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60" windowWidth="13170" windowHeight="14505" tabRatio="785"/>
  </bookViews>
  <sheets>
    <sheet name="Titelblad" sheetId="9" r:id="rId1"/>
    <sheet name="Toelichting" sheetId="10" r:id="rId2"/>
    <sheet name="Bronnen en toepassingen" sheetId="11" r:id="rId3"/>
    <sheet name="Resultaat" sheetId="21" r:id="rId4"/>
    <sheet name="Input --&gt;" sheetId="13" r:id="rId5"/>
    <sheet name="Operationele kosten" sheetId="18" r:id="rId6"/>
    <sheet name="Kapitaalkosten" sheetId="24" r:id="rId7"/>
    <sheet name="Parameters" sheetId="26" r:id="rId8"/>
    <sheet name="Volumes" sheetId="30" r:id="rId9"/>
    <sheet name="EAV rest v. aansl." sheetId="35" r:id="rId10"/>
    <sheet name="Omzet PAV rest v. aansl." sheetId="36" r:id="rId11"/>
    <sheet name="RV en tarieven &gt;1600m3 en EHD" sheetId="42" r:id="rId12"/>
    <sheet name="Berekeningen --&gt;" sheetId="15" r:id="rId13"/>
    <sheet name="Berekening afschr. en GAW" sheetId="22" r:id="rId14"/>
    <sheet name="Berekening vermogenskosten" sheetId="27" r:id="rId15"/>
    <sheet name="Berekening ind. afschrijvingen" sheetId="28" r:id="rId16"/>
    <sheet name="Berekening kapitaalkosten" sheetId="29" r:id="rId17"/>
    <sheet name="Berekening rekenvolumes" sheetId="31" r:id="rId18"/>
    <sheet name="Berekening EAV (13-15)" sheetId="32" r:id="rId19"/>
    <sheet name="Berekening PAV (13-15)" sheetId="37" r:id="rId20"/>
    <sheet name="Berekening wegingsfactoren" sheetId="33" r:id="rId21"/>
    <sheet name="Berekening SO" sheetId="34" r:id="rId22"/>
    <sheet name="Berekening efficiënte kosten" sheetId="38" r:id="rId23"/>
    <sheet name="Berekening correctie" sheetId="43" r:id="rId24"/>
    <sheet name="Berekening aandelen PAV en EAV" sheetId="44" r:id="rId25"/>
  </sheets>
  <calcPr calcId="145621"/>
</workbook>
</file>

<file path=xl/calcChain.xml><?xml version="1.0" encoding="utf-8"?>
<calcChain xmlns="http://schemas.openxmlformats.org/spreadsheetml/2006/main">
  <c r="K15" i="44" l="1"/>
  <c r="H16" i="43" l="1"/>
  <c r="M14" i="43"/>
  <c r="N14" i="43"/>
  <c r="O14" i="43"/>
  <c r="P14" i="43"/>
  <c r="Q14" i="43"/>
  <c r="R14" i="43"/>
  <c r="S14" i="43"/>
  <c r="L14" i="43"/>
  <c r="S72" i="43" l="1"/>
  <c r="R72" i="43"/>
  <c r="Q72" i="43"/>
  <c r="P72" i="43"/>
  <c r="O72" i="43"/>
  <c r="N72" i="43"/>
  <c r="M72" i="43"/>
  <c r="L72" i="43"/>
  <c r="S69" i="43"/>
  <c r="R69" i="43"/>
  <c r="Q69" i="43"/>
  <c r="P69" i="43"/>
  <c r="O69" i="43"/>
  <c r="N69" i="43"/>
  <c r="M69" i="43"/>
  <c r="L69" i="43"/>
  <c r="S68" i="43"/>
  <c r="R68" i="43"/>
  <c r="Q68" i="43"/>
  <c r="P68" i="43"/>
  <c r="O68" i="43"/>
  <c r="N68" i="43"/>
  <c r="M68" i="43"/>
  <c r="L68" i="43"/>
  <c r="S65" i="43"/>
  <c r="R65" i="43"/>
  <c r="Q65" i="43"/>
  <c r="P65" i="43"/>
  <c r="O65" i="43"/>
  <c r="N65" i="43"/>
  <c r="M65" i="43"/>
  <c r="L65" i="43"/>
  <c r="S64" i="43"/>
  <c r="R64" i="43"/>
  <c r="Q64" i="43"/>
  <c r="P64" i="43"/>
  <c r="O64" i="43"/>
  <c r="N64" i="43"/>
  <c r="M64" i="43"/>
  <c r="L64" i="43"/>
  <c r="S59" i="43"/>
  <c r="R59" i="43"/>
  <c r="Q59" i="43"/>
  <c r="P59" i="43"/>
  <c r="O59" i="43"/>
  <c r="N59" i="43"/>
  <c r="M59" i="43"/>
  <c r="L59" i="43"/>
  <c r="S56" i="43"/>
  <c r="R56" i="43"/>
  <c r="Q56" i="43"/>
  <c r="P56" i="43"/>
  <c r="O56" i="43"/>
  <c r="N56" i="43"/>
  <c r="M56" i="43"/>
  <c r="L56" i="43"/>
  <c r="S55" i="43"/>
  <c r="R55" i="43"/>
  <c r="Q55" i="43"/>
  <c r="P55" i="43"/>
  <c r="O55" i="43"/>
  <c r="N55" i="43"/>
  <c r="M55" i="43"/>
  <c r="L55" i="43"/>
  <c r="S52" i="43"/>
  <c r="R52" i="43"/>
  <c r="Q52" i="43"/>
  <c r="P52" i="43"/>
  <c r="O52" i="43"/>
  <c r="N52" i="43"/>
  <c r="M52" i="43"/>
  <c r="L52" i="43"/>
  <c r="S51" i="43"/>
  <c r="R51" i="43"/>
  <c r="Q51" i="43"/>
  <c r="P51" i="43"/>
  <c r="O51" i="43"/>
  <c r="N51" i="43"/>
  <c r="M51" i="43"/>
  <c r="L51" i="43"/>
  <c r="S44" i="43"/>
  <c r="S100" i="43" s="1"/>
  <c r="R44" i="43"/>
  <c r="R100" i="43" s="1"/>
  <c r="Q44" i="43"/>
  <c r="Q100" i="43" s="1"/>
  <c r="P44" i="43"/>
  <c r="P100" i="43" s="1"/>
  <c r="O44" i="43"/>
  <c r="O100" i="43" s="1"/>
  <c r="N44" i="43"/>
  <c r="N100" i="43" s="1"/>
  <c r="M44" i="43"/>
  <c r="M100" i="43" s="1"/>
  <c r="L44" i="43"/>
  <c r="S41" i="43"/>
  <c r="S97" i="43" s="1"/>
  <c r="R41" i="43"/>
  <c r="R97" i="43" s="1"/>
  <c r="Q41" i="43"/>
  <c r="Q97" i="43" s="1"/>
  <c r="P41" i="43"/>
  <c r="P97" i="43" s="1"/>
  <c r="O41" i="43"/>
  <c r="O97" i="43" s="1"/>
  <c r="N41" i="43"/>
  <c r="N97" i="43" s="1"/>
  <c r="M41" i="43"/>
  <c r="M97" i="43" s="1"/>
  <c r="L41" i="43"/>
  <c r="S40" i="43"/>
  <c r="S96" i="43" s="1"/>
  <c r="R40" i="43"/>
  <c r="R96" i="43" s="1"/>
  <c r="Q40" i="43"/>
  <c r="Q96" i="43" s="1"/>
  <c r="P40" i="43"/>
  <c r="P96" i="43" s="1"/>
  <c r="O40" i="43"/>
  <c r="O96" i="43" s="1"/>
  <c r="N40" i="43"/>
  <c r="N96" i="43" s="1"/>
  <c r="M40" i="43"/>
  <c r="M96" i="43" s="1"/>
  <c r="L40" i="43"/>
  <c r="S37" i="43"/>
  <c r="S93" i="43" s="1"/>
  <c r="R37" i="43"/>
  <c r="R93" i="43" s="1"/>
  <c r="Q37" i="43"/>
  <c r="Q93" i="43" s="1"/>
  <c r="P37" i="43"/>
  <c r="P93" i="43" s="1"/>
  <c r="O37" i="43"/>
  <c r="O93" i="43" s="1"/>
  <c r="N37" i="43"/>
  <c r="N93" i="43" s="1"/>
  <c r="M37" i="43"/>
  <c r="M93" i="43" s="1"/>
  <c r="L37" i="43"/>
  <c r="S36" i="43"/>
  <c r="S92" i="43" s="1"/>
  <c r="R36" i="43"/>
  <c r="R92" i="43" s="1"/>
  <c r="Q36" i="43"/>
  <c r="Q92" i="43" s="1"/>
  <c r="P36" i="43"/>
  <c r="P92" i="43" s="1"/>
  <c r="O36" i="43"/>
  <c r="O92" i="43" s="1"/>
  <c r="N36" i="43"/>
  <c r="N92" i="43" s="1"/>
  <c r="M36" i="43"/>
  <c r="M92" i="43" s="1"/>
  <c r="L36" i="43"/>
  <c r="S31" i="43"/>
  <c r="S87" i="43" s="1"/>
  <c r="R31" i="43"/>
  <c r="R87" i="43" s="1"/>
  <c r="Q31" i="43"/>
  <c r="Q87" i="43" s="1"/>
  <c r="P31" i="43"/>
  <c r="P87" i="43" s="1"/>
  <c r="O31" i="43"/>
  <c r="O87" i="43" s="1"/>
  <c r="N31" i="43"/>
  <c r="N87" i="43" s="1"/>
  <c r="M31" i="43"/>
  <c r="M87" i="43" s="1"/>
  <c r="L31" i="43"/>
  <c r="S28" i="43"/>
  <c r="S84" i="43" s="1"/>
  <c r="R28" i="43"/>
  <c r="R84" i="43" s="1"/>
  <c r="Q28" i="43"/>
  <c r="Q84" i="43" s="1"/>
  <c r="P28" i="43"/>
  <c r="P84" i="43" s="1"/>
  <c r="O28" i="43"/>
  <c r="O84" i="43" s="1"/>
  <c r="N28" i="43"/>
  <c r="N84" i="43" s="1"/>
  <c r="M28" i="43"/>
  <c r="M84" i="43" s="1"/>
  <c r="L28" i="43"/>
  <c r="S27" i="43"/>
  <c r="S83" i="43" s="1"/>
  <c r="R27" i="43"/>
  <c r="R83" i="43" s="1"/>
  <c r="Q27" i="43"/>
  <c r="Q83" i="43" s="1"/>
  <c r="P27" i="43"/>
  <c r="P83" i="43" s="1"/>
  <c r="O27" i="43"/>
  <c r="O83" i="43" s="1"/>
  <c r="N27" i="43"/>
  <c r="N83" i="43" s="1"/>
  <c r="M27" i="43"/>
  <c r="M83" i="43" s="1"/>
  <c r="L27" i="43"/>
  <c r="L83" i="43" s="1"/>
  <c r="S24" i="43"/>
  <c r="S80" i="43" s="1"/>
  <c r="R24" i="43"/>
  <c r="R80" i="43" s="1"/>
  <c r="Q24" i="43"/>
  <c r="Q80" i="43" s="1"/>
  <c r="P24" i="43"/>
  <c r="P80" i="43" s="1"/>
  <c r="O24" i="43"/>
  <c r="O80" i="43" s="1"/>
  <c r="N24" i="43"/>
  <c r="N80" i="43" s="1"/>
  <c r="M24" i="43"/>
  <c r="M80" i="43" s="1"/>
  <c r="L24" i="43"/>
  <c r="S23" i="43"/>
  <c r="R23" i="43"/>
  <c r="Q23" i="43"/>
  <c r="P23" i="43"/>
  <c r="O23" i="43"/>
  <c r="N23" i="43"/>
  <c r="M23" i="43"/>
  <c r="L23" i="43"/>
  <c r="L79" i="43" s="1"/>
  <c r="L80" i="43" l="1"/>
  <c r="J80" i="43" s="1"/>
  <c r="L87" i="43"/>
  <c r="J87" i="43" s="1"/>
  <c r="M79" i="43"/>
  <c r="M102" i="43" s="1"/>
  <c r="M106" i="43" s="1"/>
  <c r="P79" i="43"/>
  <c r="P102" i="43" s="1"/>
  <c r="P106" i="43" s="1"/>
  <c r="L96" i="43"/>
  <c r="J96" i="43" s="1"/>
  <c r="L97" i="43"/>
  <c r="J97" i="43" s="1"/>
  <c r="N79" i="43"/>
  <c r="N102" i="43" s="1"/>
  <c r="N106" i="43" s="1"/>
  <c r="L84" i="43"/>
  <c r="J84" i="43" s="1"/>
  <c r="L92" i="43"/>
  <c r="J92" i="43" s="1"/>
  <c r="L93" i="43"/>
  <c r="J93" i="43" s="1"/>
  <c r="L100" i="43"/>
  <c r="J100" i="43" s="1"/>
  <c r="Q79" i="43"/>
  <c r="Q102" i="43" s="1"/>
  <c r="Q106" i="43" s="1"/>
  <c r="R79" i="43"/>
  <c r="R102" i="43" s="1"/>
  <c r="R106" i="43" s="1"/>
  <c r="O79" i="43"/>
  <c r="O102" i="43" s="1"/>
  <c r="O106" i="43" s="1"/>
  <c r="S79" i="43"/>
  <c r="S102" i="43" s="1"/>
  <c r="S106" i="43" s="1"/>
  <c r="J83" i="43"/>
  <c r="M14" i="21" l="1"/>
  <c r="M31" i="44"/>
  <c r="O14" i="21"/>
  <c r="O31" i="44"/>
  <c r="Q14" i="21"/>
  <c r="Q31" i="44"/>
  <c r="S14" i="21"/>
  <c r="S31" i="44"/>
  <c r="R14" i="21"/>
  <c r="R31" i="44"/>
  <c r="N14" i="21"/>
  <c r="N31" i="44"/>
  <c r="P14" i="21"/>
  <c r="P31" i="44"/>
  <c r="L102" i="43"/>
  <c r="L106" i="43" s="1"/>
  <c r="L31" i="44" s="1"/>
  <c r="J79" i="43"/>
  <c r="J102" i="43" l="1"/>
  <c r="L14" i="21"/>
  <c r="J14" i="21" s="1"/>
  <c r="J31" i="44"/>
  <c r="J106" i="43"/>
  <c r="M69" i="18" l="1"/>
  <c r="O69" i="18"/>
  <c r="P69" i="18"/>
  <c r="Q69" i="18"/>
  <c r="R69" i="18"/>
  <c r="S69" i="18"/>
  <c r="L69" i="18"/>
  <c r="M49" i="18"/>
  <c r="O49" i="18"/>
  <c r="P49" i="18"/>
  <c r="Q49" i="18"/>
  <c r="R49" i="18"/>
  <c r="S49" i="18"/>
  <c r="L49" i="18"/>
  <c r="M30" i="18"/>
  <c r="O30" i="18"/>
  <c r="P30" i="18"/>
  <c r="Q30" i="18"/>
  <c r="R30" i="18"/>
  <c r="S30" i="18"/>
  <c r="L30" i="18"/>
  <c r="L452" i="35" l="1"/>
  <c r="Z249" i="30"/>
  <c r="Z248" i="30"/>
  <c r="Z247" i="30"/>
  <c r="Z246" i="30"/>
  <c r="Z245" i="30"/>
  <c r="Z244" i="30"/>
  <c r="Z243" i="30"/>
  <c r="Z242" i="30"/>
  <c r="Z241" i="30"/>
  <c r="Z240" i="30"/>
  <c r="Z237" i="30"/>
  <c r="Z236" i="30"/>
  <c r="Z235" i="30"/>
  <c r="Z234" i="30"/>
  <c r="Z233" i="30"/>
  <c r="Z232" i="30"/>
  <c r="Z231" i="30"/>
  <c r="Z230" i="30"/>
  <c r="Z229" i="30"/>
  <c r="Z228" i="30"/>
  <c r="Z169" i="30"/>
  <c r="Z168" i="30"/>
  <c r="Z167" i="30"/>
  <c r="Z166" i="30"/>
  <c r="Z165" i="30"/>
  <c r="Z164" i="30"/>
  <c r="Z163" i="30"/>
  <c r="Z162" i="30"/>
  <c r="Z161" i="30"/>
  <c r="Z160" i="30"/>
  <c r="Z157" i="30"/>
  <c r="Z156" i="30"/>
  <c r="Z155" i="30"/>
  <c r="Z154" i="30"/>
  <c r="Z153" i="30"/>
  <c r="Z152" i="30"/>
  <c r="Z151" i="30"/>
  <c r="Z150" i="30"/>
  <c r="Z149" i="30"/>
  <c r="Z148" i="30"/>
  <c r="Z89" i="30"/>
  <c r="Z88" i="30"/>
  <c r="Z87" i="30"/>
  <c r="Z86" i="30"/>
  <c r="Z85" i="30"/>
  <c r="Z84" i="30"/>
  <c r="Z83" i="30"/>
  <c r="Z82" i="30"/>
  <c r="Z81" i="30"/>
  <c r="Z80" i="30"/>
  <c r="Z77" i="30"/>
  <c r="Z76" i="30"/>
  <c r="Z75" i="30"/>
  <c r="Z74" i="30"/>
  <c r="Z73" i="30"/>
  <c r="Z72" i="30"/>
  <c r="Z71" i="30"/>
  <c r="Z70" i="30"/>
  <c r="Z69" i="30"/>
  <c r="Z68" i="30"/>
  <c r="Y249" i="30"/>
  <c r="Y248" i="30"/>
  <c r="Y247" i="30"/>
  <c r="Y246" i="30"/>
  <c r="Y245" i="30"/>
  <c r="Y244" i="30"/>
  <c r="Y243" i="30"/>
  <c r="Y242" i="30"/>
  <c r="Y241" i="30"/>
  <c r="Y240" i="30"/>
  <c r="Y237" i="30"/>
  <c r="Y236" i="30"/>
  <c r="Y235" i="30"/>
  <c r="Y234" i="30"/>
  <c r="Y233" i="30"/>
  <c r="Y232" i="30"/>
  <c r="Y231" i="30"/>
  <c r="Y230" i="30"/>
  <c r="Y229" i="30"/>
  <c r="Y228" i="30"/>
  <c r="Y169" i="30"/>
  <c r="Y168" i="30"/>
  <c r="Y167" i="30"/>
  <c r="Y166" i="30"/>
  <c r="Y165" i="30"/>
  <c r="Y164" i="30"/>
  <c r="Y163" i="30"/>
  <c r="Y162" i="30"/>
  <c r="Y161" i="30"/>
  <c r="Y160" i="30"/>
  <c r="Y157" i="30"/>
  <c r="Y156" i="30"/>
  <c r="Y155" i="30"/>
  <c r="Y154" i="30"/>
  <c r="Y153" i="30"/>
  <c r="Y152" i="30"/>
  <c r="Y151" i="30"/>
  <c r="Y150" i="30"/>
  <c r="Y149" i="30"/>
  <c r="Y148" i="30"/>
  <c r="Y89" i="30"/>
  <c r="Y88" i="30"/>
  <c r="Y87" i="30"/>
  <c r="Y86" i="30"/>
  <c r="Y85" i="30"/>
  <c r="Y84" i="30"/>
  <c r="Y83" i="30"/>
  <c r="Y82" i="30"/>
  <c r="Y81" i="30"/>
  <c r="Y80" i="30"/>
  <c r="Y77" i="30"/>
  <c r="Y76" i="30"/>
  <c r="Y75" i="30"/>
  <c r="Y74" i="30"/>
  <c r="Y73" i="30"/>
  <c r="Y72" i="30"/>
  <c r="Y71" i="30"/>
  <c r="Y70" i="30"/>
  <c r="Y69" i="30"/>
  <c r="Y68" i="30"/>
  <c r="L135" i="32" l="1"/>
  <c r="S499" i="35"/>
  <c r="S182" i="32" s="1"/>
  <c r="R499" i="35"/>
  <c r="R182" i="32" s="1"/>
  <c r="Q499" i="35"/>
  <c r="Q182" i="32" s="1"/>
  <c r="P499" i="35"/>
  <c r="P182" i="32" s="1"/>
  <c r="O499" i="35"/>
  <c r="O182" i="32" s="1"/>
  <c r="M499" i="35"/>
  <c r="M182" i="32" s="1"/>
  <c r="L499" i="35"/>
  <c r="S498" i="35"/>
  <c r="S181" i="32" s="1"/>
  <c r="R498" i="35"/>
  <c r="R181" i="32" s="1"/>
  <c r="Q498" i="35"/>
  <c r="Q181" i="32" s="1"/>
  <c r="P498" i="35"/>
  <c r="P181" i="32" s="1"/>
  <c r="O498" i="35"/>
  <c r="O181" i="32" s="1"/>
  <c r="M498" i="35"/>
  <c r="M181" i="32" s="1"/>
  <c r="L498" i="35"/>
  <c r="L181" i="32" s="1"/>
  <c r="S497" i="35"/>
  <c r="S180" i="32" s="1"/>
  <c r="R497" i="35"/>
  <c r="R180" i="32" s="1"/>
  <c r="Q497" i="35"/>
  <c r="Q180" i="32" s="1"/>
  <c r="P497" i="35"/>
  <c r="P180" i="32" s="1"/>
  <c r="O497" i="35"/>
  <c r="O180" i="32" s="1"/>
  <c r="M497" i="35"/>
  <c r="M180" i="32" s="1"/>
  <c r="L497" i="35"/>
  <c r="S496" i="35"/>
  <c r="S179" i="32" s="1"/>
  <c r="R496" i="35"/>
  <c r="R179" i="32" s="1"/>
  <c r="Q496" i="35"/>
  <c r="Q179" i="32" s="1"/>
  <c r="P496" i="35"/>
  <c r="P179" i="32" s="1"/>
  <c r="O496" i="35"/>
  <c r="O179" i="32" s="1"/>
  <c r="M496" i="35"/>
  <c r="L496" i="35"/>
  <c r="L179" i="32" s="1"/>
  <c r="S495" i="35"/>
  <c r="S178" i="32" s="1"/>
  <c r="R495" i="35"/>
  <c r="R178" i="32" s="1"/>
  <c r="Q495" i="35"/>
  <c r="Q178" i="32" s="1"/>
  <c r="P495" i="35"/>
  <c r="P178" i="32" s="1"/>
  <c r="O495" i="35"/>
  <c r="O178" i="32" s="1"/>
  <c r="M495" i="35"/>
  <c r="M178" i="32" s="1"/>
  <c r="L495" i="35"/>
  <c r="S494" i="35"/>
  <c r="S177" i="32" s="1"/>
  <c r="R494" i="35"/>
  <c r="R177" i="32" s="1"/>
  <c r="Q494" i="35"/>
  <c r="Q177" i="32" s="1"/>
  <c r="P494" i="35"/>
  <c r="P177" i="32" s="1"/>
  <c r="O494" i="35"/>
  <c r="O177" i="32" s="1"/>
  <c r="M494" i="35"/>
  <c r="M177" i="32" s="1"/>
  <c r="L494" i="35"/>
  <c r="L177" i="32" s="1"/>
  <c r="S493" i="35"/>
  <c r="S176" i="32" s="1"/>
  <c r="R493" i="35"/>
  <c r="R176" i="32" s="1"/>
  <c r="Q493" i="35"/>
  <c r="Q176" i="32" s="1"/>
  <c r="P493" i="35"/>
  <c r="P176" i="32" s="1"/>
  <c r="O493" i="35"/>
  <c r="O176" i="32" s="1"/>
  <c r="M493" i="35"/>
  <c r="M176" i="32" s="1"/>
  <c r="L493" i="35"/>
  <c r="S492" i="35"/>
  <c r="S175" i="32" s="1"/>
  <c r="R492" i="35"/>
  <c r="R175" i="32" s="1"/>
  <c r="Q492" i="35"/>
  <c r="Q175" i="32" s="1"/>
  <c r="P492" i="35"/>
  <c r="P175" i="32" s="1"/>
  <c r="O492" i="35"/>
  <c r="O175" i="32" s="1"/>
  <c r="M492" i="35"/>
  <c r="L492" i="35"/>
  <c r="L175" i="32" s="1"/>
  <c r="S491" i="35"/>
  <c r="S174" i="32" s="1"/>
  <c r="R491" i="35"/>
  <c r="R174" i="32" s="1"/>
  <c r="Q491" i="35"/>
  <c r="Q174" i="32" s="1"/>
  <c r="P491" i="35"/>
  <c r="P174" i="32" s="1"/>
  <c r="O491" i="35"/>
  <c r="O174" i="32" s="1"/>
  <c r="M491" i="35"/>
  <c r="M174" i="32" s="1"/>
  <c r="L491" i="35"/>
  <c r="S490" i="35"/>
  <c r="S173" i="32" s="1"/>
  <c r="R490" i="35"/>
  <c r="R173" i="32" s="1"/>
  <c r="Q490" i="35"/>
  <c r="Q173" i="32" s="1"/>
  <c r="P490" i="35"/>
  <c r="P173" i="32" s="1"/>
  <c r="O490" i="35"/>
  <c r="O173" i="32" s="1"/>
  <c r="M490" i="35"/>
  <c r="M173" i="32" s="1"/>
  <c r="L490" i="35"/>
  <c r="L173" i="32" s="1"/>
  <c r="S487" i="35"/>
  <c r="S170" i="32" s="1"/>
  <c r="R487" i="35"/>
  <c r="R170" i="32" s="1"/>
  <c r="Q487" i="35"/>
  <c r="Q170" i="32" s="1"/>
  <c r="P487" i="35"/>
  <c r="P170" i="32" s="1"/>
  <c r="O487" i="35"/>
  <c r="O170" i="32" s="1"/>
  <c r="M487" i="35"/>
  <c r="M170" i="32" s="1"/>
  <c r="L487" i="35"/>
  <c r="S486" i="35"/>
  <c r="S169" i="32" s="1"/>
  <c r="R486" i="35"/>
  <c r="R169" i="32" s="1"/>
  <c r="Q486" i="35"/>
  <c r="Q169" i="32" s="1"/>
  <c r="P486" i="35"/>
  <c r="P169" i="32" s="1"/>
  <c r="O486" i="35"/>
  <c r="O169" i="32" s="1"/>
  <c r="M486" i="35"/>
  <c r="L486" i="35"/>
  <c r="L169" i="32" s="1"/>
  <c r="S485" i="35"/>
  <c r="S168" i="32" s="1"/>
  <c r="R485" i="35"/>
  <c r="R168" i="32" s="1"/>
  <c r="Q485" i="35"/>
  <c r="Q168" i="32" s="1"/>
  <c r="P485" i="35"/>
  <c r="P168" i="32" s="1"/>
  <c r="O485" i="35"/>
  <c r="O168" i="32" s="1"/>
  <c r="M485" i="35"/>
  <c r="M168" i="32" s="1"/>
  <c r="L485" i="35"/>
  <c r="S484" i="35"/>
  <c r="S167" i="32" s="1"/>
  <c r="R484" i="35"/>
  <c r="R167" i="32" s="1"/>
  <c r="Q484" i="35"/>
  <c r="Q167" i="32" s="1"/>
  <c r="P484" i="35"/>
  <c r="P167" i="32" s="1"/>
  <c r="O484" i="35"/>
  <c r="O167" i="32" s="1"/>
  <c r="M484" i="35"/>
  <c r="M167" i="32" s="1"/>
  <c r="L484" i="35"/>
  <c r="L167" i="32" s="1"/>
  <c r="S483" i="35"/>
  <c r="S166" i="32" s="1"/>
  <c r="R483" i="35"/>
  <c r="R166" i="32" s="1"/>
  <c r="Q483" i="35"/>
  <c r="Q166" i="32" s="1"/>
  <c r="P483" i="35"/>
  <c r="P166" i="32" s="1"/>
  <c r="O483" i="35"/>
  <c r="O166" i="32" s="1"/>
  <c r="M483" i="35"/>
  <c r="M166" i="32" s="1"/>
  <c r="L483" i="35"/>
  <c r="S482" i="35"/>
  <c r="S165" i="32" s="1"/>
  <c r="R482" i="35"/>
  <c r="R165" i="32" s="1"/>
  <c r="Q482" i="35"/>
  <c r="Q165" i="32" s="1"/>
  <c r="P482" i="35"/>
  <c r="P165" i="32" s="1"/>
  <c r="O482" i="35"/>
  <c r="O165" i="32" s="1"/>
  <c r="M482" i="35"/>
  <c r="L482" i="35"/>
  <c r="L165" i="32" s="1"/>
  <c r="S481" i="35"/>
  <c r="S164" i="32" s="1"/>
  <c r="R481" i="35"/>
  <c r="R164" i="32" s="1"/>
  <c r="Q481" i="35"/>
  <c r="Q164" i="32" s="1"/>
  <c r="P481" i="35"/>
  <c r="P164" i="32" s="1"/>
  <c r="O481" i="35"/>
  <c r="O164" i="32" s="1"/>
  <c r="M481" i="35"/>
  <c r="M164" i="32" s="1"/>
  <c r="L481" i="35"/>
  <c r="S480" i="35"/>
  <c r="S163" i="32" s="1"/>
  <c r="R480" i="35"/>
  <c r="R163" i="32" s="1"/>
  <c r="Q480" i="35"/>
  <c r="Q163" i="32" s="1"/>
  <c r="P480" i="35"/>
  <c r="P163" i="32" s="1"/>
  <c r="O480" i="35"/>
  <c r="O163" i="32" s="1"/>
  <c r="M480" i="35"/>
  <c r="M163" i="32" s="1"/>
  <c r="L480" i="35"/>
  <c r="L163" i="32" s="1"/>
  <c r="S479" i="35"/>
  <c r="S162" i="32" s="1"/>
  <c r="R479" i="35"/>
  <c r="R162" i="32" s="1"/>
  <c r="Q479" i="35"/>
  <c r="Q162" i="32" s="1"/>
  <c r="P479" i="35"/>
  <c r="P162" i="32" s="1"/>
  <c r="O479" i="35"/>
  <c r="O162" i="32" s="1"/>
  <c r="M479" i="35"/>
  <c r="M162" i="32" s="1"/>
  <c r="L479" i="35"/>
  <c r="S478" i="35"/>
  <c r="S161" i="32" s="1"/>
  <c r="R478" i="35"/>
  <c r="R161" i="32" s="1"/>
  <c r="Q478" i="35"/>
  <c r="Q161" i="32" s="1"/>
  <c r="P478" i="35"/>
  <c r="P161" i="32" s="1"/>
  <c r="O478" i="35"/>
  <c r="O161" i="32" s="1"/>
  <c r="M478" i="35"/>
  <c r="M161" i="32" s="1"/>
  <c r="L478" i="35"/>
  <c r="S473" i="35"/>
  <c r="S156" i="32" s="1"/>
  <c r="R473" i="35"/>
  <c r="R156" i="32" s="1"/>
  <c r="Q473" i="35"/>
  <c r="Q156" i="32" s="1"/>
  <c r="P473" i="35"/>
  <c r="P156" i="32" s="1"/>
  <c r="O473" i="35"/>
  <c r="O156" i="32" s="1"/>
  <c r="M473" i="35"/>
  <c r="M156" i="32" s="1"/>
  <c r="L473" i="35"/>
  <c r="L156" i="32" s="1"/>
  <c r="S472" i="35"/>
  <c r="S155" i="32" s="1"/>
  <c r="R472" i="35"/>
  <c r="R155" i="32" s="1"/>
  <c r="Q472" i="35"/>
  <c r="Q155" i="32" s="1"/>
  <c r="P472" i="35"/>
  <c r="P155" i="32" s="1"/>
  <c r="O472" i="35"/>
  <c r="O155" i="32" s="1"/>
  <c r="M472" i="35"/>
  <c r="M155" i="32" s="1"/>
  <c r="L472" i="35"/>
  <c r="S471" i="35"/>
  <c r="S154" i="32" s="1"/>
  <c r="R471" i="35"/>
  <c r="R154" i="32" s="1"/>
  <c r="Q471" i="35"/>
  <c r="Q154" i="32" s="1"/>
  <c r="P471" i="35"/>
  <c r="P154" i="32" s="1"/>
  <c r="O471" i="35"/>
  <c r="O154" i="32" s="1"/>
  <c r="M471" i="35"/>
  <c r="M154" i="32" s="1"/>
  <c r="L471" i="35"/>
  <c r="S470" i="35"/>
  <c r="S153" i="32" s="1"/>
  <c r="R470" i="35"/>
  <c r="R153" i="32" s="1"/>
  <c r="Q470" i="35"/>
  <c r="Q153" i="32" s="1"/>
  <c r="P470" i="35"/>
  <c r="P153" i="32" s="1"/>
  <c r="O470" i="35"/>
  <c r="O153" i="32" s="1"/>
  <c r="M470" i="35"/>
  <c r="M153" i="32" s="1"/>
  <c r="L470" i="35"/>
  <c r="S469" i="35"/>
  <c r="S152" i="32" s="1"/>
  <c r="R469" i="35"/>
  <c r="R152" i="32" s="1"/>
  <c r="Q469" i="35"/>
  <c r="Q152" i="32" s="1"/>
  <c r="P469" i="35"/>
  <c r="P152" i="32" s="1"/>
  <c r="O469" i="35"/>
  <c r="O152" i="32" s="1"/>
  <c r="M469" i="35"/>
  <c r="M152" i="32" s="1"/>
  <c r="L469" i="35"/>
  <c r="L152" i="32" s="1"/>
  <c r="S468" i="35"/>
  <c r="S151" i="32" s="1"/>
  <c r="R468" i="35"/>
  <c r="R151" i="32" s="1"/>
  <c r="Q468" i="35"/>
  <c r="Q151" i="32" s="1"/>
  <c r="P468" i="35"/>
  <c r="P151" i="32" s="1"/>
  <c r="O468" i="35"/>
  <c r="O151" i="32" s="1"/>
  <c r="M468" i="35"/>
  <c r="M151" i="32" s="1"/>
  <c r="L468" i="35"/>
  <c r="S467" i="35"/>
  <c r="S150" i="32" s="1"/>
  <c r="R467" i="35"/>
  <c r="R150" i="32" s="1"/>
  <c r="Q467" i="35"/>
  <c r="Q150" i="32" s="1"/>
  <c r="P467" i="35"/>
  <c r="P150" i="32" s="1"/>
  <c r="O467" i="35"/>
  <c r="O150" i="32" s="1"/>
  <c r="M467" i="35"/>
  <c r="M150" i="32" s="1"/>
  <c r="L467" i="35"/>
  <c r="L150" i="32" s="1"/>
  <c r="S466" i="35"/>
  <c r="S149" i="32" s="1"/>
  <c r="R466" i="35"/>
  <c r="R149" i="32" s="1"/>
  <c r="Q466" i="35"/>
  <c r="Q149" i="32" s="1"/>
  <c r="P466" i="35"/>
  <c r="P149" i="32" s="1"/>
  <c r="O466" i="35"/>
  <c r="O149" i="32" s="1"/>
  <c r="M466" i="35"/>
  <c r="M149" i="32" s="1"/>
  <c r="L466" i="35"/>
  <c r="S465" i="35"/>
  <c r="S148" i="32" s="1"/>
  <c r="R465" i="35"/>
  <c r="R148" i="32" s="1"/>
  <c r="Q465" i="35"/>
  <c r="Q148" i="32" s="1"/>
  <c r="P465" i="35"/>
  <c r="P148" i="32" s="1"/>
  <c r="O465" i="35"/>
  <c r="O148" i="32" s="1"/>
  <c r="M465" i="35"/>
  <c r="M148" i="32" s="1"/>
  <c r="L465" i="35"/>
  <c r="L148" i="32" s="1"/>
  <c r="S464" i="35"/>
  <c r="S147" i="32" s="1"/>
  <c r="R464" i="35"/>
  <c r="R147" i="32" s="1"/>
  <c r="Q464" i="35"/>
  <c r="Q147" i="32" s="1"/>
  <c r="P464" i="35"/>
  <c r="P147" i="32" s="1"/>
  <c r="O464" i="35"/>
  <c r="O147" i="32" s="1"/>
  <c r="M464" i="35"/>
  <c r="M147" i="32" s="1"/>
  <c r="L464" i="35"/>
  <c r="S461" i="35"/>
  <c r="S144" i="32" s="1"/>
  <c r="R461" i="35"/>
  <c r="R144" i="32" s="1"/>
  <c r="Q461" i="35"/>
  <c r="Q144" i="32" s="1"/>
  <c r="P461" i="35"/>
  <c r="P144" i="32" s="1"/>
  <c r="O461" i="35"/>
  <c r="O144" i="32" s="1"/>
  <c r="M461" i="35"/>
  <c r="M144" i="32" s="1"/>
  <c r="L461" i="35"/>
  <c r="S460" i="35"/>
  <c r="S143" i="32" s="1"/>
  <c r="R460" i="35"/>
  <c r="R143" i="32" s="1"/>
  <c r="Q460" i="35"/>
  <c r="Q143" i="32" s="1"/>
  <c r="P460" i="35"/>
  <c r="P143" i="32" s="1"/>
  <c r="O460" i="35"/>
  <c r="O143" i="32" s="1"/>
  <c r="M460" i="35"/>
  <c r="M143" i="32" s="1"/>
  <c r="L460" i="35"/>
  <c r="S459" i="35"/>
  <c r="S142" i="32" s="1"/>
  <c r="R459" i="35"/>
  <c r="R142" i="32" s="1"/>
  <c r="Q459" i="35"/>
  <c r="Q142" i="32" s="1"/>
  <c r="P459" i="35"/>
  <c r="P142" i="32" s="1"/>
  <c r="O459" i="35"/>
  <c r="O142" i="32" s="1"/>
  <c r="M459" i="35"/>
  <c r="M142" i="32" s="1"/>
  <c r="L459" i="35"/>
  <c r="L142" i="32" s="1"/>
  <c r="S458" i="35"/>
  <c r="S141" i="32" s="1"/>
  <c r="R458" i="35"/>
  <c r="R141" i="32" s="1"/>
  <c r="Q458" i="35"/>
  <c r="Q141" i="32" s="1"/>
  <c r="P458" i="35"/>
  <c r="P141" i="32" s="1"/>
  <c r="O458" i="35"/>
  <c r="O141" i="32" s="1"/>
  <c r="M458" i="35"/>
  <c r="M141" i="32" s="1"/>
  <c r="L458" i="35"/>
  <c r="S457" i="35"/>
  <c r="S140" i="32" s="1"/>
  <c r="R457" i="35"/>
  <c r="R140" i="32" s="1"/>
  <c r="Q457" i="35"/>
  <c r="Q140" i="32" s="1"/>
  <c r="P457" i="35"/>
  <c r="P140" i="32" s="1"/>
  <c r="O457" i="35"/>
  <c r="O140" i="32" s="1"/>
  <c r="M457" i="35"/>
  <c r="M140" i="32" s="1"/>
  <c r="L457" i="35"/>
  <c r="S456" i="35"/>
  <c r="S139" i="32" s="1"/>
  <c r="R456" i="35"/>
  <c r="R139" i="32" s="1"/>
  <c r="Q456" i="35"/>
  <c r="Q139" i="32" s="1"/>
  <c r="P456" i="35"/>
  <c r="P139" i="32" s="1"/>
  <c r="O456" i="35"/>
  <c r="O139" i="32" s="1"/>
  <c r="M456" i="35"/>
  <c r="M139" i="32" s="1"/>
  <c r="L456" i="35"/>
  <c r="S455" i="35"/>
  <c r="S138" i="32" s="1"/>
  <c r="R455" i="35"/>
  <c r="R138" i="32" s="1"/>
  <c r="Q455" i="35"/>
  <c r="Q138" i="32" s="1"/>
  <c r="P455" i="35"/>
  <c r="P138" i="32" s="1"/>
  <c r="O455" i="35"/>
  <c r="O138" i="32" s="1"/>
  <c r="M455" i="35"/>
  <c r="M138" i="32" s="1"/>
  <c r="L455" i="35"/>
  <c r="L138" i="32" s="1"/>
  <c r="S454" i="35"/>
  <c r="S137" i="32" s="1"/>
  <c r="R454" i="35"/>
  <c r="R137" i="32" s="1"/>
  <c r="Q454" i="35"/>
  <c r="Q137" i="32" s="1"/>
  <c r="P454" i="35"/>
  <c r="P137" i="32" s="1"/>
  <c r="O454" i="35"/>
  <c r="O137" i="32" s="1"/>
  <c r="M454" i="35"/>
  <c r="M137" i="32" s="1"/>
  <c r="L454" i="35"/>
  <c r="S453" i="35"/>
  <c r="S136" i="32" s="1"/>
  <c r="R453" i="35"/>
  <c r="R136" i="32" s="1"/>
  <c r="Q453" i="35"/>
  <c r="Q136" i="32" s="1"/>
  <c r="P453" i="35"/>
  <c r="P136" i="32" s="1"/>
  <c r="O453" i="35"/>
  <c r="O136" i="32" s="1"/>
  <c r="M453" i="35"/>
  <c r="M136" i="32" s="1"/>
  <c r="L453" i="35"/>
  <c r="S452" i="35"/>
  <c r="R452" i="35"/>
  <c r="Q452" i="35"/>
  <c r="P452" i="35"/>
  <c r="O452" i="35"/>
  <c r="M452" i="35"/>
  <c r="S335" i="35"/>
  <c r="S128" i="32" s="1"/>
  <c r="R335" i="35"/>
  <c r="R128" i="32" s="1"/>
  <c r="Q335" i="35"/>
  <c r="Q128" i="32" s="1"/>
  <c r="P335" i="35"/>
  <c r="P128" i="32" s="1"/>
  <c r="O335" i="35"/>
  <c r="O128" i="32" s="1"/>
  <c r="M335" i="35"/>
  <c r="M128" i="32" s="1"/>
  <c r="L335" i="35"/>
  <c r="L128" i="32" s="1"/>
  <c r="S334" i="35"/>
  <c r="S127" i="32" s="1"/>
  <c r="R334" i="35"/>
  <c r="R127" i="32" s="1"/>
  <c r="Q334" i="35"/>
  <c r="Q127" i="32" s="1"/>
  <c r="P334" i="35"/>
  <c r="P127" i="32" s="1"/>
  <c r="O334" i="35"/>
  <c r="O127" i="32" s="1"/>
  <c r="M334" i="35"/>
  <c r="M127" i="32" s="1"/>
  <c r="L334" i="35"/>
  <c r="L127" i="32" s="1"/>
  <c r="S333" i="35"/>
  <c r="S126" i="32" s="1"/>
  <c r="R333" i="35"/>
  <c r="R126" i="32" s="1"/>
  <c r="Q333" i="35"/>
  <c r="Q126" i="32" s="1"/>
  <c r="P333" i="35"/>
  <c r="P126" i="32" s="1"/>
  <c r="O333" i="35"/>
  <c r="O126" i="32" s="1"/>
  <c r="M333" i="35"/>
  <c r="M126" i="32" s="1"/>
  <c r="L333" i="35"/>
  <c r="L126" i="32" s="1"/>
  <c r="S332" i="35"/>
  <c r="S125" i="32" s="1"/>
  <c r="R332" i="35"/>
  <c r="R125" i="32" s="1"/>
  <c r="Q332" i="35"/>
  <c r="Q125" i="32" s="1"/>
  <c r="P332" i="35"/>
  <c r="P125" i="32" s="1"/>
  <c r="O332" i="35"/>
  <c r="O125" i="32" s="1"/>
  <c r="M332" i="35"/>
  <c r="M125" i="32" s="1"/>
  <c r="L332" i="35"/>
  <c r="L125" i="32" s="1"/>
  <c r="S331" i="35"/>
  <c r="S124" i="32" s="1"/>
  <c r="R331" i="35"/>
  <c r="R124" i="32" s="1"/>
  <c r="Q331" i="35"/>
  <c r="Q124" i="32" s="1"/>
  <c r="P331" i="35"/>
  <c r="P124" i="32" s="1"/>
  <c r="O331" i="35"/>
  <c r="O124" i="32" s="1"/>
  <c r="M331" i="35"/>
  <c r="M124" i="32" s="1"/>
  <c r="L331" i="35"/>
  <c r="L124" i="32" s="1"/>
  <c r="S330" i="35"/>
  <c r="S123" i="32" s="1"/>
  <c r="R330" i="35"/>
  <c r="R123" i="32" s="1"/>
  <c r="Q330" i="35"/>
  <c r="Q123" i="32" s="1"/>
  <c r="P330" i="35"/>
  <c r="P123" i="32" s="1"/>
  <c r="O330" i="35"/>
  <c r="O123" i="32" s="1"/>
  <c r="M330" i="35"/>
  <c r="M123" i="32" s="1"/>
  <c r="L330" i="35"/>
  <c r="L123" i="32" s="1"/>
  <c r="S329" i="35"/>
  <c r="S122" i="32" s="1"/>
  <c r="R329" i="35"/>
  <c r="R122" i="32" s="1"/>
  <c r="Q329" i="35"/>
  <c r="Q122" i="32" s="1"/>
  <c r="P329" i="35"/>
  <c r="P122" i="32" s="1"/>
  <c r="O329" i="35"/>
  <c r="O122" i="32" s="1"/>
  <c r="M329" i="35"/>
  <c r="M122" i="32" s="1"/>
  <c r="L329" i="35"/>
  <c r="L122" i="32" s="1"/>
  <c r="S328" i="35"/>
  <c r="S121" i="32" s="1"/>
  <c r="R328" i="35"/>
  <c r="R121" i="32" s="1"/>
  <c r="Q328" i="35"/>
  <c r="Q121" i="32" s="1"/>
  <c r="P328" i="35"/>
  <c r="P121" i="32" s="1"/>
  <c r="O328" i="35"/>
  <c r="O121" i="32" s="1"/>
  <c r="M328" i="35"/>
  <c r="M121" i="32" s="1"/>
  <c r="L328" i="35"/>
  <c r="L121" i="32" s="1"/>
  <c r="S327" i="35"/>
  <c r="S120" i="32" s="1"/>
  <c r="R327" i="35"/>
  <c r="R120" i="32" s="1"/>
  <c r="Q327" i="35"/>
  <c r="Q120" i="32" s="1"/>
  <c r="P327" i="35"/>
  <c r="P120" i="32" s="1"/>
  <c r="O327" i="35"/>
  <c r="O120" i="32" s="1"/>
  <c r="M327" i="35"/>
  <c r="M120" i="32" s="1"/>
  <c r="L327" i="35"/>
  <c r="L120" i="32" s="1"/>
  <c r="S326" i="35"/>
  <c r="S119" i="32" s="1"/>
  <c r="R326" i="35"/>
  <c r="R119" i="32" s="1"/>
  <c r="Q326" i="35"/>
  <c r="Q119" i="32" s="1"/>
  <c r="P326" i="35"/>
  <c r="P119" i="32" s="1"/>
  <c r="O326" i="35"/>
  <c r="O119" i="32" s="1"/>
  <c r="M326" i="35"/>
  <c r="M119" i="32" s="1"/>
  <c r="L326" i="35"/>
  <c r="L119" i="32" s="1"/>
  <c r="S323" i="35"/>
  <c r="S116" i="32" s="1"/>
  <c r="R323" i="35"/>
  <c r="R116" i="32" s="1"/>
  <c r="Q323" i="35"/>
  <c r="Q116" i="32" s="1"/>
  <c r="P323" i="35"/>
  <c r="P116" i="32" s="1"/>
  <c r="O323" i="35"/>
  <c r="O116" i="32" s="1"/>
  <c r="M323" i="35"/>
  <c r="M116" i="32" s="1"/>
  <c r="L323" i="35"/>
  <c r="L116" i="32" s="1"/>
  <c r="S322" i="35"/>
  <c r="S115" i="32" s="1"/>
  <c r="R322" i="35"/>
  <c r="R115" i="32" s="1"/>
  <c r="Q322" i="35"/>
  <c r="Q115" i="32" s="1"/>
  <c r="P322" i="35"/>
  <c r="P115" i="32" s="1"/>
  <c r="O322" i="35"/>
  <c r="O115" i="32" s="1"/>
  <c r="M322" i="35"/>
  <c r="M115" i="32" s="1"/>
  <c r="L322" i="35"/>
  <c r="L115" i="32" s="1"/>
  <c r="S321" i="35"/>
  <c r="S114" i="32" s="1"/>
  <c r="R321" i="35"/>
  <c r="R114" i="32" s="1"/>
  <c r="Q321" i="35"/>
  <c r="Q114" i="32" s="1"/>
  <c r="P321" i="35"/>
  <c r="P114" i="32" s="1"/>
  <c r="O321" i="35"/>
  <c r="O114" i="32" s="1"/>
  <c r="M321" i="35"/>
  <c r="M114" i="32" s="1"/>
  <c r="L321" i="35"/>
  <c r="L114" i="32" s="1"/>
  <c r="S320" i="35"/>
  <c r="S113" i="32" s="1"/>
  <c r="R320" i="35"/>
  <c r="R113" i="32" s="1"/>
  <c r="Q320" i="35"/>
  <c r="Q113" i="32" s="1"/>
  <c r="P320" i="35"/>
  <c r="P113" i="32" s="1"/>
  <c r="O320" i="35"/>
  <c r="O113" i="32" s="1"/>
  <c r="M320" i="35"/>
  <c r="M113" i="32" s="1"/>
  <c r="L320" i="35"/>
  <c r="L113" i="32" s="1"/>
  <c r="S319" i="35"/>
  <c r="S112" i="32" s="1"/>
  <c r="R319" i="35"/>
  <c r="R112" i="32" s="1"/>
  <c r="Q319" i="35"/>
  <c r="Q112" i="32" s="1"/>
  <c r="P319" i="35"/>
  <c r="P112" i="32" s="1"/>
  <c r="O319" i="35"/>
  <c r="O112" i="32" s="1"/>
  <c r="M319" i="35"/>
  <c r="M112" i="32" s="1"/>
  <c r="L319" i="35"/>
  <c r="L112" i="32" s="1"/>
  <c r="S318" i="35"/>
  <c r="S111" i="32" s="1"/>
  <c r="R318" i="35"/>
  <c r="R111" i="32" s="1"/>
  <c r="Q318" i="35"/>
  <c r="Q111" i="32" s="1"/>
  <c r="P318" i="35"/>
  <c r="P111" i="32" s="1"/>
  <c r="O318" i="35"/>
  <c r="O111" i="32" s="1"/>
  <c r="M318" i="35"/>
  <c r="M111" i="32" s="1"/>
  <c r="L318" i="35"/>
  <c r="L111" i="32" s="1"/>
  <c r="S317" i="35"/>
  <c r="S110" i="32" s="1"/>
  <c r="R317" i="35"/>
  <c r="R110" i="32" s="1"/>
  <c r="Q317" i="35"/>
  <c r="Q110" i="32" s="1"/>
  <c r="P317" i="35"/>
  <c r="P110" i="32" s="1"/>
  <c r="O317" i="35"/>
  <c r="O110" i="32" s="1"/>
  <c r="M317" i="35"/>
  <c r="M110" i="32" s="1"/>
  <c r="L317" i="35"/>
  <c r="L110" i="32" s="1"/>
  <c r="S316" i="35"/>
  <c r="S109" i="32" s="1"/>
  <c r="R316" i="35"/>
  <c r="R109" i="32" s="1"/>
  <c r="Q316" i="35"/>
  <c r="Q109" i="32" s="1"/>
  <c r="P316" i="35"/>
  <c r="P109" i="32" s="1"/>
  <c r="O316" i="35"/>
  <c r="O109" i="32" s="1"/>
  <c r="M316" i="35"/>
  <c r="M109" i="32" s="1"/>
  <c r="L316" i="35"/>
  <c r="L109" i="32" s="1"/>
  <c r="S315" i="35"/>
  <c r="S108" i="32" s="1"/>
  <c r="R315" i="35"/>
  <c r="R108" i="32" s="1"/>
  <c r="Q315" i="35"/>
  <c r="Q108" i="32" s="1"/>
  <c r="P315" i="35"/>
  <c r="P108" i="32" s="1"/>
  <c r="O315" i="35"/>
  <c r="O108" i="32" s="1"/>
  <c r="M315" i="35"/>
  <c r="M108" i="32" s="1"/>
  <c r="L315" i="35"/>
  <c r="L108" i="32" s="1"/>
  <c r="S314" i="35"/>
  <c r="S107" i="32" s="1"/>
  <c r="R314" i="35"/>
  <c r="R107" i="32" s="1"/>
  <c r="Q314" i="35"/>
  <c r="Q107" i="32" s="1"/>
  <c r="P314" i="35"/>
  <c r="P107" i="32" s="1"/>
  <c r="O314" i="35"/>
  <c r="O107" i="32" s="1"/>
  <c r="M314" i="35"/>
  <c r="M107" i="32" s="1"/>
  <c r="L314" i="35"/>
  <c r="L107" i="32" s="1"/>
  <c r="S309" i="35"/>
  <c r="S102" i="32" s="1"/>
  <c r="R309" i="35"/>
  <c r="R102" i="32" s="1"/>
  <c r="Q309" i="35"/>
  <c r="Q102" i="32" s="1"/>
  <c r="P309" i="35"/>
  <c r="P102" i="32" s="1"/>
  <c r="O309" i="35"/>
  <c r="O102" i="32" s="1"/>
  <c r="M309" i="35"/>
  <c r="M102" i="32" s="1"/>
  <c r="L309" i="35"/>
  <c r="L102" i="32" s="1"/>
  <c r="S308" i="35"/>
  <c r="S101" i="32" s="1"/>
  <c r="R308" i="35"/>
  <c r="R101" i="32" s="1"/>
  <c r="Q308" i="35"/>
  <c r="Q101" i="32" s="1"/>
  <c r="P308" i="35"/>
  <c r="P101" i="32" s="1"/>
  <c r="O308" i="35"/>
  <c r="O101" i="32" s="1"/>
  <c r="M308" i="35"/>
  <c r="M101" i="32" s="1"/>
  <c r="L308" i="35"/>
  <c r="L101" i="32" s="1"/>
  <c r="S307" i="35"/>
  <c r="S100" i="32" s="1"/>
  <c r="R307" i="35"/>
  <c r="R100" i="32" s="1"/>
  <c r="Q307" i="35"/>
  <c r="Q100" i="32" s="1"/>
  <c r="P307" i="35"/>
  <c r="P100" i="32" s="1"/>
  <c r="O307" i="35"/>
  <c r="O100" i="32" s="1"/>
  <c r="M307" i="35"/>
  <c r="M100" i="32" s="1"/>
  <c r="L307" i="35"/>
  <c r="L100" i="32" s="1"/>
  <c r="S306" i="35"/>
  <c r="S99" i="32" s="1"/>
  <c r="R306" i="35"/>
  <c r="R99" i="32" s="1"/>
  <c r="Q306" i="35"/>
  <c r="Q99" i="32" s="1"/>
  <c r="P306" i="35"/>
  <c r="P99" i="32" s="1"/>
  <c r="O306" i="35"/>
  <c r="O99" i="32" s="1"/>
  <c r="M306" i="35"/>
  <c r="M99" i="32" s="1"/>
  <c r="L306" i="35"/>
  <c r="L99" i="32" s="1"/>
  <c r="S305" i="35"/>
  <c r="S98" i="32" s="1"/>
  <c r="R305" i="35"/>
  <c r="R98" i="32" s="1"/>
  <c r="Q305" i="35"/>
  <c r="Q98" i="32" s="1"/>
  <c r="P305" i="35"/>
  <c r="P98" i="32" s="1"/>
  <c r="O305" i="35"/>
  <c r="O98" i="32" s="1"/>
  <c r="M305" i="35"/>
  <c r="M98" i="32" s="1"/>
  <c r="L305" i="35"/>
  <c r="L98" i="32" s="1"/>
  <c r="S304" i="35"/>
  <c r="S97" i="32" s="1"/>
  <c r="R304" i="35"/>
  <c r="R97" i="32" s="1"/>
  <c r="Q304" i="35"/>
  <c r="Q97" i="32" s="1"/>
  <c r="P304" i="35"/>
  <c r="P97" i="32" s="1"/>
  <c r="O304" i="35"/>
  <c r="O97" i="32" s="1"/>
  <c r="M304" i="35"/>
  <c r="M97" i="32" s="1"/>
  <c r="L304" i="35"/>
  <c r="L97" i="32" s="1"/>
  <c r="S303" i="35"/>
  <c r="S96" i="32" s="1"/>
  <c r="R303" i="35"/>
  <c r="R96" i="32" s="1"/>
  <c r="Q303" i="35"/>
  <c r="Q96" i="32" s="1"/>
  <c r="P303" i="35"/>
  <c r="P96" i="32" s="1"/>
  <c r="O303" i="35"/>
  <c r="O96" i="32" s="1"/>
  <c r="M303" i="35"/>
  <c r="M96" i="32" s="1"/>
  <c r="L303" i="35"/>
  <c r="L96" i="32" s="1"/>
  <c r="S302" i="35"/>
  <c r="S95" i="32" s="1"/>
  <c r="R302" i="35"/>
  <c r="R95" i="32" s="1"/>
  <c r="Q302" i="35"/>
  <c r="Q95" i="32" s="1"/>
  <c r="P302" i="35"/>
  <c r="P95" i="32" s="1"/>
  <c r="O302" i="35"/>
  <c r="O95" i="32" s="1"/>
  <c r="M302" i="35"/>
  <c r="M95" i="32" s="1"/>
  <c r="L302" i="35"/>
  <c r="L95" i="32" s="1"/>
  <c r="S301" i="35"/>
  <c r="S94" i="32" s="1"/>
  <c r="R301" i="35"/>
  <c r="R94" i="32" s="1"/>
  <c r="Q301" i="35"/>
  <c r="Q94" i="32" s="1"/>
  <c r="P301" i="35"/>
  <c r="P94" i="32" s="1"/>
  <c r="O301" i="35"/>
  <c r="O94" i="32" s="1"/>
  <c r="M301" i="35"/>
  <c r="M94" i="32" s="1"/>
  <c r="L301" i="35"/>
  <c r="L94" i="32" s="1"/>
  <c r="S300" i="35"/>
  <c r="S93" i="32" s="1"/>
  <c r="R300" i="35"/>
  <c r="R93" i="32" s="1"/>
  <c r="Q300" i="35"/>
  <c r="Q93" i="32" s="1"/>
  <c r="P300" i="35"/>
  <c r="P93" i="32" s="1"/>
  <c r="O300" i="35"/>
  <c r="O93" i="32" s="1"/>
  <c r="M300" i="35"/>
  <c r="M93" i="32" s="1"/>
  <c r="L300" i="35"/>
  <c r="L93" i="32" s="1"/>
  <c r="S297" i="35"/>
  <c r="S90" i="32" s="1"/>
  <c r="R297" i="35"/>
  <c r="R90" i="32" s="1"/>
  <c r="Q297" i="35"/>
  <c r="Q90" i="32" s="1"/>
  <c r="P297" i="35"/>
  <c r="P90" i="32" s="1"/>
  <c r="O297" i="35"/>
  <c r="O90" i="32" s="1"/>
  <c r="M297" i="35"/>
  <c r="M90" i="32" s="1"/>
  <c r="L297" i="35"/>
  <c r="L90" i="32" s="1"/>
  <c r="S296" i="35"/>
  <c r="S89" i="32" s="1"/>
  <c r="R296" i="35"/>
  <c r="R89" i="32" s="1"/>
  <c r="Q296" i="35"/>
  <c r="Q89" i="32" s="1"/>
  <c r="P296" i="35"/>
  <c r="P89" i="32" s="1"/>
  <c r="O296" i="35"/>
  <c r="O89" i="32" s="1"/>
  <c r="M296" i="35"/>
  <c r="M89" i="32" s="1"/>
  <c r="L296" i="35"/>
  <c r="L89" i="32" s="1"/>
  <c r="S295" i="35"/>
  <c r="S88" i="32" s="1"/>
  <c r="R295" i="35"/>
  <c r="R88" i="32" s="1"/>
  <c r="Q295" i="35"/>
  <c r="Q88" i="32" s="1"/>
  <c r="P295" i="35"/>
  <c r="P88" i="32" s="1"/>
  <c r="O295" i="35"/>
  <c r="O88" i="32" s="1"/>
  <c r="M295" i="35"/>
  <c r="M88" i="32" s="1"/>
  <c r="L295" i="35"/>
  <c r="L88" i="32" s="1"/>
  <c r="S294" i="35"/>
  <c r="S87" i="32" s="1"/>
  <c r="R294" i="35"/>
  <c r="R87" i="32" s="1"/>
  <c r="Q294" i="35"/>
  <c r="Q87" i="32" s="1"/>
  <c r="P294" i="35"/>
  <c r="P87" i="32" s="1"/>
  <c r="O294" i="35"/>
  <c r="O87" i="32" s="1"/>
  <c r="M294" i="35"/>
  <c r="M87" i="32" s="1"/>
  <c r="L294" i="35"/>
  <c r="L87" i="32" s="1"/>
  <c r="S293" i="35"/>
  <c r="S86" i="32" s="1"/>
  <c r="R293" i="35"/>
  <c r="R86" i="32" s="1"/>
  <c r="Q293" i="35"/>
  <c r="Q86" i="32" s="1"/>
  <c r="P293" i="35"/>
  <c r="P86" i="32" s="1"/>
  <c r="O293" i="35"/>
  <c r="O86" i="32" s="1"/>
  <c r="M293" i="35"/>
  <c r="M86" i="32" s="1"/>
  <c r="L293" i="35"/>
  <c r="L86" i="32" s="1"/>
  <c r="S292" i="35"/>
  <c r="S85" i="32" s="1"/>
  <c r="R292" i="35"/>
  <c r="R85" i="32" s="1"/>
  <c r="Q292" i="35"/>
  <c r="Q85" i="32" s="1"/>
  <c r="P292" i="35"/>
  <c r="P85" i="32" s="1"/>
  <c r="O292" i="35"/>
  <c r="O85" i="32" s="1"/>
  <c r="M292" i="35"/>
  <c r="M85" i="32" s="1"/>
  <c r="L292" i="35"/>
  <c r="L85" i="32" s="1"/>
  <c r="S291" i="35"/>
  <c r="S84" i="32" s="1"/>
  <c r="R291" i="35"/>
  <c r="R84" i="32" s="1"/>
  <c r="Q291" i="35"/>
  <c r="Q84" i="32" s="1"/>
  <c r="P291" i="35"/>
  <c r="P84" i="32" s="1"/>
  <c r="O291" i="35"/>
  <c r="O84" i="32" s="1"/>
  <c r="M291" i="35"/>
  <c r="M84" i="32" s="1"/>
  <c r="L291" i="35"/>
  <c r="L84" i="32" s="1"/>
  <c r="S290" i="35"/>
  <c r="S83" i="32" s="1"/>
  <c r="R290" i="35"/>
  <c r="R83" i="32" s="1"/>
  <c r="Q290" i="35"/>
  <c r="Q83" i="32" s="1"/>
  <c r="P290" i="35"/>
  <c r="P83" i="32" s="1"/>
  <c r="O290" i="35"/>
  <c r="O83" i="32" s="1"/>
  <c r="M290" i="35"/>
  <c r="M83" i="32" s="1"/>
  <c r="L290" i="35"/>
  <c r="L83" i="32" s="1"/>
  <c r="S289" i="35"/>
  <c r="S82" i="32" s="1"/>
  <c r="R289" i="35"/>
  <c r="R82" i="32" s="1"/>
  <c r="Q289" i="35"/>
  <c r="Q82" i="32" s="1"/>
  <c r="P289" i="35"/>
  <c r="P82" i="32" s="1"/>
  <c r="O289" i="35"/>
  <c r="O82" i="32" s="1"/>
  <c r="M289" i="35"/>
  <c r="M82" i="32" s="1"/>
  <c r="L289" i="35"/>
  <c r="L82" i="32" s="1"/>
  <c r="S288" i="35"/>
  <c r="R288" i="35"/>
  <c r="Q288" i="35"/>
  <c r="P288" i="35"/>
  <c r="O288" i="35"/>
  <c r="M288" i="35"/>
  <c r="L288" i="35"/>
  <c r="S171" i="35"/>
  <c r="S74" i="32" s="1"/>
  <c r="R171" i="35"/>
  <c r="R74" i="32" s="1"/>
  <c r="Q171" i="35"/>
  <c r="Q74" i="32" s="1"/>
  <c r="P171" i="35"/>
  <c r="P74" i="32" s="1"/>
  <c r="O171" i="35"/>
  <c r="O74" i="32" s="1"/>
  <c r="M171" i="35"/>
  <c r="M74" i="32" s="1"/>
  <c r="L171" i="35"/>
  <c r="L74" i="32" s="1"/>
  <c r="S170" i="35"/>
  <c r="S73" i="32" s="1"/>
  <c r="R170" i="35"/>
  <c r="R73" i="32" s="1"/>
  <c r="Q170" i="35"/>
  <c r="Q73" i="32" s="1"/>
  <c r="P170" i="35"/>
  <c r="P73" i="32" s="1"/>
  <c r="O170" i="35"/>
  <c r="O73" i="32" s="1"/>
  <c r="M170" i="35"/>
  <c r="M73" i="32" s="1"/>
  <c r="L170" i="35"/>
  <c r="L73" i="32" s="1"/>
  <c r="S169" i="35"/>
  <c r="S72" i="32" s="1"/>
  <c r="R169" i="35"/>
  <c r="R72" i="32" s="1"/>
  <c r="Q169" i="35"/>
  <c r="Q72" i="32" s="1"/>
  <c r="P169" i="35"/>
  <c r="P72" i="32" s="1"/>
  <c r="O169" i="35"/>
  <c r="O72" i="32" s="1"/>
  <c r="M169" i="35"/>
  <c r="M72" i="32" s="1"/>
  <c r="L169" i="35"/>
  <c r="L72" i="32" s="1"/>
  <c r="S168" i="35"/>
  <c r="S71" i="32" s="1"/>
  <c r="R168" i="35"/>
  <c r="R71" i="32" s="1"/>
  <c r="Q168" i="35"/>
  <c r="Q71" i="32" s="1"/>
  <c r="P168" i="35"/>
  <c r="P71" i="32" s="1"/>
  <c r="O168" i="35"/>
  <c r="O71" i="32" s="1"/>
  <c r="M168" i="35"/>
  <c r="M71" i="32" s="1"/>
  <c r="L168" i="35"/>
  <c r="L71" i="32" s="1"/>
  <c r="S167" i="35"/>
  <c r="S70" i="32" s="1"/>
  <c r="R167" i="35"/>
  <c r="R70" i="32" s="1"/>
  <c r="Q167" i="35"/>
  <c r="Q70" i="32" s="1"/>
  <c r="P167" i="35"/>
  <c r="P70" i="32" s="1"/>
  <c r="O167" i="35"/>
  <c r="O70" i="32" s="1"/>
  <c r="M167" i="35"/>
  <c r="M70" i="32" s="1"/>
  <c r="L167" i="35"/>
  <c r="L70" i="32" s="1"/>
  <c r="S166" i="35"/>
  <c r="S69" i="32" s="1"/>
  <c r="R166" i="35"/>
  <c r="R69" i="32" s="1"/>
  <c r="Q166" i="35"/>
  <c r="Q69" i="32" s="1"/>
  <c r="P166" i="35"/>
  <c r="P69" i="32" s="1"/>
  <c r="O166" i="35"/>
  <c r="O69" i="32" s="1"/>
  <c r="M166" i="35"/>
  <c r="M69" i="32" s="1"/>
  <c r="L166" i="35"/>
  <c r="L69" i="32" s="1"/>
  <c r="S165" i="35"/>
  <c r="S68" i="32" s="1"/>
  <c r="R165" i="35"/>
  <c r="R68" i="32" s="1"/>
  <c r="Q165" i="35"/>
  <c r="Q68" i="32" s="1"/>
  <c r="P165" i="35"/>
  <c r="P68" i="32" s="1"/>
  <c r="O165" i="35"/>
  <c r="O68" i="32" s="1"/>
  <c r="M165" i="35"/>
  <c r="M68" i="32" s="1"/>
  <c r="L165" i="35"/>
  <c r="L68" i="32" s="1"/>
  <c r="S164" i="35"/>
  <c r="S67" i="32" s="1"/>
  <c r="R164" i="35"/>
  <c r="R67" i="32" s="1"/>
  <c r="Q164" i="35"/>
  <c r="Q67" i="32" s="1"/>
  <c r="P164" i="35"/>
  <c r="P67" i="32" s="1"/>
  <c r="O164" i="35"/>
  <c r="O67" i="32" s="1"/>
  <c r="M164" i="35"/>
  <c r="M67" i="32" s="1"/>
  <c r="L164" i="35"/>
  <c r="L67" i="32" s="1"/>
  <c r="S163" i="35"/>
  <c r="S66" i="32" s="1"/>
  <c r="R163" i="35"/>
  <c r="R66" i="32" s="1"/>
  <c r="Q163" i="35"/>
  <c r="Q66" i="32" s="1"/>
  <c r="P163" i="35"/>
  <c r="P66" i="32" s="1"/>
  <c r="O163" i="35"/>
  <c r="O66" i="32" s="1"/>
  <c r="M163" i="35"/>
  <c r="M66" i="32" s="1"/>
  <c r="L163" i="35"/>
  <c r="L66" i="32" s="1"/>
  <c r="S162" i="35"/>
  <c r="S65" i="32" s="1"/>
  <c r="R162" i="35"/>
  <c r="R65" i="32" s="1"/>
  <c r="Q162" i="35"/>
  <c r="Q65" i="32" s="1"/>
  <c r="P162" i="35"/>
  <c r="P65" i="32" s="1"/>
  <c r="O162" i="35"/>
  <c r="O65" i="32" s="1"/>
  <c r="M162" i="35"/>
  <c r="M65" i="32" s="1"/>
  <c r="L162" i="35"/>
  <c r="L65" i="32" s="1"/>
  <c r="S159" i="35"/>
  <c r="S62" i="32" s="1"/>
  <c r="R159" i="35"/>
  <c r="R62" i="32" s="1"/>
  <c r="Q159" i="35"/>
  <c r="Q62" i="32" s="1"/>
  <c r="P159" i="35"/>
  <c r="P62" i="32" s="1"/>
  <c r="O159" i="35"/>
  <c r="O62" i="32" s="1"/>
  <c r="M159" i="35"/>
  <c r="M62" i="32" s="1"/>
  <c r="L159" i="35"/>
  <c r="L62" i="32" s="1"/>
  <c r="S158" i="35"/>
  <c r="S61" i="32" s="1"/>
  <c r="R158" i="35"/>
  <c r="R61" i="32" s="1"/>
  <c r="Q158" i="35"/>
  <c r="Q61" i="32" s="1"/>
  <c r="P158" i="35"/>
  <c r="P61" i="32" s="1"/>
  <c r="O158" i="35"/>
  <c r="O61" i="32" s="1"/>
  <c r="M158" i="35"/>
  <c r="M61" i="32" s="1"/>
  <c r="L158" i="35"/>
  <c r="L61" i="32" s="1"/>
  <c r="S157" i="35"/>
  <c r="S60" i="32" s="1"/>
  <c r="R157" i="35"/>
  <c r="R60" i="32" s="1"/>
  <c r="Q157" i="35"/>
  <c r="Q60" i="32" s="1"/>
  <c r="P157" i="35"/>
  <c r="P60" i="32" s="1"/>
  <c r="O157" i="35"/>
  <c r="O60" i="32" s="1"/>
  <c r="M157" i="35"/>
  <c r="M60" i="32" s="1"/>
  <c r="L157" i="35"/>
  <c r="L60" i="32" s="1"/>
  <c r="S156" i="35"/>
  <c r="S59" i="32" s="1"/>
  <c r="R156" i="35"/>
  <c r="R59" i="32" s="1"/>
  <c r="Q156" i="35"/>
  <c r="Q59" i="32" s="1"/>
  <c r="P156" i="35"/>
  <c r="P59" i="32" s="1"/>
  <c r="O156" i="35"/>
  <c r="O59" i="32" s="1"/>
  <c r="M156" i="35"/>
  <c r="M59" i="32" s="1"/>
  <c r="L156" i="35"/>
  <c r="L59" i="32" s="1"/>
  <c r="S155" i="35"/>
  <c r="S58" i="32" s="1"/>
  <c r="R155" i="35"/>
  <c r="R58" i="32" s="1"/>
  <c r="Q155" i="35"/>
  <c r="Q58" i="32" s="1"/>
  <c r="P155" i="35"/>
  <c r="P58" i="32" s="1"/>
  <c r="O155" i="35"/>
  <c r="O58" i="32" s="1"/>
  <c r="M155" i="35"/>
  <c r="M58" i="32" s="1"/>
  <c r="L155" i="35"/>
  <c r="L58" i="32" s="1"/>
  <c r="S154" i="35"/>
  <c r="S57" i="32" s="1"/>
  <c r="R154" i="35"/>
  <c r="R57" i="32" s="1"/>
  <c r="Q154" i="35"/>
  <c r="Q57" i="32" s="1"/>
  <c r="P154" i="35"/>
  <c r="P57" i="32" s="1"/>
  <c r="O154" i="35"/>
  <c r="O57" i="32" s="1"/>
  <c r="M154" i="35"/>
  <c r="M57" i="32" s="1"/>
  <c r="L154" i="35"/>
  <c r="L57" i="32" s="1"/>
  <c r="S153" i="35"/>
  <c r="S56" i="32" s="1"/>
  <c r="R153" i="35"/>
  <c r="R56" i="32" s="1"/>
  <c r="Q153" i="35"/>
  <c r="Q56" i="32" s="1"/>
  <c r="P153" i="35"/>
  <c r="P56" i="32" s="1"/>
  <c r="O153" i="35"/>
  <c r="O56" i="32" s="1"/>
  <c r="M153" i="35"/>
  <c r="M56" i="32" s="1"/>
  <c r="L153" i="35"/>
  <c r="L56" i="32" s="1"/>
  <c r="S152" i="35"/>
  <c r="S55" i="32" s="1"/>
  <c r="R152" i="35"/>
  <c r="R55" i="32" s="1"/>
  <c r="Q152" i="35"/>
  <c r="Q55" i="32" s="1"/>
  <c r="P152" i="35"/>
  <c r="P55" i="32" s="1"/>
  <c r="O152" i="35"/>
  <c r="O55" i="32" s="1"/>
  <c r="M152" i="35"/>
  <c r="M55" i="32" s="1"/>
  <c r="L152" i="35"/>
  <c r="L55" i="32" s="1"/>
  <c r="S151" i="35"/>
  <c r="S54" i="32" s="1"/>
  <c r="R151" i="35"/>
  <c r="R54" i="32" s="1"/>
  <c r="Q151" i="35"/>
  <c r="Q54" i="32" s="1"/>
  <c r="P151" i="35"/>
  <c r="P54" i="32" s="1"/>
  <c r="O151" i="35"/>
  <c r="O54" i="32" s="1"/>
  <c r="M151" i="35"/>
  <c r="M54" i="32" s="1"/>
  <c r="L151" i="35"/>
  <c r="L54" i="32" s="1"/>
  <c r="S150" i="35"/>
  <c r="S53" i="32" s="1"/>
  <c r="R150" i="35"/>
  <c r="R53" i="32" s="1"/>
  <c r="Q150" i="35"/>
  <c r="Q53" i="32" s="1"/>
  <c r="P150" i="35"/>
  <c r="P53" i="32" s="1"/>
  <c r="O150" i="35"/>
  <c r="O53" i="32" s="1"/>
  <c r="M150" i="35"/>
  <c r="M53" i="32" s="1"/>
  <c r="L150" i="35"/>
  <c r="L53" i="32" s="1"/>
  <c r="S145" i="35"/>
  <c r="S48" i="32" s="1"/>
  <c r="R145" i="35"/>
  <c r="R48" i="32" s="1"/>
  <c r="Q145" i="35"/>
  <c r="Q48" i="32" s="1"/>
  <c r="P145" i="35"/>
  <c r="P48" i="32" s="1"/>
  <c r="O145" i="35"/>
  <c r="O48" i="32" s="1"/>
  <c r="M145" i="35"/>
  <c r="M48" i="32" s="1"/>
  <c r="L145" i="35"/>
  <c r="L48" i="32" s="1"/>
  <c r="S144" i="35"/>
  <c r="S47" i="32" s="1"/>
  <c r="R144" i="35"/>
  <c r="R47" i="32" s="1"/>
  <c r="Q144" i="35"/>
  <c r="Q47" i="32" s="1"/>
  <c r="P144" i="35"/>
  <c r="P47" i="32" s="1"/>
  <c r="O144" i="35"/>
  <c r="O47" i="32" s="1"/>
  <c r="M144" i="35"/>
  <c r="M47" i="32" s="1"/>
  <c r="L144" i="35"/>
  <c r="L47" i="32" s="1"/>
  <c r="S143" i="35"/>
  <c r="S46" i="32" s="1"/>
  <c r="R143" i="35"/>
  <c r="R46" i="32" s="1"/>
  <c r="Q143" i="35"/>
  <c r="Q46" i="32" s="1"/>
  <c r="P143" i="35"/>
  <c r="P46" i="32" s="1"/>
  <c r="O143" i="35"/>
  <c r="O46" i="32" s="1"/>
  <c r="M143" i="35"/>
  <c r="M46" i="32" s="1"/>
  <c r="L143" i="35"/>
  <c r="L46" i="32" s="1"/>
  <c r="S142" i="35"/>
  <c r="S45" i="32" s="1"/>
  <c r="R142" i="35"/>
  <c r="R45" i="32" s="1"/>
  <c r="Q142" i="35"/>
  <c r="Q45" i="32" s="1"/>
  <c r="P142" i="35"/>
  <c r="P45" i="32" s="1"/>
  <c r="O142" i="35"/>
  <c r="O45" i="32" s="1"/>
  <c r="M142" i="35"/>
  <c r="M45" i="32" s="1"/>
  <c r="L142" i="35"/>
  <c r="L45" i="32" s="1"/>
  <c r="S141" i="35"/>
  <c r="S44" i="32" s="1"/>
  <c r="R141" i="35"/>
  <c r="R44" i="32" s="1"/>
  <c r="Q141" i="35"/>
  <c r="Q44" i="32" s="1"/>
  <c r="P141" i="35"/>
  <c r="P44" i="32" s="1"/>
  <c r="O141" i="35"/>
  <c r="O44" i="32" s="1"/>
  <c r="M141" i="35"/>
  <c r="M44" i="32" s="1"/>
  <c r="L141" i="35"/>
  <c r="L44" i="32" s="1"/>
  <c r="S140" i="35"/>
  <c r="S43" i="32" s="1"/>
  <c r="R140" i="35"/>
  <c r="R43" i="32" s="1"/>
  <c r="Q140" i="35"/>
  <c r="Q43" i="32" s="1"/>
  <c r="P140" i="35"/>
  <c r="P43" i="32" s="1"/>
  <c r="O140" i="35"/>
  <c r="O43" i="32" s="1"/>
  <c r="M140" i="35"/>
  <c r="M43" i="32" s="1"/>
  <c r="L140" i="35"/>
  <c r="L43" i="32" s="1"/>
  <c r="S139" i="35"/>
  <c r="S42" i="32" s="1"/>
  <c r="R139" i="35"/>
  <c r="R42" i="32" s="1"/>
  <c r="Q139" i="35"/>
  <c r="Q42" i="32" s="1"/>
  <c r="P139" i="35"/>
  <c r="P42" i="32" s="1"/>
  <c r="O139" i="35"/>
  <c r="O42" i="32" s="1"/>
  <c r="M139" i="35"/>
  <c r="M42" i="32" s="1"/>
  <c r="L139" i="35"/>
  <c r="L42" i="32" s="1"/>
  <c r="S138" i="35"/>
  <c r="S41" i="32" s="1"/>
  <c r="R138" i="35"/>
  <c r="R41" i="32" s="1"/>
  <c r="Q138" i="35"/>
  <c r="Q41" i="32" s="1"/>
  <c r="P138" i="35"/>
  <c r="P41" i="32" s="1"/>
  <c r="O138" i="35"/>
  <c r="O41" i="32" s="1"/>
  <c r="M138" i="35"/>
  <c r="M41" i="32" s="1"/>
  <c r="L138" i="35"/>
  <c r="L41" i="32" s="1"/>
  <c r="S137" i="35"/>
  <c r="S40" i="32" s="1"/>
  <c r="R137" i="35"/>
  <c r="R40" i="32" s="1"/>
  <c r="Q137" i="35"/>
  <c r="Q40" i="32" s="1"/>
  <c r="P137" i="35"/>
  <c r="P40" i="32" s="1"/>
  <c r="O137" i="35"/>
  <c r="O40" i="32" s="1"/>
  <c r="M137" i="35"/>
  <c r="M40" i="32" s="1"/>
  <c r="L137" i="35"/>
  <c r="L40" i="32" s="1"/>
  <c r="S136" i="35"/>
  <c r="S39" i="32" s="1"/>
  <c r="R136" i="35"/>
  <c r="R39" i="32" s="1"/>
  <c r="Q136" i="35"/>
  <c r="Q39" i="32" s="1"/>
  <c r="P136" i="35"/>
  <c r="P39" i="32" s="1"/>
  <c r="O136" i="35"/>
  <c r="O39" i="32" s="1"/>
  <c r="M136" i="35"/>
  <c r="M39" i="32" s="1"/>
  <c r="L136" i="35"/>
  <c r="L39" i="32" s="1"/>
  <c r="S133" i="35"/>
  <c r="S36" i="32" s="1"/>
  <c r="R133" i="35"/>
  <c r="R36" i="32" s="1"/>
  <c r="Q133" i="35"/>
  <c r="Q36" i="32" s="1"/>
  <c r="P133" i="35"/>
  <c r="P36" i="32" s="1"/>
  <c r="O133" i="35"/>
  <c r="O36" i="32" s="1"/>
  <c r="M133" i="35"/>
  <c r="M36" i="32" s="1"/>
  <c r="L133" i="35"/>
  <c r="L36" i="32" s="1"/>
  <c r="S132" i="35"/>
  <c r="S35" i="32" s="1"/>
  <c r="R132" i="35"/>
  <c r="R35" i="32" s="1"/>
  <c r="Q132" i="35"/>
  <c r="Q35" i="32" s="1"/>
  <c r="P132" i="35"/>
  <c r="P35" i="32" s="1"/>
  <c r="O132" i="35"/>
  <c r="O35" i="32" s="1"/>
  <c r="M132" i="35"/>
  <c r="M35" i="32" s="1"/>
  <c r="L132" i="35"/>
  <c r="L35" i="32" s="1"/>
  <c r="S131" i="35"/>
  <c r="S34" i="32" s="1"/>
  <c r="R131" i="35"/>
  <c r="R34" i="32" s="1"/>
  <c r="Q131" i="35"/>
  <c r="Q34" i="32" s="1"/>
  <c r="P131" i="35"/>
  <c r="P34" i="32" s="1"/>
  <c r="O131" i="35"/>
  <c r="O34" i="32" s="1"/>
  <c r="M131" i="35"/>
  <c r="M34" i="32" s="1"/>
  <c r="L131" i="35"/>
  <c r="L34" i="32" s="1"/>
  <c r="S130" i="35"/>
  <c r="S33" i="32" s="1"/>
  <c r="R130" i="35"/>
  <c r="R33" i="32" s="1"/>
  <c r="Q130" i="35"/>
  <c r="Q33" i="32" s="1"/>
  <c r="P130" i="35"/>
  <c r="P33" i="32" s="1"/>
  <c r="O130" i="35"/>
  <c r="O33" i="32" s="1"/>
  <c r="M130" i="35"/>
  <c r="M33" i="32" s="1"/>
  <c r="L130" i="35"/>
  <c r="L33" i="32" s="1"/>
  <c r="S129" i="35"/>
  <c r="S32" i="32" s="1"/>
  <c r="R129" i="35"/>
  <c r="R32" i="32" s="1"/>
  <c r="Q129" i="35"/>
  <c r="Q32" i="32" s="1"/>
  <c r="P129" i="35"/>
  <c r="P32" i="32" s="1"/>
  <c r="O129" i="35"/>
  <c r="O32" i="32" s="1"/>
  <c r="M129" i="35"/>
  <c r="M32" i="32" s="1"/>
  <c r="L129" i="35"/>
  <c r="L32" i="32" s="1"/>
  <c r="S128" i="35"/>
  <c r="S31" i="32" s="1"/>
  <c r="R128" i="35"/>
  <c r="R31" i="32" s="1"/>
  <c r="Q128" i="35"/>
  <c r="Q31" i="32" s="1"/>
  <c r="P128" i="35"/>
  <c r="P31" i="32" s="1"/>
  <c r="O128" i="35"/>
  <c r="O31" i="32" s="1"/>
  <c r="M128" i="35"/>
  <c r="M31" i="32" s="1"/>
  <c r="L128" i="35"/>
  <c r="L31" i="32" s="1"/>
  <c r="S127" i="35"/>
  <c r="S30" i="32" s="1"/>
  <c r="R127" i="35"/>
  <c r="R30" i="32" s="1"/>
  <c r="Q127" i="35"/>
  <c r="Q30" i="32" s="1"/>
  <c r="P127" i="35"/>
  <c r="P30" i="32" s="1"/>
  <c r="O127" i="35"/>
  <c r="O30" i="32" s="1"/>
  <c r="M127" i="35"/>
  <c r="M30" i="32" s="1"/>
  <c r="L127" i="35"/>
  <c r="L30" i="32" s="1"/>
  <c r="S126" i="35"/>
  <c r="S29" i="32" s="1"/>
  <c r="R126" i="35"/>
  <c r="R29" i="32" s="1"/>
  <c r="Q126" i="35"/>
  <c r="Q29" i="32" s="1"/>
  <c r="P126" i="35"/>
  <c r="P29" i="32" s="1"/>
  <c r="O126" i="35"/>
  <c r="O29" i="32" s="1"/>
  <c r="M126" i="35"/>
  <c r="M29" i="32" s="1"/>
  <c r="L126" i="35"/>
  <c r="L29" i="32" s="1"/>
  <c r="S125" i="35"/>
  <c r="S28" i="32" s="1"/>
  <c r="R125" i="35"/>
  <c r="R28" i="32" s="1"/>
  <c r="Q125" i="35"/>
  <c r="Q28" i="32" s="1"/>
  <c r="P125" i="35"/>
  <c r="O125" i="35"/>
  <c r="O28" i="32" s="1"/>
  <c r="M125" i="35"/>
  <c r="M28" i="32" s="1"/>
  <c r="L125" i="35"/>
  <c r="L28" i="32" s="1"/>
  <c r="S124" i="35"/>
  <c r="R124" i="35"/>
  <c r="Q124" i="35"/>
  <c r="P124" i="35"/>
  <c r="P27" i="32" s="1"/>
  <c r="O124" i="35"/>
  <c r="M124" i="35"/>
  <c r="L124" i="35"/>
  <c r="L27" i="32" l="1"/>
  <c r="L173" i="35"/>
  <c r="O173" i="35"/>
  <c r="S173" i="35"/>
  <c r="P173" i="35"/>
  <c r="M173" i="35"/>
  <c r="L337" i="35"/>
  <c r="L81" i="32"/>
  <c r="Q337" i="35"/>
  <c r="Q81" i="32"/>
  <c r="P501" i="35"/>
  <c r="L501" i="35"/>
  <c r="L136" i="32"/>
  <c r="L137" i="32"/>
  <c r="L161" i="32"/>
  <c r="L162" i="32"/>
  <c r="M175" i="32"/>
  <c r="L178" i="32"/>
  <c r="L180" i="32"/>
  <c r="O27" i="32"/>
  <c r="S27" i="32"/>
  <c r="Q173" i="35"/>
  <c r="R173" i="35"/>
  <c r="M337" i="35"/>
  <c r="M81" i="32"/>
  <c r="R337" i="35"/>
  <c r="R81" i="32"/>
  <c r="M501" i="35"/>
  <c r="M135" i="32"/>
  <c r="Q501" i="35"/>
  <c r="Q135" i="32"/>
  <c r="L139" i="32"/>
  <c r="L140" i="32"/>
  <c r="L141" i="32"/>
  <c r="L164" i="32"/>
  <c r="L166" i="32"/>
  <c r="M179" i="32"/>
  <c r="L182" i="32"/>
  <c r="O337" i="35"/>
  <c r="O81" i="32"/>
  <c r="S337" i="35"/>
  <c r="S81" i="32"/>
  <c r="R501" i="35"/>
  <c r="R135" i="32"/>
  <c r="L143" i="32"/>
  <c r="L144" i="32"/>
  <c r="L147" i="32"/>
  <c r="L149" i="32"/>
  <c r="L151" i="32"/>
  <c r="M165" i="32"/>
  <c r="L168" i="32"/>
  <c r="L170" i="32"/>
  <c r="M27" i="32"/>
  <c r="Q27" i="32"/>
  <c r="P337" i="35"/>
  <c r="O501" i="35"/>
  <c r="O135" i="32"/>
  <c r="S501" i="35"/>
  <c r="S135" i="32"/>
  <c r="L153" i="32"/>
  <c r="L154" i="32"/>
  <c r="L155" i="32"/>
  <c r="M169" i="32"/>
  <c r="L174" i="32"/>
  <c r="L176" i="32"/>
  <c r="R27" i="32"/>
  <c r="P135" i="32"/>
  <c r="P81" i="32"/>
  <c r="P28" i="32"/>
  <c r="O28" i="38" l="1"/>
  <c r="O26" i="44"/>
  <c r="O29" i="38"/>
  <c r="O27" i="44"/>
  <c r="M29" i="38"/>
  <c r="M27" i="44"/>
  <c r="M28" i="38"/>
  <c r="M26" i="44"/>
  <c r="L29" i="38"/>
  <c r="L27" i="44"/>
  <c r="S27" i="38"/>
  <c r="S25" i="44"/>
  <c r="P28" i="38"/>
  <c r="P26" i="44"/>
  <c r="R27" i="38"/>
  <c r="R25" i="44"/>
  <c r="P29" i="38"/>
  <c r="P27" i="44"/>
  <c r="L28" i="38"/>
  <c r="L26" i="44"/>
  <c r="O27" i="38"/>
  <c r="O25" i="44"/>
  <c r="S29" i="38"/>
  <c r="S27" i="44"/>
  <c r="Q29" i="38"/>
  <c r="Q27" i="44"/>
  <c r="R28" i="38"/>
  <c r="R26" i="44"/>
  <c r="Q27" i="38"/>
  <c r="Q25" i="44"/>
  <c r="M27" i="38"/>
  <c r="M25" i="44"/>
  <c r="L27" i="38"/>
  <c r="L25" i="44"/>
  <c r="R29" i="38"/>
  <c r="R27" i="44"/>
  <c r="S28" i="38"/>
  <c r="S26" i="44"/>
  <c r="Q28" i="38"/>
  <c r="Q26" i="44"/>
  <c r="P27" i="38"/>
  <c r="P25" i="44"/>
  <c r="N249" i="30"/>
  <c r="N248" i="30"/>
  <c r="N247" i="30"/>
  <c r="N246" i="30"/>
  <c r="N245" i="30"/>
  <c r="N244" i="30"/>
  <c r="N243" i="30"/>
  <c r="N242" i="30"/>
  <c r="N241" i="30"/>
  <c r="N240" i="30"/>
  <c r="N237" i="30"/>
  <c r="N236" i="30"/>
  <c r="N235" i="30"/>
  <c r="N234" i="30"/>
  <c r="N233" i="30"/>
  <c r="N232" i="30"/>
  <c r="N231" i="30"/>
  <c r="N230" i="30"/>
  <c r="N229" i="30"/>
  <c r="N228" i="30"/>
  <c r="K319" i="37" l="1"/>
  <c r="K307" i="37"/>
  <c r="K291" i="37" l="1"/>
  <c r="K279" i="37"/>
  <c r="K263" i="37"/>
  <c r="K251" i="37"/>
  <c r="K235" i="37"/>
  <c r="K223" i="37"/>
  <c r="K207" i="37"/>
  <c r="K195" i="37"/>
  <c r="K605" i="32" l="1"/>
  <c r="K551" i="32"/>
  <c r="K497" i="32"/>
  <c r="K443" i="32"/>
  <c r="K389" i="32"/>
  <c r="J20" i="37"/>
  <c r="J19" i="37"/>
  <c r="J18" i="37"/>
  <c r="J17" i="37"/>
  <c r="J16" i="37"/>
  <c r="J15" i="37"/>
  <c r="J14" i="37"/>
  <c r="K13" i="37"/>
  <c r="K13" i="32"/>
  <c r="J20" i="32"/>
  <c r="J19" i="32"/>
  <c r="J18" i="32"/>
  <c r="J17" i="32"/>
  <c r="J16" i="32"/>
  <c r="J15" i="32"/>
  <c r="J14" i="32"/>
  <c r="Q249" i="30" l="1"/>
  <c r="Q248" i="30"/>
  <c r="Q247" i="30"/>
  <c r="Q246" i="30"/>
  <c r="Q245" i="30"/>
  <c r="Q244" i="30"/>
  <c r="Q243" i="30"/>
  <c r="Q242" i="30"/>
  <c r="Q241" i="30"/>
  <c r="Q240" i="30"/>
  <c r="Q237" i="30"/>
  <c r="Q236" i="30"/>
  <c r="Q235" i="30"/>
  <c r="Q234" i="30"/>
  <c r="Q233" i="30"/>
  <c r="Q232" i="30"/>
  <c r="Q231" i="30"/>
  <c r="Q230" i="30"/>
  <c r="Q229" i="30"/>
  <c r="Q228" i="30"/>
  <c r="Q223" i="30"/>
  <c r="Q222" i="30"/>
  <c r="Q221" i="30"/>
  <c r="Q220" i="30"/>
  <c r="Q219" i="30"/>
  <c r="Q218" i="30"/>
  <c r="Q217" i="30"/>
  <c r="Q216" i="30"/>
  <c r="Q215" i="30"/>
  <c r="Q214" i="30"/>
  <c r="Q211" i="30"/>
  <c r="Q210" i="30"/>
  <c r="Q209" i="30"/>
  <c r="Q208" i="30"/>
  <c r="Q207" i="30"/>
  <c r="Q206" i="30"/>
  <c r="Q205" i="30"/>
  <c r="Q204" i="30"/>
  <c r="Q203" i="30"/>
  <c r="Q202" i="30"/>
  <c r="Q197" i="30"/>
  <c r="Q196" i="30"/>
  <c r="Q195" i="30"/>
  <c r="Q194" i="30"/>
  <c r="Q193" i="30"/>
  <c r="Q192" i="30"/>
  <c r="Q191" i="30"/>
  <c r="Q190" i="30"/>
  <c r="Q189" i="30"/>
  <c r="Q188" i="30"/>
  <c r="Q185" i="30"/>
  <c r="Q184" i="30"/>
  <c r="Q183" i="30"/>
  <c r="Q182" i="30"/>
  <c r="Q181" i="30"/>
  <c r="Q180" i="30"/>
  <c r="Q179" i="30"/>
  <c r="Q178" i="30"/>
  <c r="Q177" i="30"/>
  <c r="Q176" i="30"/>
  <c r="Q169" i="30"/>
  <c r="Q168" i="30"/>
  <c r="Q167" i="30"/>
  <c r="Q166" i="30"/>
  <c r="Q165" i="30"/>
  <c r="Q164" i="30"/>
  <c r="Q163" i="30"/>
  <c r="Q162" i="30"/>
  <c r="Q161" i="30"/>
  <c r="Q160" i="30"/>
  <c r="Q157" i="30"/>
  <c r="Q156" i="30"/>
  <c r="Q155" i="30"/>
  <c r="Q154" i="30"/>
  <c r="Q153" i="30"/>
  <c r="Q152" i="30"/>
  <c r="Q151" i="30"/>
  <c r="Q150" i="30"/>
  <c r="Q149" i="30"/>
  <c r="Q148" i="30"/>
  <c r="Q143" i="30"/>
  <c r="Q142" i="30"/>
  <c r="Q141" i="30"/>
  <c r="Q140" i="30"/>
  <c r="Q139" i="30"/>
  <c r="Q138" i="30"/>
  <c r="Q137" i="30"/>
  <c r="Q136" i="30"/>
  <c r="Q135" i="30"/>
  <c r="Q134" i="30"/>
  <c r="Q131" i="30"/>
  <c r="Q130" i="30"/>
  <c r="Q129" i="30"/>
  <c r="Q128" i="30"/>
  <c r="Q127" i="30"/>
  <c r="Q126" i="30"/>
  <c r="Q125" i="30"/>
  <c r="Q124" i="30"/>
  <c r="Q123" i="30"/>
  <c r="Q122" i="30"/>
  <c r="Q117" i="30"/>
  <c r="Q116" i="30"/>
  <c r="Q115" i="30"/>
  <c r="Q114" i="30"/>
  <c r="Q113" i="30"/>
  <c r="Q112" i="30"/>
  <c r="Q111" i="30"/>
  <c r="Q110" i="30"/>
  <c r="Q109" i="30"/>
  <c r="Q108" i="30"/>
  <c r="Q105" i="30"/>
  <c r="Q104" i="30"/>
  <c r="Q103" i="30"/>
  <c r="Q102" i="30"/>
  <c r="Q101" i="30"/>
  <c r="Q100" i="30"/>
  <c r="Q99" i="30"/>
  <c r="Q98" i="30"/>
  <c r="Q97" i="30"/>
  <c r="Q96" i="30"/>
  <c r="Q89" i="30"/>
  <c r="Q88" i="30"/>
  <c r="Q87" i="30"/>
  <c r="Q86" i="30"/>
  <c r="Q85" i="30"/>
  <c r="Q84" i="30"/>
  <c r="Q83" i="30"/>
  <c r="Q82" i="30"/>
  <c r="Q81" i="30"/>
  <c r="Q80" i="30"/>
  <c r="Q77" i="30"/>
  <c r="Q76" i="30"/>
  <c r="Q75" i="30"/>
  <c r="Q74" i="30"/>
  <c r="Q73" i="30"/>
  <c r="Q72" i="30"/>
  <c r="Q71" i="30"/>
  <c r="Q70" i="30"/>
  <c r="Q69" i="30"/>
  <c r="Q68" i="30"/>
  <c r="Q63" i="30"/>
  <c r="Q62" i="30"/>
  <c r="Q61" i="30"/>
  <c r="Q60" i="30"/>
  <c r="Q59" i="30"/>
  <c r="Q58" i="30"/>
  <c r="Q57" i="30"/>
  <c r="Q56" i="30"/>
  <c r="Q55" i="30"/>
  <c r="Q54" i="30"/>
  <c r="Q51" i="30"/>
  <c r="Q50" i="30"/>
  <c r="Q49" i="30"/>
  <c r="Q48" i="30"/>
  <c r="Q47" i="30"/>
  <c r="Q46" i="30"/>
  <c r="Q45" i="30"/>
  <c r="Q44" i="30"/>
  <c r="Q43" i="30"/>
  <c r="Q42" i="30"/>
  <c r="Q37" i="30"/>
  <c r="Q36" i="30"/>
  <c r="Q35" i="30"/>
  <c r="Q34" i="30"/>
  <c r="Q33" i="30"/>
  <c r="Q32" i="30"/>
  <c r="Q31" i="30"/>
  <c r="Q30" i="30"/>
  <c r="Q29" i="30"/>
  <c r="Q28" i="30"/>
  <c r="Q25" i="30"/>
  <c r="Q24" i="30"/>
  <c r="Q23" i="30"/>
  <c r="Q22" i="30"/>
  <c r="Q21" i="30"/>
  <c r="Q20" i="30"/>
  <c r="Q19" i="30"/>
  <c r="Q18" i="30"/>
  <c r="Q17" i="30"/>
  <c r="Q16" i="30"/>
  <c r="O249" i="30"/>
  <c r="O248" i="30"/>
  <c r="O247" i="30"/>
  <c r="O246" i="30"/>
  <c r="O245" i="30"/>
  <c r="O244" i="30"/>
  <c r="O243" i="30"/>
  <c r="O242" i="30"/>
  <c r="O241" i="30"/>
  <c r="O240" i="30"/>
  <c r="O237" i="30"/>
  <c r="O236" i="30"/>
  <c r="O235" i="30"/>
  <c r="O234" i="30"/>
  <c r="O233" i="30"/>
  <c r="O232" i="30"/>
  <c r="O231" i="30"/>
  <c r="O230" i="30"/>
  <c r="O229" i="30"/>
  <c r="O228" i="30"/>
  <c r="O223" i="30"/>
  <c r="O222" i="30"/>
  <c r="O221" i="30"/>
  <c r="O220" i="30"/>
  <c r="O219" i="30"/>
  <c r="O218" i="30"/>
  <c r="O217" i="30"/>
  <c r="O216" i="30"/>
  <c r="O215" i="30"/>
  <c r="O214" i="30"/>
  <c r="O211" i="30"/>
  <c r="O210" i="30"/>
  <c r="O209" i="30"/>
  <c r="O208" i="30"/>
  <c r="O207" i="30"/>
  <c r="O206" i="30"/>
  <c r="O205" i="30"/>
  <c r="O204" i="30"/>
  <c r="O203" i="30"/>
  <c r="O202" i="30"/>
  <c r="O197" i="30"/>
  <c r="O196" i="30"/>
  <c r="O195" i="30"/>
  <c r="O194" i="30"/>
  <c r="O193" i="30"/>
  <c r="O192" i="30"/>
  <c r="O191" i="30"/>
  <c r="O190" i="30"/>
  <c r="O189" i="30"/>
  <c r="O188" i="30"/>
  <c r="O185" i="30"/>
  <c r="O184" i="30"/>
  <c r="O183" i="30"/>
  <c r="O182" i="30"/>
  <c r="O181" i="30"/>
  <c r="O180" i="30"/>
  <c r="O179" i="30"/>
  <c r="O178" i="30"/>
  <c r="O177" i="30"/>
  <c r="O176" i="30"/>
  <c r="O169" i="30"/>
  <c r="O168" i="30"/>
  <c r="O167" i="30"/>
  <c r="O166" i="30"/>
  <c r="O165" i="30"/>
  <c r="O164" i="30"/>
  <c r="O163" i="30"/>
  <c r="O162" i="30"/>
  <c r="O161" i="30"/>
  <c r="O160" i="30"/>
  <c r="O157" i="30"/>
  <c r="O156" i="30"/>
  <c r="O155" i="30"/>
  <c r="O154" i="30"/>
  <c r="O153" i="30"/>
  <c r="O152" i="30"/>
  <c r="O151" i="30"/>
  <c r="O150" i="30"/>
  <c r="O149" i="30"/>
  <c r="O148" i="30"/>
  <c r="O143" i="30"/>
  <c r="O142" i="30"/>
  <c r="O141" i="30"/>
  <c r="O140" i="30"/>
  <c r="O139" i="30"/>
  <c r="O138" i="30"/>
  <c r="O137" i="30"/>
  <c r="O136" i="30"/>
  <c r="O135" i="30"/>
  <c r="O134" i="30"/>
  <c r="O131" i="30"/>
  <c r="O130" i="30"/>
  <c r="O129" i="30"/>
  <c r="O128" i="30"/>
  <c r="O127" i="30"/>
  <c r="O126" i="30"/>
  <c r="O125" i="30"/>
  <c r="O124" i="30"/>
  <c r="O123" i="30"/>
  <c r="O122" i="30"/>
  <c r="O117" i="30"/>
  <c r="O116" i="30"/>
  <c r="O115" i="30"/>
  <c r="O114" i="30"/>
  <c r="O113" i="30"/>
  <c r="O112" i="30"/>
  <c r="O111" i="30"/>
  <c r="O110" i="30"/>
  <c r="O109" i="30"/>
  <c r="O108" i="30"/>
  <c r="O105" i="30"/>
  <c r="O104" i="30"/>
  <c r="O103" i="30"/>
  <c r="O102" i="30"/>
  <c r="O101" i="30"/>
  <c r="O100" i="30"/>
  <c r="O99" i="30"/>
  <c r="O98" i="30"/>
  <c r="O97" i="30"/>
  <c r="O96" i="30"/>
  <c r="O89" i="30"/>
  <c r="O88" i="30"/>
  <c r="O87" i="30"/>
  <c r="O86" i="30"/>
  <c r="O85" i="30"/>
  <c r="O84" i="30"/>
  <c r="O83" i="30"/>
  <c r="O82" i="30"/>
  <c r="O81" i="30"/>
  <c r="O80" i="30"/>
  <c r="O77" i="30"/>
  <c r="O76" i="30"/>
  <c r="O75" i="30"/>
  <c r="O74" i="30"/>
  <c r="O73" i="30"/>
  <c r="O72" i="30"/>
  <c r="O71" i="30"/>
  <c r="O70" i="30"/>
  <c r="O69" i="30"/>
  <c r="O68" i="30"/>
  <c r="O63" i="30"/>
  <c r="O62" i="30"/>
  <c r="O61" i="30"/>
  <c r="O60" i="30"/>
  <c r="O59" i="30"/>
  <c r="O58" i="30"/>
  <c r="O57" i="30"/>
  <c r="O56" i="30"/>
  <c r="O55" i="30"/>
  <c r="O54" i="30"/>
  <c r="O51" i="30"/>
  <c r="O50" i="30"/>
  <c r="O49" i="30"/>
  <c r="O48" i="30"/>
  <c r="O47" i="30"/>
  <c r="O46" i="30"/>
  <c r="O45" i="30"/>
  <c r="O44" i="30"/>
  <c r="O43" i="30"/>
  <c r="O42" i="30"/>
  <c r="O37" i="30"/>
  <c r="O36" i="30"/>
  <c r="O35" i="30"/>
  <c r="O34" i="30"/>
  <c r="O33" i="30"/>
  <c r="O32" i="30"/>
  <c r="O31" i="30"/>
  <c r="O30" i="30"/>
  <c r="O29" i="30"/>
  <c r="O28" i="30"/>
  <c r="O25" i="30"/>
  <c r="O24" i="30"/>
  <c r="O23" i="30"/>
  <c r="O22" i="30"/>
  <c r="O21" i="30"/>
  <c r="O20" i="30"/>
  <c r="O19" i="30"/>
  <c r="O18" i="30"/>
  <c r="O17" i="30"/>
  <c r="O16" i="30"/>
  <c r="N223" i="30" l="1"/>
  <c r="N222" i="30"/>
  <c r="N221" i="30"/>
  <c r="N220" i="30"/>
  <c r="N219" i="30"/>
  <c r="N218" i="30"/>
  <c r="N217" i="30"/>
  <c r="N216" i="30"/>
  <c r="N215" i="30"/>
  <c r="N214" i="30"/>
  <c r="N211" i="30"/>
  <c r="N210" i="30"/>
  <c r="N209" i="30"/>
  <c r="N208" i="30"/>
  <c r="N207" i="30"/>
  <c r="N206" i="30"/>
  <c r="N205" i="30"/>
  <c r="N204" i="30"/>
  <c r="N203" i="30"/>
  <c r="N202" i="30"/>
  <c r="N197" i="30"/>
  <c r="N196" i="30"/>
  <c r="N195" i="30"/>
  <c r="N194" i="30"/>
  <c r="N193" i="30"/>
  <c r="N192" i="30"/>
  <c r="N191" i="30"/>
  <c r="N190" i="30"/>
  <c r="N189" i="30"/>
  <c r="N188" i="30"/>
  <c r="N185" i="30"/>
  <c r="N184" i="30"/>
  <c r="N183" i="30"/>
  <c r="N182" i="30"/>
  <c r="N181" i="30"/>
  <c r="N180" i="30"/>
  <c r="N179" i="30"/>
  <c r="N178" i="30"/>
  <c r="N177" i="30"/>
  <c r="N176" i="30"/>
  <c r="N169" i="30"/>
  <c r="N168" i="30"/>
  <c r="N167" i="30"/>
  <c r="N166" i="30"/>
  <c r="N165" i="30"/>
  <c r="N164" i="30"/>
  <c r="N163" i="30"/>
  <c r="N162" i="30"/>
  <c r="N161" i="30"/>
  <c r="N160" i="30"/>
  <c r="N157" i="30"/>
  <c r="N156" i="30"/>
  <c r="N155" i="30"/>
  <c r="N154" i="30"/>
  <c r="N153" i="30"/>
  <c r="N152" i="30"/>
  <c r="N151" i="30"/>
  <c r="N150" i="30"/>
  <c r="N149" i="30"/>
  <c r="N148" i="30"/>
  <c r="N143" i="30"/>
  <c r="N142" i="30"/>
  <c r="N141" i="30"/>
  <c r="N140" i="30"/>
  <c r="N139" i="30"/>
  <c r="N138" i="30"/>
  <c r="N137" i="30"/>
  <c r="N136" i="30"/>
  <c r="N135" i="30"/>
  <c r="N134" i="30"/>
  <c r="N131" i="30"/>
  <c r="N130" i="30"/>
  <c r="N129" i="30"/>
  <c r="N128" i="30"/>
  <c r="N127" i="30"/>
  <c r="N126" i="30"/>
  <c r="N125" i="30"/>
  <c r="N124" i="30"/>
  <c r="N123" i="30"/>
  <c r="N122" i="30"/>
  <c r="N117" i="30"/>
  <c r="N116" i="30"/>
  <c r="N115" i="30"/>
  <c r="N114" i="30"/>
  <c r="N113" i="30"/>
  <c r="N112" i="30"/>
  <c r="N111" i="30"/>
  <c r="N110" i="30"/>
  <c r="N109" i="30"/>
  <c r="N108" i="30"/>
  <c r="N105" i="30"/>
  <c r="N104" i="30"/>
  <c r="N103" i="30"/>
  <c r="N102" i="30"/>
  <c r="N101" i="30"/>
  <c r="N100" i="30"/>
  <c r="N99" i="30"/>
  <c r="N98" i="30"/>
  <c r="N97" i="30"/>
  <c r="N96" i="30"/>
  <c r="N89" i="30"/>
  <c r="N88" i="30"/>
  <c r="N87" i="30"/>
  <c r="N86" i="30"/>
  <c r="N85" i="30"/>
  <c r="N84" i="30"/>
  <c r="N83" i="30"/>
  <c r="N82" i="30"/>
  <c r="N81" i="30"/>
  <c r="N80" i="30"/>
  <c r="N77" i="30"/>
  <c r="N76" i="30"/>
  <c r="N75" i="30"/>
  <c r="N74" i="30"/>
  <c r="N73" i="30"/>
  <c r="N72" i="30"/>
  <c r="N71" i="30"/>
  <c r="N70" i="30"/>
  <c r="N69" i="30"/>
  <c r="N68" i="30"/>
  <c r="N63" i="30"/>
  <c r="N62" i="30"/>
  <c r="N61" i="30"/>
  <c r="N60" i="30"/>
  <c r="N59" i="30"/>
  <c r="N58" i="30"/>
  <c r="N57" i="30"/>
  <c r="N56" i="30"/>
  <c r="N55" i="30"/>
  <c r="N54" i="30"/>
  <c r="N51" i="30"/>
  <c r="N50" i="30"/>
  <c r="N49" i="30"/>
  <c r="N48" i="30"/>
  <c r="N47" i="30"/>
  <c r="N46" i="30"/>
  <c r="N45" i="30"/>
  <c r="N44" i="30"/>
  <c r="N43" i="30"/>
  <c r="N42" i="30"/>
  <c r="N37" i="30"/>
  <c r="N36" i="30"/>
  <c r="N35" i="30"/>
  <c r="N34" i="30"/>
  <c r="N33" i="30"/>
  <c r="N32" i="30"/>
  <c r="N31" i="30"/>
  <c r="N30" i="30"/>
  <c r="N29" i="30"/>
  <c r="N28" i="30"/>
  <c r="N25" i="30"/>
  <c r="N24" i="30"/>
  <c r="N23" i="30"/>
  <c r="N22" i="30"/>
  <c r="N21" i="30"/>
  <c r="N20" i="30"/>
  <c r="N19" i="30"/>
  <c r="N18" i="30"/>
  <c r="N17" i="30"/>
  <c r="N16" i="30"/>
  <c r="J18" i="24" l="1"/>
  <c r="X25" i="28" l="1"/>
  <c r="W25" i="28"/>
  <c r="V25" i="28"/>
  <c r="U25" i="28"/>
  <c r="X38" i="27"/>
  <c r="W38" i="27"/>
  <c r="V38" i="27"/>
  <c r="U38" i="27"/>
  <c r="X37" i="27"/>
  <c r="W37" i="27"/>
  <c r="V37" i="27"/>
  <c r="U37" i="27"/>
  <c r="X36" i="27"/>
  <c r="W36" i="27"/>
  <c r="V36" i="27"/>
  <c r="U36" i="27"/>
  <c r="X35" i="27"/>
  <c r="W35" i="27"/>
  <c r="V35" i="27"/>
  <c r="U35" i="27"/>
  <c r="X34" i="27"/>
  <c r="W34" i="27"/>
  <c r="V34" i="27"/>
  <c r="U34" i="27"/>
  <c r="X33" i="27"/>
  <c r="X80" i="27" s="1"/>
  <c r="W33" i="27"/>
  <c r="W80" i="27" s="1"/>
  <c r="V33" i="27"/>
  <c r="V80" i="27" s="1"/>
  <c r="U33" i="27"/>
  <c r="U80" i="27" s="1"/>
  <c r="X32" i="27"/>
  <c r="X79" i="27" s="1"/>
  <c r="W32" i="27"/>
  <c r="W79" i="27" s="1"/>
  <c r="V32" i="27"/>
  <c r="V79" i="27" s="1"/>
  <c r="U32" i="27"/>
  <c r="U79" i="27" s="1"/>
  <c r="X31" i="27"/>
  <c r="X78" i="27" s="1"/>
  <c r="W31" i="27"/>
  <c r="W78" i="27" s="1"/>
  <c r="V31" i="27"/>
  <c r="V78" i="27" s="1"/>
  <c r="U31" i="27"/>
  <c r="U78" i="27" s="1"/>
  <c r="X58" i="22"/>
  <c r="X59" i="22" s="1"/>
  <c r="X60" i="22" s="1"/>
  <c r="X61" i="22" s="1"/>
  <c r="X62" i="22" s="1"/>
  <c r="X63" i="22" s="1"/>
  <c r="X64" i="22" s="1"/>
  <c r="W58" i="22"/>
  <c r="W59" i="22" s="1"/>
  <c r="W60" i="22" s="1"/>
  <c r="W61" i="22" s="1"/>
  <c r="W62" i="22" s="1"/>
  <c r="W63" i="22" s="1"/>
  <c r="W64" i="22" s="1"/>
  <c r="V58" i="22"/>
  <c r="V59" i="22" s="1"/>
  <c r="V60" i="22" s="1"/>
  <c r="V61" i="22" s="1"/>
  <c r="V62" i="22" s="1"/>
  <c r="V63" i="22" s="1"/>
  <c r="V64" i="22" s="1"/>
  <c r="U58" i="22"/>
  <c r="U59" i="22" s="1"/>
  <c r="U60" i="22" s="1"/>
  <c r="U61" i="22" s="1"/>
  <c r="U62" i="22" s="1"/>
  <c r="U63" i="22" s="1"/>
  <c r="U64" i="22" s="1"/>
  <c r="X56" i="22"/>
  <c r="W56" i="22"/>
  <c r="V56" i="22"/>
  <c r="U56" i="22"/>
  <c r="X54" i="22"/>
  <c r="W54" i="22"/>
  <c r="V54" i="22"/>
  <c r="U54" i="22"/>
  <c r="S43" i="22"/>
  <c r="X42" i="22"/>
  <c r="W42" i="22"/>
  <c r="V42" i="22"/>
  <c r="U42" i="22"/>
  <c r="X15" i="22"/>
  <c r="W15" i="22"/>
  <c r="V15" i="22"/>
  <c r="U15" i="22"/>
  <c r="X14" i="22"/>
  <c r="W14" i="22"/>
  <c r="V14" i="22"/>
  <c r="U14" i="22"/>
  <c r="U39" i="26"/>
  <c r="T38" i="26"/>
  <c r="T39" i="26" s="1"/>
  <c r="S37" i="26"/>
  <c r="S38" i="26" s="1"/>
  <c r="S39" i="26" s="1"/>
  <c r="R36" i="26"/>
  <c r="R37" i="26" s="1"/>
  <c r="R38" i="26" s="1"/>
  <c r="R39" i="26" s="1"/>
  <c r="W51" i="28" l="1"/>
  <c r="W52" i="28"/>
  <c r="X51" i="28"/>
  <c r="X52" i="28"/>
  <c r="U51" i="28"/>
  <c r="U52" i="28"/>
  <c r="V51" i="28"/>
  <c r="V52" i="28"/>
  <c r="O37" i="24"/>
  <c r="O36" i="24"/>
  <c r="O35" i="24"/>
  <c r="O34" i="24"/>
  <c r="O33" i="24"/>
  <c r="O28" i="24"/>
  <c r="O27" i="24"/>
  <c r="O26" i="24"/>
  <c r="O25" i="24"/>
  <c r="O24" i="24"/>
  <c r="P28" i="22" l="1"/>
  <c r="P29" i="22"/>
  <c r="P30" i="22"/>
  <c r="P31" i="22"/>
  <c r="P32" i="22"/>
  <c r="P33" i="22"/>
  <c r="R19" i="22"/>
  <c r="R20" i="22"/>
  <c r="R21" i="22"/>
  <c r="R22" i="22"/>
  <c r="R23" i="22"/>
  <c r="R24" i="22"/>
  <c r="N93" i="36" l="1"/>
  <c r="N92" i="36"/>
  <c r="N91" i="36"/>
  <c r="N90" i="36"/>
  <c r="N89" i="36"/>
  <c r="N88" i="36"/>
  <c r="N87" i="36"/>
  <c r="N86" i="36"/>
  <c r="N85" i="36"/>
  <c r="N84" i="36"/>
  <c r="N81" i="36"/>
  <c r="N80" i="36"/>
  <c r="N79" i="36"/>
  <c r="N78" i="36"/>
  <c r="N77" i="36"/>
  <c r="N76" i="36"/>
  <c r="N75" i="36"/>
  <c r="N74" i="36"/>
  <c r="N73" i="36"/>
  <c r="N72" i="36"/>
  <c r="N65" i="36"/>
  <c r="N64" i="36"/>
  <c r="N63" i="36"/>
  <c r="N62" i="36"/>
  <c r="N61" i="36"/>
  <c r="N60" i="36"/>
  <c r="N59" i="36"/>
  <c r="N58" i="36"/>
  <c r="N57" i="36"/>
  <c r="N56" i="36"/>
  <c r="N53" i="36"/>
  <c r="N52" i="36"/>
  <c r="N51" i="36"/>
  <c r="N50" i="36"/>
  <c r="N49" i="36"/>
  <c r="N48" i="36"/>
  <c r="N47" i="36"/>
  <c r="N46" i="36"/>
  <c r="N45" i="36"/>
  <c r="N44" i="36"/>
  <c r="N37" i="36"/>
  <c r="N36" i="36"/>
  <c r="N35" i="36"/>
  <c r="N34" i="36"/>
  <c r="N33" i="36"/>
  <c r="N32" i="36"/>
  <c r="N31" i="36"/>
  <c r="N30" i="36"/>
  <c r="N29" i="36"/>
  <c r="N28" i="36"/>
  <c r="N25" i="36"/>
  <c r="N24" i="36"/>
  <c r="N23" i="36"/>
  <c r="N22" i="36"/>
  <c r="N21" i="36"/>
  <c r="N20" i="36"/>
  <c r="N19" i="36"/>
  <c r="N18" i="36"/>
  <c r="N17" i="36"/>
  <c r="N16" i="36"/>
  <c r="N391" i="35" l="1"/>
  <c r="N499" i="35" s="1"/>
  <c r="N390" i="35"/>
  <c r="N498" i="35" s="1"/>
  <c r="N389" i="35"/>
  <c r="N497" i="35" s="1"/>
  <c r="N388" i="35"/>
  <c r="N496" i="35" s="1"/>
  <c r="N387" i="35"/>
  <c r="N495" i="35" s="1"/>
  <c r="N386" i="35"/>
  <c r="N494" i="35" s="1"/>
  <c r="N385" i="35"/>
  <c r="N493" i="35" s="1"/>
  <c r="N384" i="35"/>
  <c r="N492" i="35" s="1"/>
  <c r="N383" i="35"/>
  <c r="N491" i="35" s="1"/>
  <c r="N382" i="35"/>
  <c r="N490" i="35" s="1"/>
  <c r="N379" i="35"/>
  <c r="N487" i="35" s="1"/>
  <c r="N378" i="35"/>
  <c r="N486" i="35" s="1"/>
  <c r="N377" i="35"/>
  <c r="N485" i="35" s="1"/>
  <c r="N376" i="35"/>
  <c r="N484" i="35" s="1"/>
  <c r="N375" i="35"/>
  <c r="N483" i="35" s="1"/>
  <c r="N374" i="35"/>
  <c r="N482" i="35" s="1"/>
  <c r="N373" i="35"/>
  <c r="N481" i="35" s="1"/>
  <c r="N372" i="35"/>
  <c r="N480" i="35" s="1"/>
  <c r="N371" i="35"/>
  <c r="N479" i="35" s="1"/>
  <c r="N370" i="35"/>
  <c r="N478" i="35" s="1"/>
  <c r="N365" i="35"/>
  <c r="N473" i="35" s="1"/>
  <c r="N364" i="35"/>
  <c r="N472" i="35" s="1"/>
  <c r="N363" i="35"/>
  <c r="N471" i="35" s="1"/>
  <c r="N362" i="35"/>
  <c r="N470" i="35" s="1"/>
  <c r="N361" i="35"/>
  <c r="N469" i="35" s="1"/>
  <c r="N360" i="35"/>
  <c r="N468" i="35" s="1"/>
  <c r="N359" i="35"/>
  <c r="N467" i="35" s="1"/>
  <c r="N358" i="35"/>
  <c r="N466" i="35" s="1"/>
  <c r="N357" i="35"/>
  <c r="N465" i="35" s="1"/>
  <c r="N356" i="35"/>
  <c r="N464" i="35" s="1"/>
  <c r="N353" i="35"/>
  <c r="N461" i="35" s="1"/>
  <c r="N352" i="35"/>
  <c r="N460" i="35" s="1"/>
  <c r="N351" i="35"/>
  <c r="N459" i="35" s="1"/>
  <c r="N350" i="35"/>
  <c r="N458" i="35" s="1"/>
  <c r="N349" i="35"/>
  <c r="N457" i="35" s="1"/>
  <c r="N348" i="35"/>
  <c r="N456" i="35" s="1"/>
  <c r="N347" i="35"/>
  <c r="N455" i="35" s="1"/>
  <c r="N346" i="35"/>
  <c r="N454" i="35" s="1"/>
  <c r="N345" i="35"/>
  <c r="N453" i="35" s="1"/>
  <c r="N344" i="35"/>
  <c r="N227" i="35"/>
  <c r="N335" i="35" s="1"/>
  <c r="N226" i="35"/>
  <c r="N334" i="35" s="1"/>
  <c r="N225" i="35"/>
  <c r="N333" i="35" s="1"/>
  <c r="N224" i="35"/>
  <c r="N332" i="35" s="1"/>
  <c r="N223" i="35"/>
  <c r="N331" i="35" s="1"/>
  <c r="N222" i="35"/>
  <c r="N330" i="35" s="1"/>
  <c r="N221" i="35"/>
  <c r="N329" i="35" s="1"/>
  <c r="N220" i="35"/>
  <c r="N328" i="35" s="1"/>
  <c r="N219" i="35"/>
  <c r="N327" i="35" s="1"/>
  <c r="N218" i="35"/>
  <c r="N326" i="35" s="1"/>
  <c r="N215" i="35"/>
  <c r="N323" i="35" s="1"/>
  <c r="N214" i="35"/>
  <c r="N322" i="35" s="1"/>
  <c r="N213" i="35"/>
  <c r="N321" i="35" s="1"/>
  <c r="N212" i="35"/>
  <c r="N320" i="35" s="1"/>
  <c r="N211" i="35"/>
  <c r="N319" i="35" s="1"/>
  <c r="N210" i="35"/>
  <c r="N318" i="35" s="1"/>
  <c r="N209" i="35"/>
  <c r="N317" i="35" s="1"/>
  <c r="N208" i="35"/>
  <c r="N316" i="35" s="1"/>
  <c r="N207" i="35"/>
  <c r="N315" i="35" s="1"/>
  <c r="N206" i="35"/>
  <c r="N314" i="35" s="1"/>
  <c r="N201" i="35"/>
  <c r="N309" i="35" s="1"/>
  <c r="N200" i="35"/>
  <c r="N308" i="35" s="1"/>
  <c r="N199" i="35"/>
  <c r="N307" i="35" s="1"/>
  <c r="N198" i="35"/>
  <c r="N306" i="35" s="1"/>
  <c r="N197" i="35"/>
  <c r="N305" i="35" s="1"/>
  <c r="N196" i="35"/>
  <c r="N304" i="35" s="1"/>
  <c r="N195" i="35"/>
  <c r="N303" i="35" s="1"/>
  <c r="N194" i="35"/>
  <c r="N302" i="35" s="1"/>
  <c r="N193" i="35"/>
  <c r="N301" i="35" s="1"/>
  <c r="N192" i="35"/>
  <c r="N300" i="35" s="1"/>
  <c r="N189" i="35"/>
  <c r="N297" i="35" s="1"/>
  <c r="N188" i="35"/>
  <c r="N296" i="35" s="1"/>
  <c r="N187" i="35"/>
  <c r="N295" i="35" s="1"/>
  <c r="N186" i="35"/>
  <c r="N294" i="35" s="1"/>
  <c r="N185" i="35"/>
  <c r="N293" i="35" s="1"/>
  <c r="N184" i="35"/>
  <c r="N292" i="35" s="1"/>
  <c r="N183" i="35"/>
  <c r="N291" i="35" s="1"/>
  <c r="N182" i="35"/>
  <c r="N290" i="35" s="1"/>
  <c r="N181" i="35"/>
  <c r="N289" i="35" s="1"/>
  <c r="N180" i="35"/>
  <c r="N63" i="35"/>
  <c r="N171" i="35" s="1"/>
  <c r="N62" i="35"/>
  <c r="N170" i="35" s="1"/>
  <c r="N61" i="35"/>
  <c r="N169" i="35" s="1"/>
  <c r="N60" i="35"/>
  <c r="N168" i="35" s="1"/>
  <c r="N59" i="35"/>
  <c r="N167" i="35" s="1"/>
  <c r="N58" i="35"/>
  <c r="N166" i="35" s="1"/>
  <c r="N57" i="35"/>
  <c r="N165" i="35" s="1"/>
  <c r="N56" i="35"/>
  <c r="N164" i="35" s="1"/>
  <c r="N55" i="35"/>
  <c r="N163" i="35" s="1"/>
  <c r="N54" i="35"/>
  <c r="N162" i="35" s="1"/>
  <c r="N51" i="35"/>
  <c r="N159" i="35" s="1"/>
  <c r="N50" i="35"/>
  <c r="N158" i="35" s="1"/>
  <c r="N49" i="35"/>
  <c r="N157" i="35" s="1"/>
  <c r="N48" i="35"/>
  <c r="N156" i="35" s="1"/>
  <c r="N47" i="35"/>
  <c r="N155" i="35" s="1"/>
  <c r="N46" i="35"/>
  <c r="N154" i="35" s="1"/>
  <c r="N45" i="35"/>
  <c r="N153" i="35" s="1"/>
  <c r="N44" i="35"/>
  <c r="N152" i="35" s="1"/>
  <c r="N43" i="35"/>
  <c r="N151" i="35" s="1"/>
  <c r="N42" i="35"/>
  <c r="N150" i="35" s="1"/>
  <c r="N37" i="35"/>
  <c r="N145" i="35" s="1"/>
  <c r="N36" i="35"/>
  <c r="N144" i="35" s="1"/>
  <c r="N35" i="35"/>
  <c r="N143" i="35" s="1"/>
  <c r="N34" i="35"/>
  <c r="N142" i="35" s="1"/>
  <c r="N33" i="35"/>
  <c r="N141" i="35" s="1"/>
  <c r="N32" i="35"/>
  <c r="N140" i="35" s="1"/>
  <c r="N31" i="35"/>
  <c r="N139" i="35" s="1"/>
  <c r="N30" i="35"/>
  <c r="N138" i="35" s="1"/>
  <c r="N29" i="35"/>
  <c r="N137" i="35" s="1"/>
  <c r="N28" i="35"/>
  <c r="N136" i="35" s="1"/>
  <c r="N25" i="35"/>
  <c r="N133" i="35" s="1"/>
  <c r="N24" i="35"/>
  <c r="N132" i="35" s="1"/>
  <c r="N23" i="35"/>
  <c r="N131" i="35" s="1"/>
  <c r="N22" i="35"/>
  <c r="N130" i="35" s="1"/>
  <c r="N21" i="35"/>
  <c r="N129" i="35" s="1"/>
  <c r="N20" i="35"/>
  <c r="N128" i="35" s="1"/>
  <c r="N19" i="35"/>
  <c r="N127" i="35" s="1"/>
  <c r="N18" i="35"/>
  <c r="N17" i="35"/>
  <c r="N125" i="35" s="1"/>
  <c r="N28" i="32" s="1"/>
  <c r="N16" i="35"/>
  <c r="N288" i="35" l="1"/>
  <c r="N81" i="32" s="1"/>
  <c r="N124" i="35"/>
  <c r="N27" i="32" s="1"/>
  <c r="J141" i="35"/>
  <c r="N44" i="32"/>
  <c r="J167" i="35"/>
  <c r="N70" i="32"/>
  <c r="J294" i="35"/>
  <c r="N87" i="32"/>
  <c r="J300" i="35"/>
  <c r="N93" i="32"/>
  <c r="J308" i="35"/>
  <c r="N101" i="32"/>
  <c r="J316" i="35"/>
  <c r="N109" i="32"/>
  <c r="J320" i="35"/>
  <c r="N113" i="32"/>
  <c r="J326" i="35"/>
  <c r="N119" i="32"/>
  <c r="J330" i="35"/>
  <c r="N123" i="32"/>
  <c r="J334" i="35"/>
  <c r="N127" i="32"/>
  <c r="N136" i="32"/>
  <c r="J453" i="35"/>
  <c r="N140" i="32"/>
  <c r="J457" i="35"/>
  <c r="N144" i="32"/>
  <c r="J461" i="35"/>
  <c r="N150" i="32"/>
  <c r="J467" i="35"/>
  <c r="N154" i="32"/>
  <c r="J471" i="35"/>
  <c r="N162" i="32"/>
  <c r="J479" i="35"/>
  <c r="N166" i="32"/>
  <c r="J483" i="35"/>
  <c r="N170" i="32"/>
  <c r="J487" i="35"/>
  <c r="N176" i="32"/>
  <c r="J493" i="35"/>
  <c r="N180" i="32"/>
  <c r="J497" i="35"/>
  <c r="J127" i="35"/>
  <c r="N30" i="32"/>
  <c r="J145" i="35"/>
  <c r="N48" i="32"/>
  <c r="J290" i="35"/>
  <c r="N83" i="32"/>
  <c r="J132" i="35"/>
  <c r="N35" i="32"/>
  <c r="J150" i="35"/>
  <c r="N53" i="32"/>
  <c r="J154" i="35"/>
  <c r="N57" i="32"/>
  <c r="J164" i="35"/>
  <c r="N67" i="32"/>
  <c r="J168" i="35"/>
  <c r="N71" i="32"/>
  <c r="J291" i="35"/>
  <c r="N84" i="32"/>
  <c r="J295" i="35"/>
  <c r="N88" i="32"/>
  <c r="J301" i="35"/>
  <c r="N94" i="32"/>
  <c r="J309" i="35"/>
  <c r="N102" i="32"/>
  <c r="J317" i="35"/>
  <c r="N110" i="32"/>
  <c r="J321" i="35"/>
  <c r="N114" i="32"/>
  <c r="J327" i="35"/>
  <c r="N120" i="32"/>
  <c r="J331" i="35"/>
  <c r="N124" i="32"/>
  <c r="J335" i="35"/>
  <c r="N128" i="32"/>
  <c r="N137" i="32"/>
  <c r="J454" i="35"/>
  <c r="N141" i="32"/>
  <c r="J458" i="35"/>
  <c r="N147" i="32"/>
  <c r="J464" i="35"/>
  <c r="N151" i="32"/>
  <c r="J468" i="35"/>
  <c r="N155" i="32"/>
  <c r="J472" i="35"/>
  <c r="N163" i="32"/>
  <c r="J480" i="35"/>
  <c r="N167" i="32"/>
  <c r="J484" i="35"/>
  <c r="N173" i="32"/>
  <c r="J490" i="35"/>
  <c r="N177" i="32"/>
  <c r="J494" i="35"/>
  <c r="N181" i="32"/>
  <c r="J498" i="35"/>
  <c r="J131" i="35"/>
  <c r="N34" i="32"/>
  <c r="J157" i="35"/>
  <c r="N60" i="32"/>
  <c r="J171" i="35"/>
  <c r="N74" i="32"/>
  <c r="J128" i="35"/>
  <c r="N31" i="32"/>
  <c r="J138" i="35"/>
  <c r="N41" i="32"/>
  <c r="J158" i="35"/>
  <c r="N61" i="32"/>
  <c r="J133" i="35"/>
  <c r="N36" i="32"/>
  <c r="J143" i="35"/>
  <c r="N46" i="32"/>
  <c r="J159" i="35"/>
  <c r="N62" i="32"/>
  <c r="J292" i="35"/>
  <c r="N85" i="32"/>
  <c r="J296" i="35"/>
  <c r="N89" i="32"/>
  <c r="J302" i="35"/>
  <c r="N95" i="32"/>
  <c r="J306" i="35"/>
  <c r="N99" i="32"/>
  <c r="J314" i="35"/>
  <c r="N107" i="32"/>
  <c r="J318" i="35"/>
  <c r="N111" i="32"/>
  <c r="J322" i="35"/>
  <c r="N115" i="32"/>
  <c r="J328" i="35"/>
  <c r="N121" i="32"/>
  <c r="J332" i="35"/>
  <c r="N125" i="32"/>
  <c r="N138" i="32"/>
  <c r="J455" i="35"/>
  <c r="N142" i="32"/>
  <c r="J459" i="35"/>
  <c r="N148" i="32"/>
  <c r="J465" i="35"/>
  <c r="N152" i="32"/>
  <c r="J469" i="35"/>
  <c r="N156" i="32"/>
  <c r="J473" i="35"/>
  <c r="N164" i="32"/>
  <c r="J481" i="35"/>
  <c r="N168" i="32"/>
  <c r="J485" i="35"/>
  <c r="N174" i="32"/>
  <c r="J491" i="35"/>
  <c r="N178" i="32"/>
  <c r="J495" i="35"/>
  <c r="N182" i="32"/>
  <c r="J499" i="35"/>
  <c r="J137" i="35"/>
  <c r="N40" i="32"/>
  <c r="J153" i="35"/>
  <c r="N56" i="32"/>
  <c r="J163" i="35"/>
  <c r="N66" i="32"/>
  <c r="J142" i="35"/>
  <c r="N45" i="32"/>
  <c r="J129" i="35"/>
  <c r="N32" i="32"/>
  <c r="J139" i="35"/>
  <c r="N42" i="32"/>
  <c r="J151" i="35"/>
  <c r="N54" i="32"/>
  <c r="J155" i="35"/>
  <c r="N58" i="32"/>
  <c r="J165" i="35"/>
  <c r="N68" i="32"/>
  <c r="J169" i="35"/>
  <c r="N72" i="32"/>
  <c r="N126" i="35"/>
  <c r="N29" i="32" s="1"/>
  <c r="J130" i="35"/>
  <c r="N33" i="32"/>
  <c r="J136" i="35"/>
  <c r="N39" i="32"/>
  <c r="J140" i="35"/>
  <c r="N43" i="32"/>
  <c r="J144" i="35"/>
  <c r="N47" i="32"/>
  <c r="J152" i="35"/>
  <c r="N55" i="32"/>
  <c r="J156" i="35"/>
  <c r="N59" i="32"/>
  <c r="J162" i="35"/>
  <c r="N65" i="32"/>
  <c r="J166" i="35"/>
  <c r="N69" i="32"/>
  <c r="J170" i="35"/>
  <c r="N73" i="32"/>
  <c r="J289" i="35"/>
  <c r="N82" i="32"/>
  <c r="J293" i="35"/>
  <c r="N86" i="32"/>
  <c r="J297" i="35"/>
  <c r="N90" i="32"/>
  <c r="J307" i="35"/>
  <c r="N100" i="32"/>
  <c r="J315" i="35"/>
  <c r="N108" i="32"/>
  <c r="J319" i="35"/>
  <c r="N112" i="32"/>
  <c r="J323" i="35"/>
  <c r="N116" i="32"/>
  <c r="J329" i="35"/>
  <c r="N122" i="32"/>
  <c r="J333" i="35"/>
  <c r="N126" i="32"/>
  <c r="N452" i="35"/>
  <c r="N139" i="32"/>
  <c r="J456" i="35"/>
  <c r="N143" i="32"/>
  <c r="J460" i="35"/>
  <c r="N149" i="32"/>
  <c r="J466" i="35"/>
  <c r="N153" i="32"/>
  <c r="J470" i="35"/>
  <c r="N161" i="32"/>
  <c r="J478" i="35"/>
  <c r="N165" i="32"/>
  <c r="J482" i="35"/>
  <c r="N169" i="32"/>
  <c r="J486" i="35"/>
  <c r="N175" i="32"/>
  <c r="J492" i="35"/>
  <c r="N179" i="32"/>
  <c r="J496" i="35"/>
  <c r="J303" i="35"/>
  <c r="N337" i="35"/>
  <c r="N96" i="32"/>
  <c r="J304" i="35"/>
  <c r="N97" i="32"/>
  <c r="J305" i="35"/>
  <c r="N98" i="32"/>
  <c r="J288" i="35"/>
  <c r="J125" i="35"/>
  <c r="N28" i="38" l="1"/>
  <c r="N26" i="44"/>
  <c r="J26" i="44" s="1"/>
  <c r="J124" i="35"/>
  <c r="J126" i="35"/>
  <c r="N173" i="35"/>
  <c r="N25" i="44" s="1"/>
  <c r="J25" i="44" s="1"/>
  <c r="J337" i="35"/>
  <c r="N135" i="32"/>
  <c r="J452" i="35"/>
  <c r="N501" i="35"/>
  <c r="N27" i="44" s="1"/>
  <c r="J27" i="44" s="1"/>
  <c r="J28" i="38"/>
  <c r="N37" i="24"/>
  <c r="N36" i="24"/>
  <c r="N35" i="24"/>
  <c r="N34" i="24"/>
  <c r="N33" i="24"/>
  <c r="N32" i="24"/>
  <c r="N31" i="24"/>
  <c r="N28" i="24"/>
  <c r="N27" i="24"/>
  <c r="N26" i="24"/>
  <c r="N25" i="24"/>
  <c r="N24" i="24"/>
  <c r="N23" i="24"/>
  <c r="N22" i="24"/>
  <c r="O32" i="24"/>
  <c r="O31" i="24"/>
  <c r="O23" i="24"/>
  <c r="O22" i="24"/>
  <c r="N29" i="38" l="1"/>
  <c r="J29" i="38" s="1"/>
  <c r="J501" i="35"/>
  <c r="N27" i="38"/>
  <c r="J27" i="38" s="1"/>
  <c r="J173" i="35"/>
  <c r="N67" i="18"/>
  <c r="N66" i="18"/>
  <c r="N65" i="18"/>
  <c r="N62" i="18"/>
  <c r="N61" i="18"/>
  <c r="N58" i="18"/>
  <c r="N57" i="18"/>
  <c r="N56" i="18"/>
  <c r="N47" i="18"/>
  <c r="N46" i="18"/>
  <c r="N45" i="18"/>
  <c r="N42" i="18"/>
  <c r="N41" i="18"/>
  <c r="N38" i="18"/>
  <c r="N37" i="18"/>
  <c r="N28" i="18"/>
  <c r="N27" i="18"/>
  <c r="N26" i="18"/>
  <c r="N23" i="18"/>
  <c r="N22" i="18"/>
  <c r="N19" i="18"/>
  <c r="N18" i="18"/>
  <c r="N30" i="18" s="1"/>
  <c r="N69" i="18" l="1"/>
  <c r="N49" i="18"/>
  <c r="M24" i="38"/>
  <c r="R24" i="38"/>
  <c r="O23" i="38"/>
  <c r="Q23" i="38"/>
  <c r="S23" i="38"/>
  <c r="L23" i="38"/>
  <c r="Q22" i="38"/>
  <c r="L22" i="38" l="1"/>
  <c r="P22" i="38"/>
  <c r="L24" i="38"/>
  <c r="P24" i="38"/>
  <c r="R23" i="38"/>
  <c r="M23" i="38"/>
  <c r="S22" i="38"/>
  <c r="O22" i="38"/>
  <c r="S24" i="38"/>
  <c r="O24" i="38"/>
  <c r="J49" i="18"/>
  <c r="J69" i="18"/>
  <c r="R22" i="38"/>
  <c r="M22" i="38"/>
  <c r="P23" i="38"/>
  <c r="J30" i="18"/>
  <c r="Q24" i="38"/>
  <c r="N23" i="38"/>
  <c r="N22" i="38"/>
  <c r="N24" i="38"/>
  <c r="J23" i="38" l="1"/>
  <c r="J22" i="38"/>
  <c r="J24" i="38"/>
  <c r="K242" i="31"/>
  <c r="K230" i="31"/>
  <c r="K216" i="31"/>
  <c r="K204" i="31"/>
  <c r="K190" i="31"/>
  <c r="K178" i="31"/>
  <c r="K162" i="31"/>
  <c r="K150" i="31"/>
  <c r="K136" i="31"/>
  <c r="K124" i="31"/>
  <c r="K110" i="31"/>
  <c r="K98" i="31"/>
  <c r="K82" i="31"/>
  <c r="K70" i="31"/>
  <c r="K56" i="31"/>
  <c r="K44" i="31"/>
  <c r="K30" i="31"/>
  <c r="K18" i="31"/>
  <c r="K25" i="28" l="1"/>
  <c r="K45" i="28"/>
  <c r="K42" i="28"/>
  <c r="K39" i="28"/>
  <c r="K36" i="28"/>
  <c r="K33" i="28"/>
  <c r="K30" i="28"/>
  <c r="K27" i="28"/>
  <c r="H37" i="22"/>
  <c r="K13" i="21" l="1"/>
  <c r="K39" i="38"/>
  <c r="K17" i="38"/>
  <c r="K179" i="37"/>
  <c r="K167" i="37"/>
  <c r="K151" i="37"/>
  <c r="K139" i="37"/>
  <c r="K123" i="37"/>
  <c r="K111" i="37"/>
  <c r="K95" i="37"/>
  <c r="K83" i="37"/>
  <c r="K67" i="37"/>
  <c r="K55" i="37"/>
  <c r="K39" i="37"/>
  <c r="K27" i="37"/>
  <c r="K335" i="32"/>
  <c r="K323" i="32"/>
  <c r="K309" i="32"/>
  <c r="K297" i="32"/>
  <c r="K281" i="32"/>
  <c r="K269" i="32"/>
  <c r="K255" i="32"/>
  <c r="K243" i="32"/>
  <c r="K227" i="32"/>
  <c r="K215" i="32"/>
  <c r="K201" i="32"/>
  <c r="K189" i="32"/>
  <c r="K173" i="32"/>
  <c r="K161" i="32"/>
  <c r="K147" i="32"/>
  <c r="K135" i="32"/>
  <c r="K119" i="32"/>
  <c r="K107" i="32"/>
  <c r="K93" i="32"/>
  <c r="K81" i="32"/>
  <c r="K65" i="32"/>
  <c r="J85" i="36" l="1"/>
  <c r="J86" i="36"/>
  <c r="J87" i="36"/>
  <c r="J88" i="36"/>
  <c r="J89" i="36"/>
  <c r="J90" i="36"/>
  <c r="J91" i="36"/>
  <c r="J92" i="36"/>
  <c r="J93" i="36"/>
  <c r="J84" i="36"/>
  <c r="J73" i="36"/>
  <c r="J74" i="36"/>
  <c r="J75" i="36"/>
  <c r="J76" i="36"/>
  <c r="J77" i="36"/>
  <c r="J78" i="36"/>
  <c r="J79" i="36"/>
  <c r="J80" i="36"/>
  <c r="J81" i="36"/>
  <c r="J72" i="36"/>
  <c r="J57" i="36"/>
  <c r="J58" i="36"/>
  <c r="J59" i="36"/>
  <c r="J60" i="36"/>
  <c r="J61" i="36"/>
  <c r="J62" i="36"/>
  <c r="J63" i="36"/>
  <c r="J64" i="36"/>
  <c r="J65" i="36"/>
  <c r="J56" i="36"/>
  <c r="J45" i="36"/>
  <c r="J46" i="36"/>
  <c r="J47" i="36"/>
  <c r="J48" i="36"/>
  <c r="J49" i="36"/>
  <c r="J50" i="36"/>
  <c r="J51" i="36"/>
  <c r="J52" i="36"/>
  <c r="J53" i="36"/>
  <c r="J44" i="36"/>
  <c r="J29" i="36"/>
  <c r="J30" i="36"/>
  <c r="J31" i="36"/>
  <c r="J32" i="36"/>
  <c r="J33" i="36"/>
  <c r="J34" i="36"/>
  <c r="J35" i="36"/>
  <c r="J36" i="36"/>
  <c r="J37" i="36"/>
  <c r="J28" i="36"/>
  <c r="J17" i="36"/>
  <c r="J18" i="36"/>
  <c r="J19" i="36"/>
  <c r="J20" i="36"/>
  <c r="J21" i="36"/>
  <c r="J22" i="36"/>
  <c r="J23" i="36"/>
  <c r="J24" i="36"/>
  <c r="J25" i="36"/>
  <c r="J16" i="36"/>
  <c r="J349" i="35" l="1"/>
  <c r="J206" i="35"/>
  <c r="J194" i="35"/>
  <c r="J189" i="35"/>
  <c r="J180" i="35"/>
  <c r="J42" i="35"/>
  <c r="J28" i="35"/>
  <c r="J17" i="35"/>
  <c r="J18" i="35"/>
  <c r="J19" i="35"/>
  <c r="J20" i="35"/>
  <c r="J21" i="35"/>
  <c r="J22" i="35"/>
  <c r="J23" i="35"/>
  <c r="J24" i="35"/>
  <c r="J25" i="35"/>
  <c r="J16" i="35"/>
  <c r="J241" i="30"/>
  <c r="J242" i="30"/>
  <c r="J243" i="30"/>
  <c r="J244" i="30"/>
  <c r="J245" i="30"/>
  <c r="J246" i="30"/>
  <c r="J247" i="30"/>
  <c r="J248" i="30"/>
  <c r="J249" i="30"/>
  <c r="J240" i="30"/>
  <c r="J229" i="30"/>
  <c r="J230" i="30"/>
  <c r="J231" i="30"/>
  <c r="J232" i="30"/>
  <c r="J233" i="30"/>
  <c r="J234" i="30"/>
  <c r="J235" i="30"/>
  <c r="J236" i="30"/>
  <c r="J237" i="30"/>
  <c r="J228" i="30"/>
  <c r="J215" i="30"/>
  <c r="J216" i="30"/>
  <c r="J217" i="30"/>
  <c r="J218" i="30"/>
  <c r="J219" i="30"/>
  <c r="J220" i="30"/>
  <c r="J221" i="30"/>
  <c r="J222" i="30"/>
  <c r="J223" i="30"/>
  <c r="J214" i="30"/>
  <c r="J203" i="30"/>
  <c r="J204" i="30"/>
  <c r="J205" i="30"/>
  <c r="J206" i="30"/>
  <c r="J207" i="30"/>
  <c r="J208" i="30"/>
  <c r="J209" i="30"/>
  <c r="J210" i="30"/>
  <c r="J211" i="30"/>
  <c r="J202" i="30"/>
  <c r="J189" i="30"/>
  <c r="J190" i="30"/>
  <c r="J191" i="30"/>
  <c r="J192" i="30"/>
  <c r="J193" i="30"/>
  <c r="J194" i="30"/>
  <c r="J195" i="30"/>
  <c r="J196" i="30"/>
  <c r="J197" i="30"/>
  <c r="J188" i="30"/>
  <c r="J177" i="30"/>
  <c r="J178" i="30"/>
  <c r="J179" i="30"/>
  <c r="J180" i="30"/>
  <c r="J181" i="30"/>
  <c r="J182" i="30"/>
  <c r="J183" i="30"/>
  <c r="J184" i="30"/>
  <c r="J185" i="30"/>
  <c r="J176" i="30"/>
  <c r="J169" i="30"/>
  <c r="J161" i="30"/>
  <c r="J162" i="30"/>
  <c r="J163" i="30"/>
  <c r="J164" i="30"/>
  <c r="J165" i="30"/>
  <c r="J166" i="30"/>
  <c r="J167" i="30"/>
  <c r="J168" i="30"/>
  <c r="J160" i="30"/>
  <c r="J149" i="30"/>
  <c r="J150" i="30"/>
  <c r="J151" i="30"/>
  <c r="J152" i="30"/>
  <c r="J153" i="30"/>
  <c r="J154" i="30"/>
  <c r="J155" i="30"/>
  <c r="J156" i="30"/>
  <c r="J157" i="30"/>
  <c r="J148" i="30"/>
  <c r="J135" i="30"/>
  <c r="J136" i="30"/>
  <c r="J137" i="30"/>
  <c r="J138" i="30"/>
  <c r="J139" i="30"/>
  <c r="J140" i="30"/>
  <c r="J141" i="30"/>
  <c r="J142" i="30"/>
  <c r="J143" i="30"/>
  <c r="J134" i="30"/>
  <c r="J123" i="30"/>
  <c r="J124" i="30"/>
  <c r="J125" i="30"/>
  <c r="J126" i="30"/>
  <c r="J127" i="30"/>
  <c r="J128" i="30"/>
  <c r="J129" i="30"/>
  <c r="J130" i="30"/>
  <c r="J131" i="30"/>
  <c r="J122" i="30"/>
  <c r="J109" i="30"/>
  <c r="J110" i="30"/>
  <c r="J111" i="30"/>
  <c r="J112" i="30"/>
  <c r="J113" i="30"/>
  <c r="J114" i="30"/>
  <c r="J115" i="30"/>
  <c r="J116" i="30"/>
  <c r="J117" i="30"/>
  <c r="J108" i="30"/>
  <c r="J97" i="30"/>
  <c r="J98" i="30"/>
  <c r="J99" i="30"/>
  <c r="J100" i="30"/>
  <c r="J101" i="30"/>
  <c r="J102" i="30"/>
  <c r="J103" i="30"/>
  <c r="J104" i="30"/>
  <c r="J105" i="30"/>
  <c r="J96" i="30"/>
  <c r="J81" i="30"/>
  <c r="J82" i="30"/>
  <c r="J83" i="30"/>
  <c r="J84" i="30"/>
  <c r="J85" i="30"/>
  <c r="J86" i="30"/>
  <c r="J87" i="30"/>
  <c r="J88" i="30"/>
  <c r="J89" i="30"/>
  <c r="J80" i="30"/>
  <c r="J69" i="30"/>
  <c r="J70" i="30"/>
  <c r="J71" i="30"/>
  <c r="J72" i="30"/>
  <c r="J73" i="30"/>
  <c r="J74" i="30"/>
  <c r="J75" i="30"/>
  <c r="J76" i="30"/>
  <c r="J77" i="30"/>
  <c r="J68" i="30"/>
  <c r="J54" i="30"/>
  <c r="J55" i="30"/>
  <c r="J56" i="30"/>
  <c r="J57" i="30"/>
  <c r="J58" i="30"/>
  <c r="J59" i="30"/>
  <c r="J60" i="30"/>
  <c r="J61" i="30"/>
  <c r="J62" i="30"/>
  <c r="J63" i="30"/>
  <c r="J43" i="30"/>
  <c r="J44" i="30"/>
  <c r="J45" i="30"/>
  <c r="J46" i="30"/>
  <c r="J47" i="30"/>
  <c r="J48" i="30"/>
  <c r="J49" i="30"/>
  <c r="J50" i="30"/>
  <c r="J51" i="30"/>
  <c r="J42" i="30"/>
  <c r="J29" i="30"/>
  <c r="J30" i="30"/>
  <c r="J31" i="30"/>
  <c r="J32" i="30"/>
  <c r="J33" i="30"/>
  <c r="J34" i="30"/>
  <c r="J35" i="30"/>
  <c r="J36" i="30"/>
  <c r="J37" i="30"/>
  <c r="J28" i="30"/>
  <c r="J17" i="30"/>
  <c r="J18" i="30"/>
  <c r="J19" i="30"/>
  <c r="J20" i="30"/>
  <c r="J21" i="30"/>
  <c r="J22" i="30"/>
  <c r="J23" i="30"/>
  <c r="J24" i="30"/>
  <c r="J25" i="30"/>
  <c r="J16" i="30"/>
  <c r="J32" i="24"/>
  <c r="J33" i="24"/>
  <c r="J34" i="24"/>
  <c r="J35" i="24"/>
  <c r="J36" i="24"/>
  <c r="J37" i="24"/>
  <c r="J31" i="24"/>
  <c r="J23" i="24"/>
  <c r="J24" i="24"/>
  <c r="J25" i="24"/>
  <c r="J26" i="24"/>
  <c r="J27" i="24"/>
  <c r="J28" i="24"/>
  <c r="J22" i="24"/>
  <c r="J38" i="18"/>
  <c r="J37" i="18"/>
  <c r="J18" i="18"/>
  <c r="J66" i="18"/>
  <c r="J67" i="18"/>
  <c r="J65" i="18"/>
  <c r="J62" i="18"/>
  <c r="J61" i="18"/>
  <c r="J58" i="18"/>
  <c r="J47" i="18"/>
  <c r="J56" i="18"/>
  <c r="J57" i="18"/>
  <c r="J46" i="18"/>
  <c r="J45" i="18"/>
  <c r="J42" i="18"/>
  <c r="J41" i="18"/>
  <c r="J27" i="18"/>
  <c r="J28" i="18"/>
  <c r="J26" i="18"/>
  <c r="J23" i="18"/>
  <c r="J22" i="18"/>
  <c r="J19" i="18"/>
  <c r="J383" i="35"/>
  <c r="J384" i="35"/>
  <c r="J385" i="35"/>
  <c r="J386" i="35"/>
  <c r="J387" i="35"/>
  <c r="J388" i="35"/>
  <c r="J389" i="35"/>
  <c r="J390" i="35"/>
  <c r="J391" i="35"/>
  <c r="J382" i="35"/>
  <c r="J371" i="35"/>
  <c r="J372" i="35"/>
  <c r="J373" i="35"/>
  <c r="J374" i="35"/>
  <c r="J375" i="35"/>
  <c r="J376" i="35"/>
  <c r="J377" i="35"/>
  <c r="J378" i="35"/>
  <c r="J379" i="35"/>
  <c r="J370" i="35"/>
  <c r="J357" i="35"/>
  <c r="J358" i="35"/>
  <c r="J359" i="35"/>
  <c r="J360" i="35"/>
  <c r="J361" i="35"/>
  <c r="J362" i="35"/>
  <c r="J363" i="35"/>
  <c r="J364" i="35"/>
  <c r="J365" i="35"/>
  <c r="J356" i="35"/>
  <c r="J345" i="35"/>
  <c r="J346" i="35"/>
  <c r="J347" i="35"/>
  <c r="J348" i="35"/>
  <c r="J350" i="35"/>
  <c r="J351" i="35"/>
  <c r="J352" i="35"/>
  <c r="J353" i="35"/>
  <c r="J344" i="35"/>
  <c r="J219" i="35"/>
  <c r="J220" i="35"/>
  <c r="J221" i="35"/>
  <c r="J222" i="35"/>
  <c r="J223" i="35"/>
  <c r="J224" i="35"/>
  <c r="J225" i="35"/>
  <c r="J226" i="35"/>
  <c r="J227" i="35"/>
  <c r="J218" i="35"/>
  <c r="J207" i="35"/>
  <c r="J208" i="35"/>
  <c r="J209" i="35"/>
  <c r="J210" i="35"/>
  <c r="J211" i="35"/>
  <c r="J212" i="35"/>
  <c r="J213" i="35"/>
  <c r="J214" i="35"/>
  <c r="J215" i="35"/>
  <c r="J193" i="35"/>
  <c r="J195" i="35"/>
  <c r="J196" i="35"/>
  <c r="J197" i="35"/>
  <c r="J198" i="35"/>
  <c r="J199" i="35"/>
  <c r="J200" i="35"/>
  <c r="J201" i="35"/>
  <c r="J192" i="35"/>
  <c r="J181" i="35"/>
  <c r="J182" i="35"/>
  <c r="J183" i="35"/>
  <c r="J184" i="35"/>
  <c r="J185" i="35"/>
  <c r="J186" i="35"/>
  <c r="J187" i="35"/>
  <c r="J188" i="35"/>
  <c r="J55" i="35"/>
  <c r="J56" i="35"/>
  <c r="J57" i="35"/>
  <c r="J58" i="35"/>
  <c r="J59" i="35"/>
  <c r="J60" i="35"/>
  <c r="J61" i="35"/>
  <c r="J62" i="35"/>
  <c r="J63" i="35"/>
  <c r="J54" i="35"/>
  <c r="J29" i="35"/>
  <c r="J30" i="35"/>
  <c r="J31" i="35"/>
  <c r="J32" i="35"/>
  <c r="J33" i="35"/>
  <c r="J34" i="35"/>
  <c r="J35" i="35"/>
  <c r="J36" i="35"/>
  <c r="J37" i="35"/>
  <c r="J43" i="35"/>
  <c r="J44" i="35"/>
  <c r="J45" i="35"/>
  <c r="J46" i="35"/>
  <c r="J47" i="35"/>
  <c r="J48" i="35"/>
  <c r="J49" i="35"/>
  <c r="J50" i="35"/>
  <c r="J51" i="35"/>
  <c r="M33" i="22" l="1"/>
  <c r="N33" i="22"/>
  <c r="O33" i="22"/>
  <c r="Q33" i="22"/>
  <c r="R33" i="22"/>
  <c r="S33" i="22"/>
  <c r="M27" i="22"/>
  <c r="N27" i="22"/>
  <c r="O27" i="22"/>
  <c r="P27" i="22"/>
  <c r="Q27" i="22"/>
  <c r="R27" i="22"/>
  <c r="S27" i="22"/>
  <c r="M15" i="22"/>
  <c r="N15" i="22"/>
  <c r="O15" i="22"/>
  <c r="P15" i="22"/>
  <c r="Q15" i="22"/>
  <c r="R15" i="22"/>
  <c r="S15" i="22"/>
  <c r="L15" i="22"/>
  <c r="L180" i="37" l="1"/>
  <c r="M180" i="37"/>
  <c r="N180" i="37"/>
  <c r="O180" i="37"/>
  <c r="P180" i="37"/>
  <c r="Q180" i="37"/>
  <c r="R180" i="37"/>
  <c r="S180" i="37"/>
  <c r="L181" i="37"/>
  <c r="M181" i="37"/>
  <c r="N181" i="37"/>
  <c r="O181" i="37"/>
  <c r="P181" i="37"/>
  <c r="Q181" i="37"/>
  <c r="R181" i="37"/>
  <c r="S181" i="37"/>
  <c r="L182" i="37"/>
  <c r="M182" i="37"/>
  <c r="N182" i="37"/>
  <c r="O182" i="37"/>
  <c r="P182" i="37"/>
  <c r="Q182" i="37"/>
  <c r="R182" i="37"/>
  <c r="S182" i="37"/>
  <c r="L183" i="37"/>
  <c r="M183" i="37"/>
  <c r="N183" i="37"/>
  <c r="O183" i="37"/>
  <c r="P183" i="37"/>
  <c r="Q183" i="37"/>
  <c r="R183" i="37"/>
  <c r="S183" i="37"/>
  <c r="L184" i="37"/>
  <c r="M184" i="37"/>
  <c r="N184" i="37"/>
  <c r="O184" i="37"/>
  <c r="P184" i="37"/>
  <c r="Q184" i="37"/>
  <c r="R184" i="37"/>
  <c r="S184" i="37"/>
  <c r="L185" i="37"/>
  <c r="M185" i="37"/>
  <c r="N185" i="37"/>
  <c r="O185" i="37"/>
  <c r="P185" i="37"/>
  <c r="Q185" i="37"/>
  <c r="R185" i="37"/>
  <c r="S185" i="37"/>
  <c r="L186" i="37"/>
  <c r="M186" i="37"/>
  <c r="N186" i="37"/>
  <c r="O186" i="37"/>
  <c r="P186" i="37"/>
  <c r="Q186" i="37"/>
  <c r="R186" i="37"/>
  <c r="S186" i="37"/>
  <c r="L187" i="37"/>
  <c r="M187" i="37"/>
  <c r="N187" i="37"/>
  <c r="O187" i="37"/>
  <c r="P187" i="37"/>
  <c r="Q187" i="37"/>
  <c r="R187" i="37"/>
  <c r="S187" i="37"/>
  <c r="L188" i="37"/>
  <c r="M188" i="37"/>
  <c r="N188" i="37"/>
  <c r="O188" i="37"/>
  <c r="P188" i="37"/>
  <c r="Q188" i="37"/>
  <c r="R188" i="37"/>
  <c r="S188" i="37"/>
  <c r="M179" i="37"/>
  <c r="N179" i="37"/>
  <c r="O179" i="37"/>
  <c r="P179" i="37"/>
  <c r="Q179" i="37"/>
  <c r="R179" i="37"/>
  <c r="S179" i="37"/>
  <c r="L179" i="37"/>
  <c r="L168" i="37"/>
  <c r="M168" i="37"/>
  <c r="N168" i="37"/>
  <c r="O168" i="37"/>
  <c r="P168" i="37"/>
  <c r="Q168" i="37"/>
  <c r="R168" i="37"/>
  <c r="S168" i="37"/>
  <c r="L169" i="37"/>
  <c r="M169" i="37"/>
  <c r="N169" i="37"/>
  <c r="O169" i="37"/>
  <c r="P169" i="37"/>
  <c r="Q169" i="37"/>
  <c r="R169" i="37"/>
  <c r="S169" i="37"/>
  <c r="L170" i="37"/>
  <c r="M170" i="37"/>
  <c r="N170" i="37"/>
  <c r="O170" i="37"/>
  <c r="P170" i="37"/>
  <c r="Q170" i="37"/>
  <c r="R170" i="37"/>
  <c r="S170" i="37"/>
  <c r="L171" i="37"/>
  <c r="M171" i="37"/>
  <c r="N171" i="37"/>
  <c r="O171" i="37"/>
  <c r="P171" i="37"/>
  <c r="Q171" i="37"/>
  <c r="R171" i="37"/>
  <c r="S171" i="37"/>
  <c r="L172" i="37"/>
  <c r="M172" i="37"/>
  <c r="N172" i="37"/>
  <c r="O172" i="37"/>
  <c r="P172" i="37"/>
  <c r="Q172" i="37"/>
  <c r="R172" i="37"/>
  <c r="S172" i="37"/>
  <c r="L173" i="37"/>
  <c r="M173" i="37"/>
  <c r="N173" i="37"/>
  <c r="O173" i="37"/>
  <c r="P173" i="37"/>
  <c r="Q173" i="37"/>
  <c r="R173" i="37"/>
  <c r="S173" i="37"/>
  <c r="L174" i="37"/>
  <c r="M174" i="37"/>
  <c r="N174" i="37"/>
  <c r="O174" i="37"/>
  <c r="P174" i="37"/>
  <c r="Q174" i="37"/>
  <c r="R174" i="37"/>
  <c r="S174" i="37"/>
  <c r="L175" i="37"/>
  <c r="M175" i="37"/>
  <c r="N175" i="37"/>
  <c r="O175" i="37"/>
  <c r="P175" i="37"/>
  <c r="Q175" i="37"/>
  <c r="R175" i="37"/>
  <c r="S175" i="37"/>
  <c r="L176" i="37"/>
  <c r="M176" i="37"/>
  <c r="N176" i="37"/>
  <c r="O176" i="37"/>
  <c r="P176" i="37"/>
  <c r="Q176" i="37"/>
  <c r="R176" i="37"/>
  <c r="S176" i="37"/>
  <c r="M167" i="37"/>
  <c r="N167" i="37"/>
  <c r="O167" i="37"/>
  <c r="P167" i="37"/>
  <c r="Q167" i="37"/>
  <c r="R167" i="37"/>
  <c r="S167" i="37"/>
  <c r="L167" i="37"/>
  <c r="L152" i="37"/>
  <c r="M152" i="37"/>
  <c r="N152" i="37"/>
  <c r="O152" i="37"/>
  <c r="P152" i="37"/>
  <c r="Q152" i="37"/>
  <c r="R152" i="37"/>
  <c r="S152" i="37"/>
  <c r="L153" i="37"/>
  <c r="M153" i="37"/>
  <c r="N153" i="37"/>
  <c r="O153" i="37"/>
  <c r="P153" i="37"/>
  <c r="Q153" i="37"/>
  <c r="R153" i="37"/>
  <c r="S153" i="37"/>
  <c r="L154" i="37"/>
  <c r="M154" i="37"/>
  <c r="N154" i="37"/>
  <c r="O154" i="37"/>
  <c r="P154" i="37"/>
  <c r="Q154" i="37"/>
  <c r="R154" i="37"/>
  <c r="S154" i="37"/>
  <c r="L155" i="37"/>
  <c r="M155" i="37"/>
  <c r="N155" i="37"/>
  <c r="O155" i="37"/>
  <c r="P155" i="37"/>
  <c r="Q155" i="37"/>
  <c r="R155" i="37"/>
  <c r="S155" i="37"/>
  <c r="L156" i="37"/>
  <c r="M156" i="37"/>
  <c r="N156" i="37"/>
  <c r="O156" i="37"/>
  <c r="P156" i="37"/>
  <c r="Q156" i="37"/>
  <c r="R156" i="37"/>
  <c r="S156" i="37"/>
  <c r="L157" i="37"/>
  <c r="M157" i="37"/>
  <c r="N157" i="37"/>
  <c r="O157" i="37"/>
  <c r="P157" i="37"/>
  <c r="Q157" i="37"/>
  <c r="R157" i="37"/>
  <c r="S157" i="37"/>
  <c r="L158" i="37"/>
  <c r="M158" i="37"/>
  <c r="N158" i="37"/>
  <c r="O158" i="37"/>
  <c r="P158" i="37"/>
  <c r="Q158" i="37"/>
  <c r="R158" i="37"/>
  <c r="S158" i="37"/>
  <c r="L159" i="37"/>
  <c r="M159" i="37"/>
  <c r="N159" i="37"/>
  <c r="O159" i="37"/>
  <c r="P159" i="37"/>
  <c r="Q159" i="37"/>
  <c r="R159" i="37"/>
  <c r="S159" i="37"/>
  <c r="L160" i="37"/>
  <c r="M160" i="37"/>
  <c r="N160" i="37"/>
  <c r="O160" i="37"/>
  <c r="P160" i="37"/>
  <c r="Q160" i="37"/>
  <c r="R160" i="37"/>
  <c r="S160" i="37"/>
  <c r="M151" i="37"/>
  <c r="N151" i="37"/>
  <c r="O151" i="37"/>
  <c r="P151" i="37"/>
  <c r="Q151" i="37"/>
  <c r="R151" i="37"/>
  <c r="S151" i="37"/>
  <c r="L151" i="37"/>
  <c r="L140" i="37"/>
  <c r="M140" i="37"/>
  <c r="N140" i="37"/>
  <c r="O140" i="37"/>
  <c r="P140" i="37"/>
  <c r="Q140" i="37"/>
  <c r="R140" i="37"/>
  <c r="S140" i="37"/>
  <c r="L141" i="37"/>
  <c r="M141" i="37"/>
  <c r="N141" i="37"/>
  <c r="O141" i="37"/>
  <c r="P141" i="37"/>
  <c r="Q141" i="37"/>
  <c r="R141" i="37"/>
  <c r="S141" i="37"/>
  <c r="L142" i="37"/>
  <c r="M142" i="37"/>
  <c r="N142" i="37"/>
  <c r="O142" i="37"/>
  <c r="P142" i="37"/>
  <c r="Q142" i="37"/>
  <c r="R142" i="37"/>
  <c r="S142" i="37"/>
  <c r="L143" i="37"/>
  <c r="M143" i="37"/>
  <c r="N143" i="37"/>
  <c r="O143" i="37"/>
  <c r="P143" i="37"/>
  <c r="Q143" i="37"/>
  <c r="R143" i="37"/>
  <c r="S143" i="37"/>
  <c r="L144" i="37"/>
  <c r="M144" i="37"/>
  <c r="N144" i="37"/>
  <c r="O144" i="37"/>
  <c r="P144" i="37"/>
  <c r="Q144" i="37"/>
  <c r="R144" i="37"/>
  <c r="S144" i="37"/>
  <c r="L145" i="37"/>
  <c r="M145" i="37"/>
  <c r="N145" i="37"/>
  <c r="O145" i="37"/>
  <c r="P145" i="37"/>
  <c r="Q145" i="37"/>
  <c r="R145" i="37"/>
  <c r="S145" i="37"/>
  <c r="L146" i="37"/>
  <c r="M146" i="37"/>
  <c r="N146" i="37"/>
  <c r="O146" i="37"/>
  <c r="P146" i="37"/>
  <c r="Q146" i="37"/>
  <c r="R146" i="37"/>
  <c r="S146" i="37"/>
  <c r="L147" i="37"/>
  <c r="M147" i="37"/>
  <c r="N147" i="37"/>
  <c r="O147" i="37"/>
  <c r="P147" i="37"/>
  <c r="Q147" i="37"/>
  <c r="R147" i="37"/>
  <c r="S147" i="37"/>
  <c r="L148" i="37"/>
  <c r="M148" i="37"/>
  <c r="N148" i="37"/>
  <c r="O148" i="37"/>
  <c r="P148" i="37"/>
  <c r="Q148" i="37"/>
  <c r="R148" i="37"/>
  <c r="S148" i="37"/>
  <c r="M139" i="37"/>
  <c r="N139" i="37"/>
  <c r="O139" i="37"/>
  <c r="P139" i="37"/>
  <c r="Q139" i="37"/>
  <c r="R139" i="37"/>
  <c r="S139" i="37"/>
  <c r="L139" i="37"/>
  <c r="L124" i="37"/>
  <c r="L320" i="37" s="1"/>
  <c r="M124" i="37"/>
  <c r="M320" i="37" s="1"/>
  <c r="N124" i="37"/>
  <c r="N320" i="37" s="1"/>
  <c r="O124" i="37"/>
  <c r="O320" i="37" s="1"/>
  <c r="P124" i="37"/>
  <c r="P320" i="37" s="1"/>
  <c r="Q124" i="37"/>
  <c r="Q320" i="37" s="1"/>
  <c r="R124" i="37"/>
  <c r="R320" i="37" s="1"/>
  <c r="S124" i="37"/>
  <c r="S320" i="37" s="1"/>
  <c r="L125" i="37"/>
  <c r="L321" i="37" s="1"/>
  <c r="M125" i="37"/>
  <c r="M321" i="37" s="1"/>
  <c r="N125" i="37"/>
  <c r="N321" i="37" s="1"/>
  <c r="O125" i="37"/>
  <c r="O321" i="37" s="1"/>
  <c r="P125" i="37"/>
  <c r="P321" i="37" s="1"/>
  <c r="Q125" i="37"/>
  <c r="Q321" i="37" s="1"/>
  <c r="R125" i="37"/>
  <c r="R321" i="37" s="1"/>
  <c r="S125" i="37"/>
  <c r="S321" i="37" s="1"/>
  <c r="L126" i="37"/>
  <c r="L322" i="37" s="1"/>
  <c r="M126" i="37"/>
  <c r="M322" i="37" s="1"/>
  <c r="N126" i="37"/>
  <c r="N322" i="37" s="1"/>
  <c r="O126" i="37"/>
  <c r="O322" i="37" s="1"/>
  <c r="P126" i="37"/>
  <c r="P322" i="37" s="1"/>
  <c r="Q126" i="37"/>
  <c r="Q322" i="37" s="1"/>
  <c r="R126" i="37"/>
  <c r="R322" i="37" s="1"/>
  <c r="S126" i="37"/>
  <c r="S322" i="37" s="1"/>
  <c r="L127" i="37"/>
  <c r="L323" i="37" s="1"/>
  <c r="M127" i="37"/>
  <c r="M323" i="37" s="1"/>
  <c r="N127" i="37"/>
  <c r="N323" i="37" s="1"/>
  <c r="O127" i="37"/>
  <c r="O323" i="37" s="1"/>
  <c r="P127" i="37"/>
  <c r="P323" i="37" s="1"/>
  <c r="Q127" i="37"/>
  <c r="Q323" i="37" s="1"/>
  <c r="R127" i="37"/>
  <c r="R323" i="37" s="1"/>
  <c r="S127" i="37"/>
  <c r="S323" i="37" s="1"/>
  <c r="L128" i="37"/>
  <c r="L324" i="37" s="1"/>
  <c r="M128" i="37"/>
  <c r="M324" i="37" s="1"/>
  <c r="N128" i="37"/>
  <c r="N324" i="37" s="1"/>
  <c r="O128" i="37"/>
  <c r="O324" i="37" s="1"/>
  <c r="P128" i="37"/>
  <c r="P324" i="37" s="1"/>
  <c r="Q128" i="37"/>
  <c r="Q324" i="37" s="1"/>
  <c r="R128" i="37"/>
  <c r="R324" i="37" s="1"/>
  <c r="S128" i="37"/>
  <c r="S324" i="37" s="1"/>
  <c r="L129" i="37"/>
  <c r="L325" i="37" s="1"/>
  <c r="M129" i="37"/>
  <c r="M325" i="37" s="1"/>
  <c r="N129" i="37"/>
  <c r="N325" i="37" s="1"/>
  <c r="O129" i="37"/>
  <c r="O325" i="37" s="1"/>
  <c r="P129" i="37"/>
  <c r="P325" i="37" s="1"/>
  <c r="Q129" i="37"/>
  <c r="Q325" i="37" s="1"/>
  <c r="R129" i="37"/>
  <c r="R325" i="37" s="1"/>
  <c r="S129" i="37"/>
  <c r="S325" i="37" s="1"/>
  <c r="L130" i="37"/>
  <c r="L326" i="37" s="1"/>
  <c r="M130" i="37"/>
  <c r="M326" i="37" s="1"/>
  <c r="N130" i="37"/>
  <c r="N326" i="37" s="1"/>
  <c r="O130" i="37"/>
  <c r="O326" i="37" s="1"/>
  <c r="P130" i="37"/>
  <c r="P326" i="37" s="1"/>
  <c r="Q130" i="37"/>
  <c r="Q326" i="37" s="1"/>
  <c r="R130" i="37"/>
  <c r="R326" i="37" s="1"/>
  <c r="S130" i="37"/>
  <c r="S326" i="37" s="1"/>
  <c r="L131" i="37"/>
  <c r="L327" i="37" s="1"/>
  <c r="M131" i="37"/>
  <c r="M327" i="37" s="1"/>
  <c r="N131" i="37"/>
  <c r="N327" i="37" s="1"/>
  <c r="O131" i="37"/>
  <c r="O327" i="37" s="1"/>
  <c r="P131" i="37"/>
  <c r="P327" i="37" s="1"/>
  <c r="Q131" i="37"/>
  <c r="Q327" i="37" s="1"/>
  <c r="R131" i="37"/>
  <c r="R327" i="37" s="1"/>
  <c r="S131" i="37"/>
  <c r="S327" i="37" s="1"/>
  <c r="L132" i="37"/>
  <c r="L328" i="37" s="1"/>
  <c r="M132" i="37"/>
  <c r="M328" i="37" s="1"/>
  <c r="N132" i="37"/>
  <c r="N328" i="37" s="1"/>
  <c r="O132" i="37"/>
  <c r="O328" i="37" s="1"/>
  <c r="P132" i="37"/>
  <c r="P328" i="37" s="1"/>
  <c r="Q132" i="37"/>
  <c r="Q328" i="37" s="1"/>
  <c r="R132" i="37"/>
  <c r="R328" i="37" s="1"/>
  <c r="S132" i="37"/>
  <c r="S328" i="37" s="1"/>
  <c r="M123" i="37"/>
  <c r="M319" i="37" s="1"/>
  <c r="N123" i="37"/>
  <c r="N319" i="37" s="1"/>
  <c r="O123" i="37"/>
  <c r="O319" i="37" s="1"/>
  <c r="P123" i="37"/>
  <c r="P319" i="37" s="1"/>
  <c r="Q123" i="37"/>
  <c r="Q319" i="37" s="1"/>
  <c r="R123" i="37"/>
  <c r="R319" i="37" s="1"/>
  <c r="S123" i="37"/>
  <c r="S319" i="37" s="1"/>
  <c r="L123" i="37"/>
  <c r="L319" i="37" s="1"/>
  <c r="L112" i="37"/>
  <c r="L308" i="37" s="1"/>
  <c r="M112" i="37"/>
  <c r="M308" i="37" s="1"/>
  <c r="N112" i="37"/>
  <c r="N308" i="37" s="1"/>
  <c r="O112" i="37"/>
  <c r="O308" i="37" s="1"/>
  <c r="P112" i="37"/>
  <c r="P308" i="37" s="1"/>
  <c r="Q112" i="37"/>
  <c r="Q308" i="37" s="1"/>
  <c r="R112" i="37"/>
  <c r="R308" i="37" s="1"/>
  <c r="S112" i="37"/>
  <c r="S308" i="37" s="1"/>
  <c r="L113" i="37"/>
  <c r="L309" i="37" s="1"/>
  <c r="M113" i="37"/>
  <c r="M309" i="37" s="1"/>
  <c r="N113" i="37"/>
  <c r="N309" i="37" s="1"/>
  <c r="O113" i="37"/>
  <c r="O309" i="37" s="1"/>
  <c r="P113" i="37"/>
  <c r="P309" i="37" s="1"/>
  <c r="Q113" i="37"/>
  <c r="Q309" i="37" s="1"/>
  <c r="R113" i="37"/>
  <c r="R309" i="37" s="1"/>
  <c r="S113" i="37"/>
  <c r="S309" i="37" s="1"/>
  <c r="L114" i="37"/>
  <c r="L310" i="37" s="1"/>
  <c r="M114" i="37"/>
  <c r="M310" i="37" s="1"/>
  <c r="N114" i="37"/>
  <c r="N310" i="37" s="1"/>
  <c r="O114" i="37"/>
  <c r="O310" i="37" s="1"/>
  <c r="P114" i="37"/>
  <c r="P310" i="37" s="1"/>
  <c r="Q114" i="37"/>
  <c r="Q310" i="37" s="1"/>
  <c r="R114" i="37"/>
  <c r="R310" i="37" s="1"/>
  <c r="S114" i="37"/>
  <c r="S310" i="37" s="1"/>
  <c r="L115" i="37"/>
  <c r="L311" i="37" s="1"/>
  <c r="M115" i="37"/>
  <c r="M311" i="37" s="1"/>
  <c r="N115" i="37"/>
  <c r="N311" i="37" s="1"/>
  <c r="O115" i="37"/>
  <c r="O311" i="37" s="1"/>
  <c r="P115" i="37"/>
  <c r="P311" i="37" s="1"/>
  <c r="Q115" i="37"/>
  <c r="Q311" i="37" s="1"/>
  <c r="R115" i="37"/>
  <c r="R311" i="37" s="1"/>
  <c r="S115" i="37"/>
  <c r="S311" i="37" s="1"/>
  <c r="L116" i="37"/>
  <c r="L312" i="37" s="1"/>
  <c r="M116" i="37"/>
  <c r="M312" i="37" s="1"/>
  <c r="N116" i="37"/>
  <c r="N312" i="37" s="1"/>
  <c r="O116" i="37"/>
  <c r="O312" i="37" s="1"/>
  <c r="P116" i="37"/>
  <c r="P312" i="37" s="1"/>
  <c r="Q116" i="37"/>
  <c r="Q312" i="37" s="1"/>
  <c r="R116" i="37"/>
  <c r="R312" i="37" s="1"/>
  <c r="S116" i="37"/>
  <c r="S312" i="37" s="1"/>
  <c r="L117" i="37"/>
  <c r="L313" i="37" s="1"/>
  <c r="M117" i="37"/>
  <c r="M313" i="37" s="1"/>
  <c r="N117" i="37"/>
  <c r="N313" i="37" s="1"/>
  <c r="O117" i="37"/>
  <c r="O313" i="37" s="1"/>
  <c r="P117" i="37"/>
  <c r="P313" i="37" s="1"/>
  <c r="Q117" i="37"/>
  <c r="Q313" i="37" s="1"/>
  <c r="R117" i="37"/>
  <c r="R313" i="37" s="1"/>
  <c r="S117" i="37"/>
  <c r="S313" i="37" s="1"/>
  <c r="L118" i="37"/>
  <c r="L314" i="37" s="1"/>
  <c r="M118" i="37"/>
  <c r="M314" i="37" s="1"/>
  <c r="N118" i="37"/>
  <c r="N314" i="37" s="1"/>
  <c r="O118" i="37"/>
  <c r="O314" i="37" s="1"/>
  <c r="P118" i="37"/>
  <c r="P314" i="37" s="1"/>
  <c r="Q118" i="37"/>
  <c r="Q314" i="37" s="1"/>
  <c r="R118" i="37"/>
  <c r="R314" i="37" s="1"/>
  <c r="S118" i="37"/>
  <c r="S314" i="37" s="1"/>
  <c r="L119" i="37"/>
  <c r="L315" i="37" s="1"/>
  <c r="M119" i="37"/>
  <c r="M315" i="37" s="1"/>
  <c r="N119" i="37"/>
  <c r="N315" i="37" s="1"/>
  <c r="O119" i="37"/>
  <c r="O315" i="37" s="1"/>
  <c r="P119" i="37"/>
  <c r="P315" i="37" s="1"/>
  <c r="Q119" i="37"/>
  <c r="Q315" i="37" s="1"/>
  <c r="R119" i="37"/>
  <c r="R315" i="37" s="1"/>
  <c r="S119" i="37"/>
  <c r="S315" i="37" s="1"/>
  <c r="L120" i="37"/>
  <c r="L316" i="37" s="1"/>
  <c r="M120" i="37"/>
  <c r="M316" i="37" s="1"/>
  <c r="N120" i="37"/>
  <c r="N316" i="37" s="1"/>
  <c r="O120" i="37"/>
  <c r="O316" i="37" s="1"/>
  <c r="P120" i="37"/>
  <c r="P316" i="37" s="1"/>
  <c r="Q120" i="37"/>
  <c r="Q316" i="37" s="1"/>
  <c r="R120" i="37"/>
  <c r="R316" i="37" s="1"/>
  <c r="S120" i="37"/>
  <c r="S316" i="37" s="1"/>
  <c r="M111" i="37"/>
  <c r="M307" i="37" s="1"/>
  <c r="N111" i="37"/>
  <c r="N307" i="37" s="1"/>
  <c r="O111" i="37"/>
  <c r="O307" i="37" s="1"/>
  <c r="P111" i="37"/>
  <c r="P307" i="37" s="1"/>
  <c r="Q111" i="37"/>
  <c r="Q307" i="37" s="1"/>
  <c r="R111" i="37"/>
  <c r="R307" i="37" s="1"/>
  <c r="S111" i="37"/>
  <c r="S307" i="37" s="1"/>
  <c r="L111" i="37"/>
  <c r="L307" i="37" s="1"/>
  <c r="L96" i="37"/>
  <c r="M96" i="37"/>
  <c r="N96" i="37"/>
  <c r="O96" i="37"/>
  <c r="P96" i="37"/>
  <c r="Q96" i="37"/>
  <c r="R96" i="37"/>
  <c r="S96" i="37"/>
  <c r="L97" i="37"/>
  <c r="M97" i="37"/>
  <c r="N97" i="37"/>
  <c r="O97" i="37"/>
  <c r="P97" i="37"/>
  <c r="Q97" i="37"/>
  <c r="R97" i="37"/>
  <c r="S97" i="37"/>
  <c r="L98" i="37"/>
  <c r="M98" i="37"/>
  <c r="N98" i="37"/>
  <c r="O98" i="37"/>
  <c r="P98" i="37"/>
  <c r="Q98" i="37"/>
  <c r="R98" i="37"/>
  <c r="S98" i="37"/>
  <c r="L99" i="37"/>
  <c r="M99" i="37"/>
  <c r="N99" i="37"/>
  <c r="O99" i="37"/>
  <c r="P99" i="37"/>
  <c r="Q99" i="37"/>
  <c r="R99" i="37"/>
  <c r="S99" i="37"/>
  <c r="L100" i="37"/>
  <c r="M100" i="37"/>
  <c r="N100" i="37"/>
  <c r="O100" i="37"/>
  <c r="P100" i="37"/>
  <c r="Q100" i="37"/>
  <c r="R100" i="37"/>
  <c r="S100" i="37"/>
  <c r="L101" i="37"/>
  <c r="M101" i="37"/>
  <c r="N101" i="37"/>
  <c r="O101" i="37"/>
  <c r="P101" i="37"/>
  <c r="Q101" i="37"/>
  <c r="R101" i="37"/>
  <c r="S101" i="37"/>
  <c r="L102" i="37"/>
  <c r="M102" i="37"/>
  <c r="N102" i="37"/>
  <c r="O102" i="37"/>
  <c r="P102" i="37"/>
  <c r="Q102" i="37"/>
  <c r="R102" i="37"/>
  <c r="S102" i="37"/>
  <c r="L103" i="37"/>
  <c r="M103" i="37"/>
  <c r="N103" i="37"/>
  <c r="O103" i="37"/>
  <c r="P103" i="37"/>
  <c r="Q103" i="37"/>
  <c r="R103" i="37"/>
  <c r="S103" i="37"/>
  <c r="L104" i="37"/>
  <c r="M104" i="37"/>
  <c r="N104" i="37"/>
  <c r="O104" i="37"/>
  <c r="P104" i="37"/>
  <c r="Q104" i="37"/>
  <c r="R104" i="37"/>
  <c r="S104" i="37"/>
  <c r="M95" i="37"/>
  <c r="N95" i="37"/>
  <c r="O95" i="37"/>
  <c r="P95" i="37"/>
  <c r="Q95" i="37"/>
  <c r="R95" i="37"/>
  <c r="S95" i="37"/>
  <c r="L95" i="37"/>
  <c r="L84" i="37"/>
  <c r="M84" i="37"/>
  <c r="N84" i="37"/>
  <c r="O84" i="37"/>
  <c r="P84" i="37"/>
  <c r="Q84" i="37"/>
  <c r="R84" i="37"/>
  <c r="S84" i="37"/>
  <c r="L85" i="37"/>
  <c r="M85" i="37"/>
  <c r="N85" i="37"/>
  <c r="O85" i="37"/>
  <c r="P85" i="37"/>
  <c r="Q85" i="37"/>
  <c r="R85" i="37"/>
  <c r="S85" i="37"/>
  <c r="L86" i="37"/>
  <c r="M86" i="37"/>
  <c r="N86" i="37"/>
  <c r="O86" i="37"/>
  <c r="P86" i="37"/>
  <c r="Q86" i="37"/>
  <c r="R86" i="37"/>
  <c r="S86" i="37"/>
  <c r="L87" i="37"/>
  <c r="M87" i="37"/>
  <c r="N87" i="37"/>
  <c r="O87" i="37"/>
  <c r="P87" i="37"/>
  <c r="Q87" i="37"/>
  <c r="R87" i="37"/>
  <c r="S87" i="37"/>
  <c r="L88" i="37"/>
  <c r="M88" i="37"/>
  <c r="N88" i="37"/>
  <c r="O88" i="37"/>
  <c r="P88" i="37"/>
  <c r="Q88" i="37"/>
  <c r="R88" i="37"/>
  <c r="S88" i="37"/>
  <c r="L89" i="37"/>
  <c r="M89" i="37"/>
  <c r="N89" i="37"/>
  <c r="O89" i="37"/>
  <c r="P89" i="37"/>
  <c r="Q89" i="37"/>
  <c r="R89" i="37"/>
  <c r="S89" i="37"/>
  <c r="L90" i="37"/>
  <c r="M90" i="37"/>
  <c r="N90" i="37"/>
  <c r="O90" i="37"/>
  <c r="P90" i="37"/>
  <c r="Q90" i="37"/>
  <c r="R90" i="37"/>
  <c r="S90" i="37"/>
  <c r="L91" i="37"/>
  <c r="M91" i="37"/>
  <c r="N91" i="37"/>
  <c r="O91" i="37"/>
  <c r="P91" i="37"/>
  <c r="Q91" i="37"/>
  <c r="R91" i="37"/>
  <c r="S91" i="37"/>
  <c r="L92" i="37"/>
  <c r="M92" i="37"/>
  <c r="N92" i="37"/>
  <c r="O92" i="37"/>
  <c r="P92" i="37"/>
  <c r="Q92" i="37"/>
  <c r="R92" i="37"/>
  <c r="S92" i="37"/>
  <c r="M83" i="37"/>
  <c r="N83" i="37"/>
  <c r="O83" i="37"/>
  <c r="P83" i="37"/>
  <c r="Q83" i="37"/>
  <c r="R83" i="37"/>
  <c r="S83" i="37"/>
  <c r="L83" i="37"/>
  <c r="L68" i="37"/>
  <c r="M68" i="37"/>
  <c r="N68" i="37"/>
  <c r="O68" i="37"/>
  <c r="P68" i="37"/>
  <c r="Q68" i="37"/>
  <c r="R68" i="37"/>
  <c r="S68" i="37"/>
  <c r="L69" i="37"/>
  <c r="M69" i="37"/>
  <c r="N69" i="37"/>
  <c r="O69" i="37"/>
  <c r="P69" i="37"/>
  <c r="Q69" i="37"/>
  <c r="R69" i="37"/>
  <c r="S69" i="37"/>
  <c r="L70" i="37"/>
  <c r="M70" i="37"/>
  <c r="N70" i="37"/>
  <c r="O70" i="37"/>
  <c r="P70" i="37"/>
  <c r="Q70" i="37"/>
  <c r="R70" i="37"/>
  <c r="S70" i="37"/>
  <c r="L71" i="37"/>
  <c r="M71" i="37"/>
  <c r="N71" i="37"/>
  <c r="O71" i="37"/>
  <c r="P71" i="37"/>
  <c r="Q71" i="37"/>
  <c r="R71" i="37"/>
  <c r="S71" i="37"/>
  <c r="L72" i="37"/>
  <c r="M72" i="37"/>
  <c r="N72" i="37"/>
  <c r="O72" i="37"/>
  <c r="P72" i="37"/>
  <c r="Q72" i="37"/>
  <c r="R72" i="37"/>
  <c r="S72" i="37"/>
  <c r="L73" i="37"/>
  <c r="M73" i="37"/>
  <c r="N73" i="37"/>
  <c r="O73" i="37"/>
  <c r="P73" i="37"/>
  <c r="Q73" i="37"/>
  <c r="R73" i="37"/>
  <c r="S73" i="37"/>
  <c r="L74" i="37"/>
  <c r="M74" i="37"/>
  <c r="N74" i="37"/>
  <c r="O74" i="37"/>
  <c r="P74" i="37"/>
  <c r="Q74" i="37"/>
  <c r="R74" i="37"/>
  <c r="S74" i="37"/>
  <c r="L75" i="37"/>
  <c r="M75" i="37"/>
  <c r="N75" i="37"/>
  <c r="O75" i="37"/>
  <c r="P75" i="37"/>
  <c r="Q75" i="37"/>
  <c r="R75" i="37"/>
  <c r="S75" i="37"/>
  <c r="L76" i="37"/>
  <c r="M76" i="37"/>
  <c r="N76" i="37"/>
  <c r="O76" i="37"/>
  <c r="P76" i="37"/>
  <c r="Q76" i="37"/>
  <c r="R76" i="37"/>
  <c r="S76" i="37"/>
  <c r="M67" i="37"/>
  <c r="N67" i="37"/>
  <c r="O67" i="37"/>
  <c r="P67" i="37"/>
  <c r="Q67" i="37"/>
  <c r="R67" i="37"/>
  <c r="S67" i="37"/>
  <c r="L67" i="37"/>
  <c r="L56" i="37"/>
  <c r="M56" i="37"/>
  <c r="N56" i="37"/>
  <c r="O56" i="37"/>
  <c r="P56" i="37"/>
  <c r="Q56" i="37"/>
  <c r="R56" i="37"/>
  <c r="S56" i="37"/>
  <c r="L57" i="37"/>
  <c r="M57" i="37"/>
  <c r="N57" i="37"/>
  <c r="O57" i="37"/>
  <c r="P57" i="37"/>
  <c r="Q57" i="37"/>
  <c r="R57" i="37"/>
  <c r="S57" i="37"/>
  <c r="L58" i="37"/>
  <c r="M58" i="37"/>
  <c r="N58" i="37"/>
  <c r="O58" i="37"/>
  <c r="P58" i="37"/>
  <c r="Q58" i="37"/>
  <c r="R58" i="37"/>
  <c r="S58" i="37"/>
  <c r="L59" i="37"/>
  <c r="M59" i="37"/>
  <c r="N59" i="37"/>
  <c r="O59" i="37"/>
  <c r="P59" i="37"/>
  <c r="Q59" i="37"/>
  <c r="R59" i="37"/>
  <c r="S59" i="37"/>
  <c r="L60" i="37"/>
  <c r="M60" i="37"/>
  <c r="N60" i="37"/>
  <c r="O60" i="37"/>
  <c r="P60" i="37"/>
  <c r="Q60" i="37"/>
  <c r="R60" i="37"/>
  <c r="S60" i="37"/>
  <c r="L61" i="37"/>
  <c r="M61" i="37"/>
  <c r="N61" i="37"/>
  <c r="O61" i="37"/>
  <c r="P61" i="37"/>
  <c r="Q61" i="37"/>
  <c r="R61" i="37"/>
  <c r="S61" i="37"/>
  <c r="L62" i="37"/>
  <c r="M62" i="37"/>
  <c r="N62" i="37"/>
  <c r="O62" i="37"/>
  <c r="P62" i="37"/>
  <c r="Q62" i="37"/>
  <c r="R62" i="37"/>
  <c r="S62" i="37"/>
  <c r="L63" i="37"/>
  <c r="M63" i="37"/>
  <c r="N63" i="37"/>
  <c r="O63" i="37"/>
  <c r="P63" i="37"/>
  <c r="Q63" i="37"/>
  <c r="R63" i="37"/>
  <c r="S63" i="37"/>
  <c r="L64" i="37"/>
  <c r="M64" i="37"/>
  <c r="N64" i="37"/>
  <c r="O64" i="37"/>
  <c r="P64" i="37"/>
  <c r="Q64" i="37"/>
  <c r="R64" i="37"/>
  <c r="S64" i="37"/>
  <c r="M55" i="37"/>
  <c r="N55" i="37"/>
  <c r="O55" i="37"/>
  <c r="P55" i="37"/>
  <c r="Q55" i="37"/>
  <c r="R55" i="37"/>
  <c r="S55" i="37"/>
  <c r="L55" i="37"/>
  <c r="L40" i="37"/>
  <c r="M40" i="37"/>
  <c r="N40" i="37"/>
  <c r="O40" i="37"/>
  <c r="P40" i="37"/>
  <c r="Q40" i="37"/>
  <c r="R40" i="37"/>
  <c r="S40" i="37"/>
  <c r="L41" i="37"/>
  <c r="M41" i="37"/>
  <c r="N41" i="37"/>
  <c r="O41" i="37"/>
  <c r="P41" i="37"/>
  <c r="Q41" i="37"/>
  <c r="R41" i="37"/>
  <c r="S41" i="37"/>
  <c r="L42" i="37"/>
  <c r="M42" i="37"/>
  <c r="N42" i="37"/>
  <c r="O42" i="37"/>
  <c r="P42" i="37"/>
  <c r="Q42" i="37"/>
  <c r="R42" i="37"/>
  <c r="S42" i="37"/>
  <c r="L43" i="37"/>
  <c r="M43" i="37"/>
  <c r="N43" i="37"/>
  <c r="O43" i="37"/>
  <c r="P43" i="37"/>
  <c r="Q43" i="37"/>
  <c r="R43" i="37"/>
  <c r="S43" i="37"/>
  <c r="L44" i="37"/>
  <c r="M44" i="37"/>
  <c r="N44" i="37"/>
  <c r="O44" i="37"/>
  <c r="P44" i="37"/>
  <c r="Q44" i="37"/>
  <c r="R44" i="37"/>
  <c r="S44" i="37"/>
  <c r="L45" i="37"/>
  <c r="M45" i="37"/>
  <c r="N45" i="37"/>
  <c r="O45" i="37"/>
  <c r="P45" i="37"/>
  <c r="Q45" i="37"/>
  <c r="R45" i="37"/>
  <c r="S45" i="37"/>
  <c r="L46" i="37"/>
  <c r="M46" i="37"/>
  <c r="N46" i="37"/>
  <c r="O46" i="37"/>
  <c r="P46" i="37"/>
  <c r="Q46" i="37"/>
  <c r="R46" i="37"/>
  <c r="S46" i="37"/>
  <c r="L47" i="37"/>
  <c r="M47" i="37"/>
  <c r="N47" i="37"/>
  <c r="O47" i="37"/>
  <c r="P47" i="37"/>
  <c r="Q47" i="37"/>
  <c r="R47" i="37"/>
  <c r="S47" i="37"/>
  <c r="L48" i="37"/>
  <c r="M48" i="37"/>
  <c r="N48" i="37"/>
  <c r="O48" i="37"/>
  <c r="P48" i="37"/>
  <c r="Q48" i="37"/>
  <c r="R48" i="37"/>
  <c r="S48" i="37"/>
  <c r="M39" i="37"/>
  <c r="N39" i="37"/>
  <c r="O39" i="37"/>
  <c r="P39" i="37"/>
  <c r="Q39" i="37"/>
  <c r="R39" i="37"/>
  <c r="S39" i="37"/>
  <c r="L39" i="37"/>
  <c r="L28" i="37"/>
  <c r="M28" i="37"/>
  <c r="N28" i="37"/>
  <c r="O28" i="37"/>
  <c r="P28" i="37"/>
  <c r="Q28" i="37"/>
  <c r="R28" i="37"/>
  <c r="S28" i="37"/>
  <c r="L29" i="37"/>
  <c r="M29" i="37"/>
  <c r="N29" i="37"/>
  <c r="O29" i="37"/>
  <c r="P29" i="37"/>
  <c r="Q29" i="37"/>
  <c r="R29" i="37"/>
  <c r="S29" i="37"/>
  <c r="L30" i="37"/>
  <c r="M30" i="37"/>
  <c r="N30" i="37"/>
  <c r="O30" i="37"/>
  <c r="P30" i="37"/>
  <c r="Q30" i="37"/>
  <c r="R30" i="37"/>
  <c r="S30" i="37"/>
  <c r="L31" i="37"/>
  <c r="M31" i="37"/>
  <c r="N31" i="37"/>
  <c r="O31" i="37"/>
  <c r="P31" i="37"/>
  <c r="Q31" i="37"/>
  <c r="R31" i="37"/>
  <c r="S31" i="37"/>
  <c r="L32" i="37"/>
  <c r="M32" i="37"/>
  <c r="N32" i="37"/>
  <c r="O32" i="37"/>
  <c r="P32" i="37"/>
  <c r="Q32" i="37"/>
  <c r="R32" i="37"/>
  <c r="S32" i="37"/>
  <c r="L33" i="37"/>
  <c r="M33" i="37"/>
  <c r="N33" i="37"/>
  <c r="O33" i="37"/>
  <c r="P33" i="37"/>
  <c r="Q33" i="37"/>
  <c r="R33" i="37"/>
  <c r="S33" i="37"/>
  <c r="L34" i="37"/>
  <c r="M34" i="37"/>
  <c r="N34" i="37"/>
  <c r="O34" i="37"/>
  <c r="P34" i="37"/>
  <c r="Q34" i="37"/>
  <c r="R34" i="37"/>
  <c r="S34" i="37"/>
  <c r="L35" i="37"/>
  <c r="M35" i="37"/>
  <c r="N35" i="37"/>
  <c r="O35" i="37"/>
  <c r="P35" i="37"/>
  <c r="Q35" i="37"/>
  <c r="R35" i="37"/>
  <c r="S35" i="37"/>
  <c r="L36" i="37"/>
  <c r="M36" i="37"/>
  <c r="N36" i="37"/>
  <c r="O36" i="37"/>
  <c r="P36" i="37"/>
  <c r="Q36" i="37"/>
  <c r="R36" i="37"/>
  <c r="S36" i="37"/>
  <c r="M27" i="37"/>
  <c r="N27" i="37"/>
  <c r="O27" i="37"/>
  <c r="P27" i="37"/>
  <c r="Q27" i="37"/>
  <c r="R27" i="37"/>
  <c r="S27" i="37"/>
  <c r="L27" i="37"/>
  <c r="J312" i="37" l="1"/>
  <c r="H101" i="33" s="1"/>
  <c r="J316" i="37"/>
  <c r="H105" i="33" s="1"/>
  <c r="J313" i="37"/>
  <c r="H102" i="33" s="1"/>
  <c r="J310" i="37"/>
  <c r="H99" i="33" s="1"/>
  <c r="J309" i="37"/>
  <c r="H98" i="33" s="1"/>
  <c r="J328" i="37"/>
  <c r="H117" i="33" s="1"/>
  <c r="J327" i="37"/>
  <c r="H116" i="33" s="1"/>
  <c r="J326" i="37"/>
  <c r="H115" i="33" s="1"/>
  <c r="J325" i="37"/>
  <c r="H114" i="33" s="1"/>
  <c r="J324" i="37"/>
  <c r="H113" i="33" s="1"/>
  <c r="J323" i="37"/>
  <c r="H112" i="33" s="1"/>
  <c r="J322" i="37"/>
  <c r="H111" i="33" s="1"/>
  <c r="J321" i="37"/>
  <c r="H110" i="33" s="1"/>
  <c r="J320" i="37"/>
  <c r="H109" i="33" s="1"/>
  <c r="J315" i="37"/>
  <c r="H104" i="33" s="1"/>
  <c r="J314" i="37"/>
  <c r="H103" i="33" s="1"/>
  <c r="J311" i="37"/>
  <c r="H100" i="33" s="1"/>
  <c r="J307" i="37"/>
  <c r="H96" i="33" s="1"/>
  <c r="J319" i="37"/>
  <c r="H108" i="33" s="1"/>
  <c r="J308" i="37"/>
  <c r="H97" i="33" s="1"/>
  <c r="J36" i="37"/>
  <c r="J35" i="37"/>
  <c r="J34" i="37"/>
  <c r="J33" i="37"/>
  <c r="J32" i="37"/>
  <c r="J30" i="37"/>
  <c r="J29" i="37"/>
  <c r="J28" i="37"/>
  <c r="J48" i="37"/>
  <c r="J46" i="37"/>
  <c r="J45" i="37"/>
  <c r="J41" i="37"/>
  <c r="J27" i="37"/>
  <c r="J39" i="37"/>
  <c r="J55" i="37"/>
  <c r="J67" i="37"/>
  <c r="J83" i="37"/>
  <c r="J95" i="37"/>
  <c r="J31" i="37"/>
  <c r="J47" i="37"/>
  <c r="J44" i="37"/>
  <c r="J43" i="37"/>
  <c r="J42" i="37"/>
  <c r="J40" i="37"/>
  <c r="J64" i="37"/>
  <c r="J63" i="37"/>
  <c r="J62" i="37"/>
  <c r="J61" i="37"/>
  <c r="J60" i="37"/>
  <c r="J59" i="37"/>
  <c r="J58" i="37"/>
  <c r="J57" i="37"/>
  <c r="J56" i="37"/>
  <c r="J76" i="37"/>
  <c r="J75" i="37"/>
  <c r="J74" i="37"/>
  <c r="J73" i="37"/>
  <c r="J72" i="37"/>
  <c r="J71" i="37"/>
  <c r="J70" i="37"/>
  <c r="J69" i="37"/>
  <c r="J68" i="37"/>
  <c r="J92" i="37"/>
  <c r="J91" i="37"/>
  <c r="J90" i="37"/>
  <c r="J89" i="37"/>
  <c r="J88" i="37"/>
  <c r="J87" i="37"/>
  <c r="J86" i="37"/>
  <c r="J85" i="37"/>
  <c r="J84" i="37"/>
  <c r="J104" i="37"/>
  <c r="J103" i="37"/>
  <c r="J102" i="37"/>
  <c r="J101" i="37"/>
  <c r="J100" i="37"/>
  <c r="J99" i="37"/>
  <c r="J98" i="37"/>
  <c r="J97" i="37"/>
  <c r="J96" i="37"/>
  <c r="J111" i="37"/>
  <c r="J123" i="37"/>
  <c r="J139" i="37"/>
  <c r="J151" i="37"/>
  <c r="J167" i="37"/>
  <c r="J179" i="37"/>
  <c r="J120" i="37"/>
  <c r="J119" i="37"/>
  <c r="J118" i="37"/>
  <c r="J117" i="37"/>
  <c r="J116" i="37"/>
  <c r="J115" i="37"/>
  <c r="J114" i="37"/>
  <c r="J113" i="37"/>
  <c r="J112" i="37"/>
  <c r="J132" i="37"/>
  <c r="J131" i="37"/>
  <c r="J130" i="37"/>
  <c r="J129" i="37"/>
  <c r="J128" i="37"/>
  <c r="J127" i="37"/>
  <c r="J126" i="37"/>
  <c r="J125" i="37"/>
  <c r="J124" i="37"/>
  <c r="J148" i="37"/>
  <c r="J147" i="37"/>
  <c r="J146" i="37"/>
  <c r="J145" i="37"/>
  <c r="J144" i="37"/>
  <c r="J143" i="37"/>
  <c r="J142" i="37"/>
  <c r="J141" i="37"/>
  <c r="J140" i="37"/>
  <c r="J160" i="37"/>
  <c r="J159" i="37"/>
  <c r="J158" i="37"/>
  <c r="J157" i="37"/>
  <c r="J156" i="37"/>
  <c r="J155" i="37"/>
  <c r="J154" i="37"/>
  <c r="J153" i="37"/>
  <c r="J152" i="37"/>
  <c r="J176" i="37"/>
  <c r="J175" i="37"/>
  <c r="J174" i="37"/>
  <c r="J173" i="37"/>
  <c r="J172" i="37"/>
  <c r="J171" i="37"/>
  <c r="J170" i="37"/>
  <c r="J169" i="37"/>
  <c r="J168" i="37"/>
  <c r="J188" i="37"/>
  <c r="J187" i="37"/>
  <c r="J186" i="37"/>
  <c r="J185" i="37"/>
  <c r="J184" i="37"/>
  <c r="J183" i="37"/>
  <c r="J182" i="37"/>
  <c r="J181" i="37"/>
  <c r="J180" i="37"/>
  <c r="L336" i="32"/>
  <c r="M336" i="32"/>
  <c r="N336" i="32"/>
  <c r="O336" i="32"/>
  <c r="P336" i="32"/>
  <c r="Q336" i="32"/>
  <c r="R336" i="32"/>
  <c r="S336" i="32"/>
  <c r="L337" i="32"/>
  <c r="M337" i="32"/>
  <c r="N337" i="32"/>
  <c r="O337" i="32"/>
  <c r="P337" i="32"/>
  <c r="Q337" i="32"/>
  <c r="R337" i="32"/>
  <c r="S337" i="32"/>
  <c r="L338" i="32"/>
  <c r="M338" i="32"/>
  <c r="N338" i="32"/>
  <c r="O338" i="32"/>
  <c r="P338" i="32"/>
  <c r="Q338" i="32"/>
  <c r="R338" i="32"/>
  <c r="S338" i="32"/>
  <c r="L339" i="32"/>
  <c r="M339" i="32"/>
  <c r="N339" i="32"/>
  <c r="O339" i="32"/>
  <c r="P339" i="32"/>
  <c r="Q339" i="32"/>
  <c r="R339" i="32"/>
  <c r="S339" i="32"/>
  <c r="L340" i="32"/>
  <c r="M340" i="32"/>
  <c r="N340" i="32"/>
  <c r="O340" i="32"/>
  <c r="P340" i="32"/>
  <c r="Q340" i="32"/>
  <c r="R340" i="32"/>
  <c r="S340" i="32"/>
  <c r="L341" i="32"/>
  <c r="M341" i="32"/>
  <c r="N341" i="32"/>
  <c r="O341" i="32"/>
  <c r="P341" i="32"/>
  <c r="Q341" i="32"/>
  <c r="R341" i="32"/>
  <c r="S341" i="32"/>
  <c r="L342" i="32"/>
  <c r="M342" i="32"/>
  <c r="N342" i="32"/>
  <c r="O342" i="32"/>
  <c r="P342" i="32"/>
  <c r="Q342" i="32"/>
  <c r="R342" i="32"/>
  <c r="S342" i="32"/>
  <c r="L343" i="32"/>
  <c r="M343" i="32"/>
  <c r="N343" i="32"/>
  <c r="O343" i="32"/>
  <c r="P343" i="32"/>
  <c r="Q343" i="32"/>
  <c r="R343" i="32"/>
  <c r="S343" i="32"/>
  <c r="L344" i="32"/>
  <c r="M344" i="32"/>
  <c r="N344" i="32"/>
  <c r="O344" i="32"/>
  <c r="P344" i="32"/>
  <c r="Q344" i="32"/>
  <c r="R344" i="32"/>
  <c r="S344" i="32"/>
  <c r="M335" i="32"/>
  <c r="N335" i="32"/>
  <c r="O335" i="32"/>
  <c r="P335" i="32"/>
  <c r="Q335" i="32"/>
  <c r="R335" i="32"/>
  <c r="S335" i="32"/>
  <c r="L335" i="32"/>
  <c r="L324" i="32"/>
  <c r="M324" i="32"/>
  <c r="N324" i="32"/>
  <c r="O324" i="32"/>
  <c r="P324" i="32"/>
  <c r="Q324" i="32"/>
  <c r="R324" i="32"/>
  <c r="S324" i="32"/>
  <c r="L325" i="32"/>
  <c r="M325" i="32"/>
  <c r="N325" i="32"/>
  <c r="O325" i="32"/>
  <c r="P325" i="32"/>
  <c r="Q325" i="32"/>
  <c r="R325" i="32"/>
  <c r="S325" i="32"/>
  <c r="L326" i="32"/>
  <c r="M326" i="32"/>
  <c r="N326" i="32"/>
  <c r="O326" i="32"/>
  <c r="P326" i="32"/>
  <c r="Q326" i="32"/>
  <c r="R326" i="32"/>
  <c r="S326" i="32"/>
  <c r="L327" i="32"/>
  <c r="M327" i="32"/>
  <c r="N327" i="32"/>
  <c r="O327" i="32"/>
  <c r="P327" i="32"/>
  <c r="Q327" i="32"/>
  <c r="R327" i="32"/>
  <c r="S327" i="32"/>
  <c r="L328" i="32"/>
  <c r="M328" i="32"/>
  <c r="N328" i="32"/>
  <c r="O328" i="32"/>
  <c r="P328" i="32"/>
  <c r="Q328" i="32"/>
  <c r="R328" i="32"/>
  <c r="S328" i="32"/>
  <c r="L329" i="32"/>
  <c r="M329" i="32"/>
  <c r="N329" i="32"/>
  <c r="O329" i="32"/>
  <c r="P329" i="32"/>
  <c r="Q329" i="32"/>
  <c r="R329" i="32"/>
  <c r="S329" i="32"/>
  <c r="L330" i="32"/>
  <c r="M330" i="32"/>
  <c r="N330" i="32"/>
  <c r="O330" i="32"/>
  <c r="P330" i="32"/>
  <c r="Q330" i="32"/>
  <c r="R330" i="32"/>
  <c r="S330" i="32"/>
  <c r="L331" i="32"/>
  <c r="M331" i="32"/>
  <c r="N331" i="32"/>
  <c r="O331" i="32"/>
  <c r="P331" i="32"/>
  <c r="Q331" i="32"/>
  <c r="R331" i="32"/>
  <c r="S331" i="32"/>
  <c r="L332" i="32"/>
  <c r="M332" i="32"/>
  <c r="N332" i="32"/>
  <c r="O332" i="32"/>
  <c r="P332" i="32"/>
  <c r="Q332" i="32"/>
  <c r="R332" i="32"/>
  <c r="S332" i="32"/>
  <c r="M323" i="32"/>
  <c r="N323" i="32"/>
  <c r="O323" i="32"/>
  <c r="P323" i="32"/>
  <c r="Q323" i="32"/>
  <c r="R323" i="32"/>
  <c r="S323" i="32"/>
  <c r="L323" i="32"/>
  <c r="L310" i="32"/>
  <c r="M310" i="32"/>
  <c r="N310" i="32"/>
  <c r="O310" i="32"/>
  <c r="P310" i="32"/>
  <c r="Q310" i="32"/>
  <c r="R310" i="32"/>
  <c r="S310" i="32"/>
  <c r="L311" i="32"/>
  <c r="M311" i="32"/>
  <c r="N311" i="32"/>
  <c r="O311" i="32"/>
  <c r="P311" i="32"/>
  <c r="Q311" i="32"/>
  <c r="R311" i="32"/>
  <c r="S311" i="32"/>
  <c r="L312" i="32"/>
  <c r="M312" i="32"/>
  <c r="N312" i="32"/>
  <c r="O312" i="32"/>
  <c r="P312" i="32"/>
  <c r="Q312" i="32"/>
  <c r="R312" i="32"/>
  <c r="S312" i="32"/>
  <c r="L313" i="32"/>
  <c r="M313" i="32"/>
  <c r="N313" i="32"/>
  <c r="O313" i="32"/>
  <c r="P313" i="32"/>
  <c r="Q313" i="32"/>
  <c r="R313" i="32"/>
  <c r="S313" i="32"/>
  <c r="L314" i="32"/>
  <c r="M314" i="32"/>
  <c r="N314" i="32"/>
  <c r="O314" i="32"/>
  <c r="P314" i="32"/>
  <c r="Q314" i="32"/>
  <c r="R314" i="32"/>
  <c r="S314" i="32"/>
  <c r="L315" i="32"/>
  <c r="M315" i="32"/>
  <c r="N315" i="32"/>
  <c r="O315" i="32"/>
  <c r="P315" i="32"/>
  <c r="Q315" i="32"/>
  <c r="R315" i="32"/>
  <c r="S315" i="32"/>
  <c r="L316" i="32"/>
  <c r="M316" i="32"/>
  <c r="N316" i="32"/>
  <c r="O316" i="32"/>
  <c r="P316" i="32"/>
  <c r="Q316" i="32"/>
  <c r="R316" i="32"/>
  <c r="S316" i="32"/>
  <c r="L317" i="32"/>
  <c r="M317" i="32"/>
  <c r="N317" i="32"/>
  <c r="O317" i="32"/>
  <c r="P317" i="32"/>
  <c r="Q317" i="32"/>
  <c r="R317" i="32"/>
  <c r="S317" i="32"/>
  <c r="L318" i="32"/>
  <c r="M318" i="32"/>
  <c r="N318" i="32"/>
  <c r="O318" i="32"/>
  <c r="P318" i="32"/>
  <c r="Q318" i="32"/>
  <c r="R318" i="32"/>
  <c r="S318" i="32"/>
  <c r="M309" i="32"/>
  <c r="N309" i="32"/>
  <c r="O309" i="32"/>
  <c r="P309" i="32"/>
  <c r="Q309" i="32"/>
  <c r="R309" i="32"/>
  <c r="S309" i="32"/>
  <c r="L309" i="32"/>
  <c r="L298" i="32"/>
  <c r="M298" i="32"/>
  <c r="N298" i="32"/>
  <c r="O298" i="32"/>
  <c r="P298" i="32"/>
  <c r="Q298" i="32"/>
  <c r="R298" i="32"/>
  <c r="S298" i="32"/>
  <c r="L299" i="32"/>
  <c r="M299" i="32"/>
  <c r="N299" i="32"/>
  <c r="O299" i="32"/>
  <c r="P299" i="32"/>
  <c r="Q299" i="32"/>
  <c r="R299" i="32"/>
  <c r="S299" i="32"/>
  <c r="L300" i="32"/>
  <c r="M300" i="32"/>
  <c r="N300" i="32"/>
  <c r="O300" i="32"/>
  <c r="P300" i="32"/>
  <c r="Q300" i="32"/>
  <c r="R300" i="32"/>
  <c r="S300" i="32"/>
  <c r="L301" i="32"/>
  <c r="M301" i="32"/>
  <c r="N301" i="32"/>
  <c r="O301" i="32"/>
  <c r="P301" i="32"/>
  <c r="Q301" i="32"/>
  <c r="R301" i="32"/>
  <c r="S301" i="32"/>
  <c r="L302" i="32"/>
  <c r="M302" i="32"/>
  <c r="N302" i="32"/>
  <c r="O302" i="32"/>
  <c r="P302" i="32"/>
  <c r="Q302" i="32"/>
  <c r="R302" i="32"/>
  <c r="S302" i="32"/>
  <c r="L303" i="32"/>
  <c r="M303" i="32"/>
  <c r="N303" i="32"/>
  <c r="O303" i="32"/>
  <c r="P303" i="32"/>
  <c r="Q303" i="32"/>
  <c r="R303" i="32"/>
  <c r="S303" i="32"/>
  <c r="L304" i="32"/>
  <c r="M304" i="32"/>
  <c r="N304" i="32"/>
  <c r="O304" i="32"/>
  <c r="P304" i="32"/>
  <c r="Q304" i="32"/>
  <c r="R304" i="32"/>
  <c r="S304" i="32"/>
  <c r="L305" i="32"/>
  <c r="M305" i="32"/>
  <c r="N305" i="32"/>
  <c r="O305" i="32"/>
  <c r="P305" i="32"/>
  <c r="Q305" i="32"/>
  <c r="R305" i="32"/>
  <c r="S305" i="32"/>
  <c r="L306" i="32"/>
  <c r="M306" i="32"/>
  <c r="N306" i="32"/>
  <c r="O306" i="32"/>
  <c r="P306" i="32"/>
  <c r="Q306" i="32"/>
  <c r="R306" i="32"/>
  <c r="S306" i="32"/>
  <c r="M297" i="32"/>
  <c r="N297" i="32"/>
  <c r="O297" i="32"/>
  <c r="P297" i="32"/>
  <c r="Q297" i="32"/>
  <c r="R297" i="32"/>
  <c r="S297" i="32"/>
  <c r="L297" i="32"/>
  <c r="L282" i="32"/>
  <c r="M282" i="32"/>
  <c r="N282" i="32"/>
  <c r="O282" i="32"/>
  <c r="P282" i="32"/>
  <c r="Q282" i="32"/>
  <c r="R282" i="32"/>
  <c r="S282" i="32"/>
  <c r="L283" i="32"/>
  <c r="M283" i="32"/>
  <c r="N283" i="32"/>
  <c r="O283" i="32"/>
  <c r="P283" i="32"/>
  <c r="Q283" i="32"/>
  <c r="R283" i="32"/>
  <c r="S283" i="32"/>
  <c r="L284" i="32"/>
  <c r="M284" i="32"/>
  <c r="N284" i="32"/>
  <c r="O284" i="32"/>
  <c r="P284" i="32"/>
  <c r="Q284" i="32"/>
  <c r="R284" i="32"/>
  <c r="S284" i="32"/>
  <c r="L285" i="32"/>
  <c r="M285" i="32"/>
  <c r="N285" i="32"/>
  <c r="O285" i="32"/>
  <c r="P285" i="32"/>
  <c r="Q285" i="32"/>
  <c r="R285" i="32"/>
  <c r="S285" i="32"/>
  <c r="L286" i="32"/>
  <c r="M286" i="32"/>
  <c r="N286" i="32"/>
  <c r="O286" i="32"/>
  <c r="P286" i="32"/>
  <c r="Q286" i="32"/>
  <c r="R286" i="32"/>
  <c r="S286" i="32"/>
  <c r="L287" i="32"/>
  <c r="M287" i="32"/>
  <c r="N287" i="32"/>
  <c r="O287" i="32"/>
  <c r="P287" i="32"/>
  <c r="Q287" i="32"/>
  <c r="R287" i="32"/>
  <c r="S287" i="32"/>
  <c r="L288" i="32"/>
  <c r="M288" i="32"/>
  <c r="N288" i="32"/>
  <c r="O288" i="32"/>
  <c r="P288" i="32"/>
  <c r="Q288" i="32"/>
  <c r="R288" i="32"/>
  <c r="S288" i="32"/>
  <c r="L289" i="32"/>
  <c r="M289" i="32"/>
  <c r="N289" i="32"/>
  <c r="O289" i="32"/>
  <c r="P289" i="32"/>
  <c r="Q289" i="32"/>
  <c r="R289" i="32"/>
  <c r="S289" i="32"/>
  <c r="L290" i="32"/>
  <c r="M290" i="32"/>
  <c r="N290" i="32"/>
  <c r="O290" i="32"/>
  <c r="P290" i="32"/>
  <c r="Q290" i="32"/>
  <c r="R290" i="32"/>
  <c r="S290" i="32"/>
  <c r="M281" i="32"/>
  <c r="N281" i="32"/>
  <c r="O281" i="32"/>
  <c r="P281" i="32"/>
  <c r="Q281" i="32"/>
  <c r="R281" i="32"/>
  <c r="S281" i="32"/>
  <c r="L281" i="32"/>
  <c r="L270" i="32"/>
  <c r="M270" i="32"/>
  <c r="N270" i="32"/>
  <c r="O270" i="32"/>
  <c r="P270" i="32"/>
  <c r="Q270" i="32"/>
  <c r="R270" i="32"/>
  <c r="S270" i="32"/>
  <c r="L271" i="32"/>
  <c r="M271" i="32"/>
  <c r="N271" i="32"/>
  <c r="O271" i="32"/>
  <c r="P271" i="32"/>
  <c r="Q271" i="32"/>
  <c r="R271" i="32"/>
  <c r="S271" i="32"/>
  <c r="L272" i="32"/>
  <c r="M272" i="32"/>
  <c r="N272" i="32"/>
  <c r="O272" i="32"/>
  <c r="P272" i="32"/>
  <c r="Q272" i="32"/>
  <c r="R272" i="32"/>
  <c r="S272" i="32"/>
  <c r="L273" i="32"/>
  <c r="M273" i="32"/>
  <c r="N273" i="32"/>
  <c r="O273" i="32"/>
  <c r="P273" i="32"/>
  <c r="Q273" i="32"/>
  <c r="R273" i="32"/>
  <c r="S273" i="32"/>
  <c r="L274" i="32"/>
  <c r="M274" i="32"/>
  <c r="N274" i="32"/>
  <c r="O274" i="32"/>
  <c r="P274" i="32"/>
  <c r="Q274" i="32"/>
  <c r="R274" i="32"/>
  <c r="S274" i="32"/>
  <c r="L275" i="32"/>
  <c r="M275" i="32"/>
  <c r="N275" i="32"/>
  <c r="O275" i="32"/>
  <c r="P275" i="32"/>
  <c r="Q275" i="32"/>
  <c r="R275" i="32"/>
  <c r="S275" i="32"/>
  <c r="L276" i="32"/>
  <c r="M276" i="32"/>
  <c r="N276" i="32"/>
  <c r="O276" i="32"/>
  <c r="P276" i="32"/>
  <c r="Q276" i="32"/>
  <c r="R276" i="32"/>
  <c r="S276" i="32"/>
  <c r="L277" i="32"/>
  <c r="M277" i="32"/>
  <c r="N277" i="32"/>
  <c r="O277" i="32"/>
  <c r="P277" i="32"/>
  <c r="Q277" i="32"/>
  <c r="R277" i="32"/>
  <c r="S277" i="32"/>
  <c r="L278" i="32"/>
  <c r="M278" i="32"/>
  <c r="N278" i="32"/>
  <c r="O278" i="32"/>
  <c r="P278" i="32"/>
  <c r="Q278" i="32"/>
  <c r="R278" i="32"/>
  <c r="S278" i="32"/>
  <c r="M269" i="32"/>
  <c r="N269" i="32"/>
  <c r="O269" i="32"/>
  <c r="P269" i="32"/>
  <c r="Q269" i="32"/>
  <c r="R269" i="32"/>
  <c r="S269" i="32"/>
  <c r="L269" i="32"/>
  <c r="L256" i="32"/>
  <c r="M256" i="32"/>
  <c r="N256" i="32"/>
  <c r="O256" i="32"/>
  <c r="P256" i="32"/>
  <c r="Q256" i="32"/>
  <c r="R256" i="32"/>
  <c r="S256" i="32"/>
  <c r="L257" i="32"/>
  <c r="M257" i="32"/>
  <c r="N257" i="32"/>
  <c r="O257" i="32"/>
  <c r="P257" i="32"/>
  <c r="Q257" i="32"/>
  <c r="R257" i="32"/>
  <c r="S257" i="32"/>
  <c r="L258" i="32"/>
  <c r="M258" i="32"/>
  <c r="N258" i="32"/>
  <c r="O258" i="32"/>
  <c r="P258" i="32"/>
  <c r="Q258" i="32"/>
  <c r="R258" i="32"/>
  <c r="S258" i="32"/>
  <c r="L259" i="32"/>
  <c r="M259" i="32"/>
  <c r="N259" i="32"/>
  <c r="O259" i="32"/>
  <c r="P259" i="32"/>
  <c r="Q259" i="32"/>
  <c r="R259" i="32"/>
  <c r="S259" i="32"/>
  <c r="L260" i="32"/>
  <c r="M260" i="32"/>
  <c r="N260" i="32"/>
  <c r="O260" i="32"/>
  <c r="P260" i="32"/>
  <c r="Q260" i="32"/>
  <c r="R260" i="32"/>
  <c r="S260" i="32"/>
  <c r="L261" i="32"/>
  <c r="M261" i="32"/>
  <c r="N261" i="32"/>
  <c r="O261" i="32"/>
  <c r="P261" i="32"/>
  <c r="Q261" i="32"/>
  <c r="R261" i="32"/>
  <c r="S261" i="32"/>
  <c r="L262" i="32"/>
  <c r="M262" i="32"/>
  <c r="N262" i="32"/>
  <c r="O262" i="32"/>
  <c r="P262" i="32"/>
  <c r="Q262" i="32"/>
  <c r="R262" i="32"/>
  <c r="S262" i="32"/>
  <c r="L263" i="32"/>
  <c r="M263" i="32"/>
  <c r="N263" i="32"/>
  <c r="O263" i="32"/>
  <c r="P263" i="32"/>
  <c r="Q263" i="32"/>
  <c r="R263" i="32"/>
  <c r="S263" i="32"/>
  <c r="L264" i="32"/>
  <c r="M264" i="32"/>
  <c r="N264" i="32"/>
  <c r="O264" i="32"/>
  <c r="P264" i="32"/>
  <c r="Q264" i="32"/>
  <c r="R264" i="32"/>
  <c r="S264" i="32"/>
  <c r="M255" i="32"/>
  <c r="N255" i="32"/>
  <c r="O255" i="32"/>
  <c r="P255" i="32"/>
  <c r="Q255" i="32"/>
  <c r="R255" i="32"/>
  <c r="S255" i="32"/>
  <c r="L255" i="32"/>
  <c r="L244" i="32"/>
  <c r="M244" i="32"/>
  <c r="N244" i="32"/>
  <c r="O244" i="32"/>
  <c r="P244" i="32"/>
  <c r="Q244" i="32"/>
  <c r="R244" i="32"/>
  <c r="S244" i="32"/>
  <c r="L245" i="32"/>
  <c r="M245" i="32"/>
  <c r="N245" i="32"/>
  <c r="O245" i="32"/>
  <c r="P245" i="32"/>
  <c r="Q245" i="32"/>
  <c r="R245" i="32"/>
  <c r="S245" i="32"/>
  <c r="L246" i="32"/>
  <c r="M246" i="32"/>
  <c r="N246" i="32"/>
  <c r="O246" i="32"/>
  <c r="P246" i="32"/>
  <c r="Q246" i="32"/>
  <c r="R246" i="32"/>
  <c r="S246" i="32"/>
  <c r="L247" i="32"/>
  <c r="M247" i="32"/>
  <c r="N247" i="32"/>
  <c r="O247" i="32"/>
  <c r="P247" i="32"/>
  <c r="Q247" i="32"/>
  <c r="R247" i="32"/>
  <c r="S247" i="32"/>
  <c r="L248" i="32"/>
  <c r="M248" i="32"/>
  <c r="N248" i="32"/>
  <c r="O248" i="32"/>
  <c r="P248" i="32"/>
  <c r="Q248" i="32"/>
  <c r="R248" i="32"/>
  <c r="S248" i="32"/>
  <c r="L249" i="32"/>
  <c r="M249" i="32"/>
  <c r="N249" i="32"/>
  <c r="O249" i="32"/>
  <c r="P249" i="32"/>
  <c r="Q249" i="32"/>
  <c r="R249" i="32"/>
  <c r="S249" i="32"/>
  <c r="L250" i="32"/>
  <c r="M250" i="32"/>
  <c r="N250" i="32"/>
  <c r="O250" i="32"/>
  <c r="P250" i="32"/>
  <c r="Q250" i="32"/>
  <c r="R250" i="32"/>
  <c r="S250" i="32"/>
  <c r="L251" i="32"/>
  <c r="M251" i="32"/>
  <c r="N251" i="32"/>
  <c r="O251" i="32"/>
  <c r="P251" i="32"/>
  <c r="Q251" i="32"/>
  <c r="R251" i="32"/>
  <c r="S251" i="32"/>
  <c r="L252" i="32"/>
  <c r="M252" i="32"/>
  <c r="N252" i="32"/>
  <c r="O252" i="32"/>
  <c r="P252" i="32"/>
  <c r="Q252" i="32"/>
  <c r="R252" i="32"/>
  <c r="S252" i="32"/>
  <c r="M243" i="32"/>
  <c r="N243" i="32"/>
  <c r="O243" i="32"/>
  <c r="P243" i="32"/>
  <c r="Q243" i="32"/>
  <c r="R243" i="32"/>
  <c r="S243" i="32"/>
  <c r="L243" i="32"/>
  <c r="L228" i="32"/>
  <c r="L606" i="32" s="1"/>
  <c r="M228" i="32"/>
  <c r="M606" i="32" s="1"/>
  <c r="N228" i="32"/>
  <c r="N606" i="32" s="1"/>
  <c r="O228" i="32"/>
  <c r="O606" i="32" s="1"/>
  <c r="P228" i="32"/>
  <c r="P606" i="32" s="1"/>
  <c r="Q228" i="32"/>
  <c r="Q606" i="32" s="1"/>
  <c r="R228" i="32"/>
  <c r="R606" i="32" s="1"/>
  <c r="S228" i="32"/>
  <c r="S606" i="32" s="1"/>
  <c r="L229" i="32"/>
  <c r="L607" i="32" s="1"/>
  <c r="M229" i="32"/>
  <c r="M607" i="32" s="1"/>
  <c r="N229" i="32"/>
  <c r="N607" i="32" s="1"/>
  <c r="O229" i="32"/>
  <c r="O607" i="32" s="1"/>
  <c r="P229" i="32"/>
  <c r="P607" i="32" s="1"/>
  <c r="Q229" i="32"/>
  <c r="Q607" i="32" s="1"/>
  <c r="R229" i="32"/>
  <c r="R607" i="32" s="1"/>
  <c r="S229" i="32"/>
  <c r="S607" i="32" s="1"/>
  <c r="L230" i="32"/>
  <c r="L608" i="32" s="1"/>
  <c r="M230" i="32"/>
  <c r="M608" i="32" s="1"/>
  <c r="N230" i="32"/>
  <c r="N608" i="32" s="1"/>
  <c r="O230" i="32"/>
  <c r="O608" i="32" s="1"/>
  <c r="P230" i="32"/>
  <c r="P608" i="32" s="1"/>
  <c r="Q230" i="32"/>
  <c r="Q608" i="32" s="1"/>
  <c r="R230" i="32"/>
  <c r="R608" i="32" s="1"/>
  <c r="S230" i="32"/>
  <c r="S608" i="32" s="1"/>
  <c r="L231" i="32"/>
  <c r="L609" i="32" s="1"/>
  <c r="M231" i="32"/>
  <c r="M609" i="32" s="1"/>
  <c r="N231" i="32"/>
  <c r="N609" i="32" s="1"/>
  <c r="O231" i="32"/>
  <c r="O609" i="32" s="1"/>
  <c r="P231" i="32"/>
  <c r="P609" i="32" s="1"/>
  <c r="Q231" i="32"/>
  <c r="Q609" i="32" s="1"/>
  <c r="R231" i="32"/>
  <c r="R609" i="32" s="1"/>
  <c r="S231" i="32"/>
  <c r="S609" i="32" s="1"/>
  <c r="L232" i="32"/>
  <c r="L610" i="32" s="1"/>
  <c r="M232" i="32"/>
  <c r="M610" i="32" s="1"/>
  <c r="N232" i="32"/>
  <c r="N610" i="32" s="1"/>
  <c r="O232" i="32"/>
  <c r="O610" i="32" s="1"/>
  <c r="P232" i="32"/>
  <c r="P610" i="32" s="1"/>
  <c r="Q232" i="32"/>
  <c r="Q610" i="32" s="1"/>
  <c r="R232" i="32"/>
  <c r="R610" i="32" s="1"/>
  <c r="S232" i="32"/>
  <c r="S610" i="32" s="1"/>
  <c r="L233" i="32"/>
  <c r="L611" i="32" s="1"/>
  <c r="M233" i="32"/>
  <c r="M611" i="32" s="1"/>
  <c r="N233" i="32"/>
  <c r="N611" i="32" s="1"/>
  <c r="O233" i="32"/>
  <c r="O611" i="32" s="1"/>
  <c r="P233" i="32"/>
  <c r="P611" i="32" s="1"/>
  <c r="Q233" i="32"/>
  <c r="Q611" i="32" s="1"/>
  <c r="R233" i="32"/>
  <c r="R611" i="32" s="1"/>
  <c r="S233" i="32"/>
  <c r="S611" i="32" s="1"/>
  <c r="L234" i="32"/>
  <c r="L612" i="32" s="1"/>
  <c r="M234" i="32"/>
  <c r="M612" i="32" s="1"/>
  <c r="N234" i="32"/>
  <c r="N612" i="32" s="1"/>
  <c r="O234" i="32"/>
  <c r="O612" i="32" s="1"/>
  <c r="P234" i="32"/>
  <c r="P612" i="32" s="1"/>
  <c r="Q234" i="32"/>
  <c r="Q612" i="32" s="1"/>
  <c r="R234" i="32"/>
  <c r="R612" i="32" s="1"/>
  <c r="S234" i="32"/>
  <c r="S612" i="32" s="1"/>
  <c r="L235" i="32"/>
  <c r="L613" i="32" s="1"/>
  <c r="M235" i="32"/>
  <c r="M613" i="32" s="1"/>
  <c r="N235" i="32"/>
  <c r="N613" i="32" s="1"/>
  <c r="O235" i="32"/>
  <c r="O613" i="32" s="1"/>
  <c r="P235" i="32"/>
  <c r="P613" i="32" s="1"/>
  <c r="Q235" i="32"/>
  <c r="Q613" i="32" s="1"/>
  <c r="R235" i="32"/>
  <c r="R613" i="32" s="1"/>
  <c r="S235" i="32"/>
  <c r="S613" i="32" s="1"/>
  <c r="L236" i="32"/>
  <c r="L614" i="32" s="1"/>
  <c r="M236" i="32"/>
  <c r="M614" i="32" s="1"/>
  <c r="N236" i="32"/>
  <c r="N614" i="32" s="1"/>
  <c r="O236" i="32"/>
  <c r="O614" i="32" s="1"/>
  <c r="P236" i="32"/>
  <c r="P614" i="32" s="1"/>
  <c r="Q236" i="32"/>
  <c r="Q614" i="32" s="1"/>
  <c r="R236" i="32"/>
  <c r="R614" i="32" s="1"/>
  <c r="S236" i="32"/>
  <c r="S614" i="32" s="1"/>
  <c r="M227" i="32"/>
  <c r="M605" i="32" s="1"/>
  <c r="N227" i="32"/>
  <c r="N605" i="32" s="1"/>
  <c r="O227" i="32"/>
  <c r="O605" i="32" s="1"/>
  <c r="P227" i="32"/>
  <c r="P605" i="32" s="1"/>
  <c r="Q227" i="32"/>
  <c r="Q605" i="32" s="1"/>
  <c r="R227" i="32"/>
  <c r="R605" i="32" s="1"/>
  <c r="S227" i="32"/>
  <c r="S605" i="32" s="1"/>
  <c r="L227" i="32"/>
  <c r="L605" i="32" s="1"/>
  <c r="L216" i="32"/>
  <c r="L594" i="32" s="1"/>
  <c r="M216" i="32"/>
  <c r="M594" i="32" s="1"/>
  <c r="N216" i="32"/>
  <c r="N594" i="32" s="1"/>
  <c r="O216" i="32"/>
  <c r="O594" i="32" s="1"/>
  <c r="P216" i="32"/>
  <c r="P594" i="32" s="1"/>
  <c r="Q216" i="32"/>
  <c r="Q594" i="32" s="1"/>
  <c r="R216" i="32"/>
  <c r="R594" i="32" s="1"/>
  <c r="S216" i="32"/>
  <c r="S594" i="32" s="1"/>
  <c r="L217" i="32"/>
  <c r="L595" i="32" s="1"/>
  <c r="M217" i="32"/>
  <c r="M595" i="32" s="1"/>
  <c r="N217" i="32"/>
  <c r="N595" i="32" s="1"/>
  <c r="O217" i="32"/>
  <c r="O595" i="32" s="1"/>
  <c r="P217" i="32"/>
  <c r="P595" i="32" s="1"/>
  <c r="Q217" i="32"/>
  <c r="Q595" i="32" s="1"/>
  <c r="R217" i="32"/>
  <c r="R595" i="32" s="1"/>
  <c r="S217" i="32"/>
  <c r="S595" i="32" s="1"/>
  <c r="L218" i="32"/>
  <c r="L596" i="32" s="1"/>
  <c r="M218" i="32"/>
  <c r="M596" i="32" s="1"/>
  <c r="N218" i="32"/>
  <c r="N596" i="32" s="1"/>
  <c r="O218" i="32"/>
  <c r="O596" i="32" s="1"/>
  <c r="P218" i="32"/>
  <c r="P596" i="32" s="1"/>
  <c r="Q218" i="32"/>
  <c r="Q596" i="32" s="1"/>
  <c r="R218" i="32"/>
  <c r="R596" i="32" s="1"/>
  <c r="S218" i="32"/>
  <c r="S596" i="32" s="1"/>
  <c r="L219" i="32"/>
  <c r="L597" i="32" s="1"/>
  <c r="M219" i="32"/>
  <c r="M597" i="32" s="1"/>
  <c r="N219" i="32"/>
  <c r="N597" i="32" s="1"/>
  <c r="O219" i="32"/>
  <c r="O597" i="32" s="1"/>
  <c r="P219" i="32"/>
  <c r="P597" i="32" s="1"/>
  <c r="Q219" i="32"/>
  <c r="Q597" i="32" s="1"/>
  <c r="R219" i="32"/>
  <c r="R597" i="32" s="1"/>
  <c r="S219" i="32"/>
  <c r="S597" i="32" s="1"/>
  <c r="L220" i="32"/>
  <c r="L598" i="32" s="1"/>
  <c r="M220" i="32"/>
  <c r="M598" i="32" s="1"/>
  <c r="N220" i="32"/>
  <c r="N598" i="32" s="1"/>
  <c r="O220" i="32"/>
  <c r="O598" i="32" s="1"/>
  <c r="P220" i="32"/>
  <c r="P598" i="32" s="1"/>
  <c r="Q220" i="32"/>
  <c r="Q598" i="32" s="1"/>
  <c r="R220" i="32"/>
  <c r="R598" i="32" s="1"/>
  <c r="S220" i="32"/>
  <c r="S598" i="32" s="1"/>
  <c r="L221" i="32"/>
  <c r="L599" i="32" s="1"/>
  <c r="M221" i="32"/>
  <c r="M599" i="32" s="1"/>
  <c r="N221" i="32"/>
  <c r="N599" i="32" s="1"/>
  <c r="O221" i="32"/>
  <c r="O599" i="32" s="1"/>
  <c r="P221" i="32"/>
  <c r="P599" i="32" s="1"/>
  <c r="Q221" i="32"/>
  <c r="Q599" i="32" s="1"/>
  <c r="R221" i="32"/>
  <c r="R599" i="32" s="1"/>
  <c r="S221" i="32"/>
  <c r="S599" i="32" s="1"/>
  <c r="L222" i="32"/>
  <c r="L600" i="32" s="1"/>
  <c r="M222" i="32"/>
  <c r="M600" i="32" s="1"/>
  <c r="N222" i="32"/>
  <c r="N600" i="32" s="1"/>
  <c r="O222" i="32"/>
  <c r="O600" i="32" s="1"/>
  <c r="P222" i="32"/>
  <c r="P600" i="32" s="1"/>
  <c r="Q222" i="32"/>
  <c r="Q600" i="32" s="1"/>
  <c r="R222" i="32"/>
  <c r="R600" i="32" s="1"/>
  <c r="S222" i="32"/>
  <c r="S600" i="32" s="1"/>
  <c r="L223" i="32"/>
  <c r="L601" i="32" s="1"/>
  <c r="M223" i="32"/>
  <c r="M601" i="32" s="1"/>
  <c r="N223" i="32"/>
  <c r="N601" i="32" s="1"/>
  <c r="O223" i="32"/>
  <c r="O601" i="32" s="1"/>
  <c r="P223" i="32"/>
  <c r="P601" i="32" s="1"/>
  <c r="Q223" i="32"/>
  <c r="Q601" i="32" s="1"/>
  <c r="R223" i="32"/>
  <c r="R601" i="32" s="1"/>
  <c r="S223" i="32"/>
  <c r="S601" i="32" s="1"/>
  <c r="L224" i="32"/>
  <c r="L602" i="32" s="1"/>
  <c r="M224" i="32"/>
  <c r="M602" i="32" s="1"/>
  <c r="N224" i="32"/>
  <c r="N602" i="32" s="1"/>
  <c r="O224" i="32"/>
  <c r="O602" i="32" s="1"/>
  <c r="P224" i="32"/>
  <c r="P602" i="32" s="1"/>
  <c r="Q224" i="32"/>
  <c r="Q602" i="32" s="1"/>
  <c r="R224" i="32"/>
  <c r="R602" i="32" s="1"/>
  <c r="S224" i="32"/>
  <c r="S602" i="32" s="1"/>
  <c r="M215" i="32"/>
  <c r="M593" i="32" s="1"/>
  <c r="N215" i="32"/>
  <c r="N593" i="32" s="1"/>
  <c r="O215" i="32"/>
  <c r="O593" i="32" s="1"/>
  <c r="P215" i="32"/>
  <c r="P593" i="32" s="1"/>
  <c r="Q215" i="32"/>
  <c r="Q593" i="32" s="1"/>
  <c r="R215" i="32"/>
  <c r="R593" i="32" s="1"/>
  <c r="S215" i="32"/>
  <c r="S593" i="32" s="1"/>
  <c r="L215" i="32"/>
  <c r="L593" i="32" s="1"/>
  <c r="L202" i="32"/>
  <c r="L580" i="32" s="1"/>
  <c r="M202" i="32"/>
  <c r="M580" i="32" s="1"/>
  <c r="N202" i="32"/>
  <c r="N580" i="32" s="1"/>
  <c r="O202" i="32"/>
  <c r="O580" i="32" s="1"/>
  <c r="P202" i="32"/>
  <c r="P580" i="32" s="1"/>
  <c r="Q202" i="32"/>
  <c r="Q580" i="32" s="1"/>
  <c r="R202" i="32"/>
  <c r="R580" i="32" s="1"/>
  <c r="S202" i="32"/>
  <c r="S580" i="32" s="1"/>
  <c r="L203" i="32"/>
  <c r="L581" i="32" s="1"/>
  <c r="M203" i="32"/>
  <c r="M581" i="32" s="1"/>
  <c r="N203" i="32"/>
  <c r="N581" i="32" s="1"/>
  <c r="O203" i="32"/>
  <c r="O581" i="32" s="1"/>
  <c r="P203" i="32"/>
  <c r="P581" i="32" s="1"/>
  <c r="Q203" i="32"/>
  <c r="Q581" i="32" s="1"/>
  <c r="R203" i="32"/>
  <c r="R581" i="32" s="1"/>
  <c r="S203" i="32"/>
  <c r="S581" i="32" s="1"/>
  <c r="L204" i="32"/>
  <c r="L582" i="32" s="1"/>
  <c r="M204" i="32"/>
  <c r="M582" i="32" s="1"/>
  <c r="N204" i="32"/>
  <c r="N582" i="32" s="1"/>
  <c r="O204" i="32"/>
  <c r="O582" i="32" s="1"/>
  <c r="P204" i="32"/>
  <c r="P582" i="32" s="1"/>
  <c r="Q204" i="32"/>
  <c r="Q582" i="32" s="1"/>
  <c r="R204" i="32"/>
  <c r="R582" i="32" s="1"/>
  <c r="S204" i="32"/>
  <c r="S582" i="32" s="1"/>
  <c r="L205" i="32"/>
  <c r="L583" i="32" s="1"/>
  <c r="M205" i="32"/>
  <c r="M583" i="32" s="1"/>
  <c r="N205" i="32"/>
  <c r="N583" i="32" s="1"/>
  <c r="O205" i="32"/>
  <c r="O583" i="32" s="1"/>
  <c r="P205" i="32"/>
  <c r="P583" i="32" s="1"/>
  <c r="Q205" i="32"/>
  <c r="Q583" i="32" s="1"/>
  <c r="R205" i="32"/>
  <c r="R583" i="32" s="1"/>
  <c r="S205" i="32"/>
  <c r="S583" i="32" s="1"/>
  <c r="L206" i="32"/>
  <c r="L584" i="32" s="1"/>
  <c r="M206" i="32"/>
  <c r="M584" i="32" s="1"/>
  <c r="N206" i="32"/>
  <c r="N584" i="32" s="1"/>
  <c r="O206" i="32"/>
  <c r="O584" i="32" s="1"/>
  <c r="P206" i="32"/>
  <c r="P584" i="32" s="1"/>
  <c r="Q206" i="32"/>
  <c r="Q584" i="32" s="1"/>
  <c r="R206" i="32"/>
  <c r="R584" i="32" s="1"/>
  <c r="S206" i="32"/>
  <c r="S584" i="32" s="1"/>
  <c r="L207" i="32"/>
  <c r="L585" i="32" s="1"/>
  <c r="M207" i="32"/>
  <c r="M585" i="32" s="1"/>
  <c r="N207" i="32"/>
  <c r="N585" i="32" s="1"/>
  <c r="O207" i="32"/>
  <c r="O585" i="32" s="1"/>
  <c r="P207" i="32"/>
  <c r="P585" i="32" s="1"/>
  <c r="Q207" i="32"/>
  <c r="Q585" i="32" s="1"/>
  <c r="R207" i="32"/>
  <c r="R585" i="32" s="1"/>
  <c r="S207" i="32"/>
  <c r="S585" i="32" s="1"/>
  <c r="L208" i="32"/>
  <c r="L586" i="32" s="1"/>
  <c r="M208" i="32"/>
  <c r="M586" i="32" s="1"/>
  <c r="N208" i="32"/>
  <c r="N586" i="32" s="1"/>
  <c r="O208" i="32"/>
  <c r="O586" i="32" s="1"/>
  <c r="P208" i="32"/>
  <c r="P586" i="32" s="1"/>
  <c r="Q208" i="32"/>
  <c r="Q586" i="32" s="1"/>
  <c r="R208" i="32"/>
  <c r="R586" i="32" s="1"/>
  <c r="S208" i="32"/>
  <c r="S586" i="32" s="1"/>
  <c r="L209" i="32"/>
  <c r="L587" i="32" s="1"/>
  <c r="M209" i="32"/>
  <c r="M587" i="32" s="1"/>
  <c r="N209" i="32"/>
  <c r="N587" i="32" s="1"/>
  <c r="O209" i="32"/>
  <c r="O587" i="32" s="1"/>
  <c r="P209" i="32"/>
  <c r="P587" i="32" s="1"/>
  <c r="Q209" i="32"/>
  <c r="Q587" i="32" s="1"/>
  <c r="R209" i="32"/>
  <c r="R587" i="32" s="1"/>
  <c r="S209" i="32"/>
  <c r="S587" i="32" s="1"/>
  <c r="L210" i="32"/>
  <c r="L588" i="32" s="1"/>
  <c r="M210" i="32"/>
  <c r="M588" i="32" s="1"/>
  <c r="N210" i="32"/>
  <c r="N588" i="32" s="1"/>
  <c r="O210" i="32"/>
  <c r="O588" i="32" s="1"/>
  <c r="P210" i="32"/>
  <c r="P588" i="32" s="1"/>
  <c r="Q210" i="32"/>
  <c r="Q588" i="32" s="1"/>
  <c r="R210" i="32"/>
  <c r="R588" i="32" s="1"/>
  <c r="S210" i="32"/>
  <c r="S588" i="32" s="1"/>
  <c r="M201" i="32"/>
  <c r="M579" i="32" s="1"/>
  <c r="N201" i="32"/>
  <c r="N579" i="32" s="1"/>
  <c r="O201" i="32"/>
  <c r="O579" i="32" s="1"/>
  <c r="P201" i="32"/>
  <c r="P579" i="32" s="1"/>
  <c r="Q201" i="32"/>
  <c r="Q579" i="32" s="1"/>
  <c r="R201" i="32"/>
  <c r="R579" i="32" s="1"/>
  <c r="S201" i="32"/>
  <c r="S579" i="32" s="1"/>
  <c r="L201" i="32"/>
  <c r="L579" i="32" s="1"/>
  <c r="L190" i="32"/>
  <c r="L568" i="32" s="1"/>
  <c r="M190" i="32"/>
  <c r="M568" i="32" s="1"/>
  <c r="N190" i="32"/>
  <c r="N568" i="32" s="1"/>
  <c r="O190" i="32"/>
  <c r="O568" i="32" s="1"/>
  <c r="P190" i="32"/>
  <c r="P568" i="32" s="1"/>
  <c r="Q190" i="32"/>
  <c r="Q568" i="32" s="1"/>
  <c r="R190" i="32"/>
  <c r="R568" i="32" s="1"/>
  <c r="S190" i="32"/>
  <c r="S568" i="32" s="1"/>
  <c r="L191" i="32"/>
  <c r="L569" i="32" s="1"/>
  <c r="M191" i="32"/>
  <c r="M569" i="32" s="1"/>
  <c r="N191" i="32"/>
  <c r="N569" i="32" s="1"/>
  <c r="O191" i="32"/>
  <c r="O569" i="32" s="1"/>
  <c r="P191" i="32"/>
  <c r="P569" i="32" s="1"/>
  <c r="Q191" i="32"/>
  <c r="Q569" i="32" s="1"/>
  <c r="R191" i="32"/>
  <c r="R569" i="32" s="1"/>
  <c r="S191" i="32"/>
  <c r="S569" i="32" s="1"/>
  <c r="L192" i="32"/>
  <c r="L570" i="32" s="1"/>
  <c r="M192" i="32"/>
  <c r="M570" i="32" s="1"/>
  <c r="N192" i="32"/>
  <c r="O192" i="32"/>
  <c r="O570" i="32" s="1"/>
  <c r="P192" i="32"/>
  <c r="P570" i="32" s="1"/>
  <c r="Q192" i="32"/>
  <c r="Q570" i="32" s="1"/>
  <c r="R192" i="32"/>
  <c r="R570" i="32" s="1"/>
  <c r="S192" i="32"/>
  <c r="S570" i="32" s="1"/>
  <c r="L193" i="32"/>
  <c r="L571" i="32" s="1"/>
  <c r="M193" i="32"/>
  <c r="M571" i="32" s="1"/>
  <c r="N193" i="32"/>
  <c r="N571" i="32" s="1"/>
  <c r="O193" i="32"/>
  <c r="O571" i="32" s="1"/>
  <c r="P193" i="32"/>
  <c r="P571" i="32" s="1"/>
  <c r="Q193" i="32"/>
  <c r="Q571" i="32" s="1"/>
  <c r="R193" i="32"/>
  <c r="R571" i="32" s="1"/>
  <c r="S193" i="32"/>
  <c r="S571" i="32" s="1"/>
  <c r="L194" i="32"/>
  <c r="L572" i="32" s="1"/>
  <c r="M194" i="32"/>
  <c r="M572" i="32" s="1"/>
  <c r="N194" i="32"/>
  <c r="N572" i="32" s="1"/>
  <c r="O194" i="32"/>
  <c r="O572" i="32" s="1"/>
  <c r="P194" i="32"/>
  <c r="P572" i="32" s="1"/>
  <c r="Q194" i="32"/>
  <c r="Q572" i="32" s="1"/>
  <c r="R194" i="32"/>
  <c r="R572" i="32" s="1"/>
  <c r="S194" i="32"/>
  <c r="S572" i="32" s="1"/>
  <c r="L195" i="32"/>
  <c r="L573" i="32" s="1"/>
  <c r="M195" i="32"/>
  <c r="M573" i="32" s="1"/>
  <c r="N195" i="32"/>
  <c r="N573" i="32" s="1"/>
  <c r="O195" i="32"/>
  <c r="O573" i="32" s="1"/>
  <c r="P195" i="32"/>
  <c r="P573" i="32" s="1"/>
  <c r="Q195" i="32"/>
  <c r="Q573" i="32" s="1"/>
  <c r="R195" i="32"/>
  <c r="R573" i="32" s="1"/>
  <c r="S195" i="32"/>
  <c r="S573" i="32" s="1"/>
  <c r="L196" i="32"/>
  <c r="L574" i="32" s="1"/>
  <c r="M196" i="32"/>
  <c r="M574" i="32" s="1"/>
  <c r="N196" i="32"/>
  <c r="N574" i="32" s="1"/>
  <c r="O196" i="32"/>
  <c r="O574" i="32" s="1"/>
  <c r="P196" i="32"/>
  <c r="P574" i="32" s="1"/>
  <c r="Q196" i="32"/>
  <c r="Q574" i="32" s="1"/>
  <c r="R196" i="32"/>
  <c r="R574" i="32" s="1"/>
  <c r="S196" i="32"/>
  <c r="S574" i="32" s="1"/>
  <c r="L197" i="32"/>
  <c r="L575" i="32" s="1"/>
  <c r="M197" i="32"/>
  <c r="M575" i="32" s="1"/>
  <c r="N197" i="32"/>
  <c r="N575" i="32" s="1"/>
  <c r="O197" i="32"/>
  <c r="O575" i="32" s="1"/>
  <c r="P197" i="32"/>
  <c r="P575" i="32" s="1"/>
  <c r="Q197" i="32"/>
  <c r="Q575" i="32" s="1"/>
  <c r="R197" i="32"/>
  <c r="R575" i="32" s="1"/>
  <c r="S197" i="32"/>
  <c r="S575" i="32" s="1"/>
  <c r="L198" i="32"/>
  <c r="L576" i="32" s="1"/>
  <c r="M198" i="32"/>
  <c r="M576" i="32" s="1"/>
  <c r="N198" i="32"/>
  <c r="N576" i="32" s="1"/>
  <c r="O198" i="32"/>
  <c r="O576" i="32" s="1"/>
  <c r="P198" i="32"/>
  <c r="P576" i="32" s="1"/>
  <c r="Q198" i="32"/>
  <c r="Q576" i="32" s="1"/>
  <c r="R198" i="32"/>
  <c r="R576" i="32" s="1"/>
  <c r="S198" i="32"/>
  <c r="S576" i="32" s="1"/>
  <c r="M189" i="32"/>
  <c r="M567" i="32" s="1"/>
  <c r="N189" i="32"/>
  <c r="N567" i="32" s="1"/>
  <c r="O189" i="32"/>
  <c r="O567" i="32" s="1"/>
  <c r="P189" i="32"/>
  <c r="P567" i="32" s="1"/>
  <c r="Q189" i="32"/>
  <c r="Q567" i="32" s="1"/>
  <c r="R189" i="32"/>
  <c r="R567" i="32" s="1"/>
  <c r="S189" i="32"/>
  <c r="S567" i="32" s="1"/>
  <c r="L189" i="32"/>
  <c r="L567" i="32" s="1"/>
  <c r="L243" i="31"/>
  <c r="M243" i="31"/>
  <c r="N243" i="31"/>
  <c r="O243" i="31"/>
  <c r="P243" i="31"/>
  <c r="Q243" i="31"/>
  <c r="R243" i="31"/>
  <c r="S243" i="31"/>
  <c r="L244" i="31"/>
  <c r="M244" i="31"/>
  <c r="N244" i="31"/>
  <c r="O244" i="31"/>
  <c r="P244" i="31"/>
  <c r="Q244" i="31"/>
  <c r="R244" i="31"/>
  <c r="S244" i="31"/>
  <c r="L245" i="31"/>
  <c r="M245" i="31"/>
  <c r="N245" i="31"/>
  <c r="O245" i="31"/>
  <c r="P245" i="31"/>
  <c r="Q245" i="31"/>
  <c r="R245" i="31"/>
  <c r="S245" i="31"/>
  <c r="L246" i="31"/>
  <c r="M246" i="31"/>
  <c r="N246" i="31"/>
  <c r="O246" i="31"/>
  <c r="P246" i="31"/>
  <c r="Q246" i="31"/>
  <c r="R246" i="31"/>
  <c r="S246" i="31"/>
  <c r="L247" i="31"/>
  <c r="M247" i="31"/>
  <c r="N247" i="31"/>
  <c r="O247" i="31"/>
  <c r="P247" i="31"/>
  <c r="Q247" i="31"/>
  <c r="R247" i="31"/>
  <c r="S247" i="31"/>
  <c r="L248" i="31"/>
  <c r="M248" i="31"/>
  <c r="N248" i="31"/>
  <c r="O248" i="31"/>
  <c r="P248" i="31"/>
  <c r="Q248" i="31"/>
  <c r="R248" i="31"/>
  <c r="S248" i="31"/>
  <c r="L249" i="31"/>
  <c r="M249" i="31"/>
  <c r="N249" i="31"/>
  <c r="O249" i="31"/>
  <c r="P249" i="31"/>
  <c r="Q249" i="31"/>
  <c r="R249" i="31"/>
  <c r="S249" i="31"/>
  <c r="L250" i="31"/>
  <c r="M250" i="31"/>
  <c r="N250" i="31"/>
  <c r="O250" i="31"/>
  <c r="P250" i="31"/>
  <c r="Q250" i="31"/>
  <c r="R250" i="31"/>
  <c r="S250" i="31"/>
  <c r="L251" i="31"/>
  <c r="M251" i="31"/>
  <c r="N251" i="31"/>
  <c r="O251" i="31"/>
  <c r="P251" i="31"/>
  <c r="Q251" i="31"/>
  <c r="R251" i="31"/>
  <c r="S251" i="31"/>
  <c r="M242" i="31"/>
  <c r="N242" i="31"/>
  <c r="O242" i="31"/>
  <c r="P242" i="31"/>
  <c r="Q242" i="31"/>
  <c r="R242" i="31"/>
  <c r="S242" i="31"/>
  <c r="L242" i="31"/>
  <c r="L231" i="31"/>
  <c r="M231" i="31"/>
  <c r="N231" i="31"/>
  <c r="O231" i="31"/>
  <c r="P231" i="31"/>
  <c r="Q231" i="31"/>
  <c r="R231" i="31"/>
  <c r="S231" i="31"/>
  <c r="L232" i="31"/>
  <c r="M232" i="31"/>
  <c r="N232" i="31"/>
  <c r="O232" i="31"/>
  <c r="P232" i="31"/>
  <c r="Q232" i="31"/>
  <c r="R232" i="31"/>
  <c r="S232" i="31"/>
  <c r="L233" i="31"/>
  <c r="M233" i="31"/>
  <c r="N233" i="31"/>
  <c r="O233" i="31"/>
  <c r="P233" i="31"/>
  <c r="Q233" i="31"/>
  <c r="R233" i="31"/>
  <c r="S233" i="31"/>
  <c r="L234" i="31"/>
  <c r="M234" i="31"/>
  <c r="N234" i="31"/>
  <c r="O234" i="31"/>
  <c r="P234" i="31"/>
  <c r="Q234" i="31"/>
  <c r="R234" i="31"/>
  <c r="S234" i="31"/>
  <c r="L235" i="31"/>
  <c r="M235" i="31"/>
  <c r="N235" i="31"/>
  <c r="O235" i="31"/>
  <c r="P235" i="31"/>
  <c r="Q235" i="31"/>
  <c r="R235" i="31"/>
  <c r="S235" i="31"/>
  <c r="L236" i="31"/>
  <c r="M236" i="31"/>
  <c r="N236" i="31"/>
  <c r="O236" i="31"/>
  <c r="P236" i="31"/>
  <c r="Q236" i="31"/>
  <c r="R236" i="31"/>
  <c r="S236" i="31"/>
  <c r="L237" i="31"/>
  <c r="M237" i="31"/>
  <c r="N237" i="31"/>
  <c r="O237" i="31"/>
  <c r="P237" i="31"/>
  <c r="Q237" i="31"/>
  <c r="R237" i="31"/>
  <c r="S237" i="31"/>
  <c r="L238" i="31"/>
  <c r="M238" i="31"/>
  <c r="N238" i="31"/>
  <c r="O238" i="31"/>
  <c r="P238" i="31"/>
  <c r="Q238" i="31"/>
  <c r="R238" i="31"/>
  <c r="S238" i="31"/>
  <c r="L239" i="31"/>
  <c r="M239" i="31"/>
  <c r="N239" i="31"/>
  <c r="O239" i="31"/>
  <c r="P239" i="31"/>
  <c r="Q239" i="31"/>
  <c r="R239" i="31"/>
  <c r="S239" i="31"/>
  <c r="M230" i="31"/>
  <c r="N230" i="31"/>
  <c r="O230" i="31"/>
  <c r="P230" i="31"/>
  <c r="Q230" i="31"/>
  <c r="R230" i="31"/>
  <c r="S230" i="31"/>
  <c r="L230" i="31"/>
  <c r="L217" i="31"/>
  <c r="M217" i="31"/>
  <c r="N217" i="31"/>
  <c r="O217" i="31"/>
  <c r="P217" i="31"/>
  <c r="Q217" i="31"/>
  <c r="R217" i="31"/>
  <c r="S217" i="31"/>
  <c r="L218" i="31"/>
  <c r="M218" i="31"/>
  <c r="N218" i="31"/>
  <c r="O218" i="31"/>
  <c r="P218" i="31"/>
  <c r="Q218" i="31"/>
  <c r="R218" i="31"/>
  <c r="S218" i="31"/>
  <c r="L219" i="31"/>
  <c r="M219" i="31"/>
  <c r="N219" i="31"/>
  <c r="O219" i="31"/>
  <c r="P219" i="31"/>
  <c r="Q219" i="31"/>
  <c r="R219" i="31"/>
  <c r="S219" i="31"/>
  <c r="L220" i="31"/>
  <c r="M220" i="31"/>
  <c r="N220" i="31"/>
  <c r="O220" i="31"/>
  <c r="P220" i="31"/>
  <c r="Q220" i="31"/>
  <c r="R220" i="31"/>
  <c r="S220" i="31"/>
  <c r="L221" i="31"/>
  <c r="M221" i="31"/>
  <c r="N221" i="31"/>
  <c r="O221" i="31"/>
  <c r="P221" i="31"/>
  <c r="Q221" i="31"/>
  <c r="R221" i="31"/>
  <c r="S221" i="31"/>
  <c r="L222" i="31"/>
  <c r="M222" i="31"/>
  <c r="N222" i="31"/>
  <c r="O222" i="31"/>
  <c r="P222" i="31"/>
  <c r="Q222" i="31"/>
  <c r="R222" i="31"/>
  <c r="S222" i="31"/>
  <c r="L223" i="31"/>
  <c r="M223" i="31"/>
  <c r="N223" i="31"/>
  <c r="O223" i="31"/>
  <c r="P223" i="31"/>
  <c r="Q223" i="31"/>
  <c r="R223" i="31"/>
  <c r="S223" i="31"/>
  <c r="L224" i="31"/>
  <c r="M224" i="31"/>
  <c r="N224" i="31"/>
  <c r="O224" i="31"/>
  <c r="P224" i="31"/>
  <c r="Q224" i="31"/>
  <c r="R224" i="31"/>
  <c r="S224" i="31"/>
  <c r="L225" i="31"/>
  <c r="M225" i="31"/>
  <c r="N225" i="31"/>
  <c r="O225" i="31"/>
  <c r="P225" i="31"/>
  <c r="Q225" i="31"/>
  <c r="R225" i="31"/>
  <c r="S225" i="31"/>
  <c r="M216" i="31"/>
  <c r="N216" i="31"/>
  <c r="O216" i="31"/>
  <c r="P216" i="31"/>
  <c r="Q216" i="31"/>
  <c r="R216" i="31"/>
  <c r="S216" i="31"/>
  <c r="L216" i="31"/>
  <c r="L205" i="31"/>
  <c r="M205" i="31"/>
  <c r="N205" i="31"/>
  <c r="O205" i="31"/>
  <c r="P205" i="31"/>
  <c r="Q205" i="31"/>
  <c r="R205" i="31"/>
  <c r="S205" i="31"/>
  <c r="L206" i="31"/>
  <c r="M206" i="31"/>
  <c r="N206" i="31"/>
  <c r="O206" i="31"/>
  <c r="P206" i="31"/>
  <c r="Q206" i="31"/>
  <c r="R206" i="31"/>
  <c r="S206" i="31"/>
  <c r="L207" i="31"/>
  <c r="M207" i="31"/>
  <c r="N207" i="31"/>
  <c r="O207" i="31"/>
  <c r="P207" i="31"/>
  <c r="Q207" i="31"/>
  <c r="R207" i="31"/>
  <c r="S207" i="31"/>
  <c r="L208" i="31"/>
  <c r="M208" i="31"/>
  <c r="N208" i="31"/>
  <c r="O208" i="31"/>
  <c r="P208" i="31"/>
  <c r="Q208" i="31"/>
  <c r="R208" i="31"/>
  <c r="S208" i="31"/>
  <c r="L209" i="31"/>
  <c r="M209" i="31"/>
  <c r="N209" i="31"/>
  <c r="O209" i="31"/>
  <c r="P209" i="31"/>
  <c r="Q209" i="31"/>
  <c r="R209" i="31"/>
  <c r="S209" i="31"/>
  <c r="L210" i="31"/>
  <c r="M210" i="31"/>
  <c r="N210" i="31"/>
  <c r="O210" i="31"/>
  <c r="P210" i="31"/>
  <c r="Q210" i="31"/>
  <c r="R210" i="31"/>
  <c r="S210" i="31"/>
  <c r="L211" i="31"/>
  <c r="M211" i="31"/>
  <c r="N211" i="31"/>
  <c r="O211" i="31"/>
  <c r="P211" i="31"/>
  <c r="Q211" i="31"/>
  <c r="R211" i="31"/>
  <c r="S211" i="31"/>
  <c r="L212" i="31"/>
  <c r="M212" i="31"/>
  <c r="N212" i="31"/>
  <c r="O212" i="31"/>
  <c r="P212" i="31"/>
  <c r="Q212" i="31"/>
  <c r="R212" i="31"/>
  <c r="S212" i="31"/>
  <c r="L213" i="31"/>
  <c r="M213" i="31"/>
  <c r="N213" i="31"/>
  <c r="O213" i="31"/>
  <c r="P213" i="31"/>
  <c r="Q213" i="31"/>
  <c r="R213" i="31"/>
  <c r="S213" i="31"/>
  <c r="M204" i="31"/>
  <c r="N204" i="31"/>
  <c r="O204" i="31"/>
  <c r="P204" i="31"/>
  <c r="Q204" i="31"/>
  <c r="R204" i="31"/>
  <c r="S204" i="31"/>
  <c r="L204" i="31"/>
  <c r="L191" i="31"/>
  <c r="M191" i="31"/>
  <c r="N191" i="31"/>
  <c r="O191" i="31"/>
  <c r="P191" i="31"/>
  <c r="Q191" i="31"/>
  <c r="R191" i="31"/>
  <c r="S191" i="31"/>
  <c r="L192" i="31"/>
  <c r="M192" i="31"/>
  <c r="N192" i="31"/>
  <c r="O192" i="31"/>
  <c r="P192" i="31"/>
  <c r="Q192" i="31"/>
  <c r="R192" i="31"/>
  <c r="S192" i="31"/>
  <c r="L193" i="31"/>
  <c r="M193" i="31"/>
  <c r="N193" i="31"/>
  <c r="O193" i="31"/>
  <c r="P193" i="31"/>
  <c r="Q193" i="31"/>
  <c r="R193" i="31"/>
  <c r="S193" i="31"/>
  <c r="L194" i="31"/>
  <c r="M194" i="31"/>
  <c r="N194" i="31"/>
  <c r="O194" i="31"/>
  <c r="P194" i="31"/>
  <c r="Q194" i="31"/>
  <c r="R194" i="31"/>
  <c r="S194" i="31"/>
  <c r="L195" i="31"/>
  <c r="M195" i="31"/>
  <c r="N195" i="31"/>
  <c r="O195" i="31"/>
  <c r="P195" i="31"/>
  <c r="Q195" i="31"/>
  <c r="R195" i="31"/>
  <c r="S195" i="31"/>
  <c r="L196" i="31"/>
  <c r="M196" i="31"/>
  <c r="N196" i="31"/>
  <c r="O196" i="31"/>
  <c r="P196" i="31"/>
  <c r="Q196" i="31"/>
  <c r="R196" i="31"/>
  <c r="S196" i="31"/>
  <c r="L197" i="31"/>
  <c r="M197" i="31"/>
  <c r="N197" i="31"/>
  <c r="O197" i="31"/>
  <c r="P197" i="31"/>
  <c r="Q197" i="31"/>
  <c r="R197" i="31"/>
  <c r="S197" i="31"/>
  <c r="L198" i="31"/>
  <c r="M198" i="31"/>
  <c r="N198" i="31"/>
  <c r="O198" i="31"/>
  <c r="P198" i="31"/>
  <c r="Q198" i="31"/>
  <c r="R198" i="31"/>
  <c r="S198" i="31"/>
  <c r="L199" i="31"/>
  <c r="M199" i="31"/>
  <c r="N199" i="31"/>
  <c r="O199" i="31"/>
  <c r="P199" i="31"/>
  <c r="Q199" i="31"/>
  <c r="R199" i="31"/>
  <c r="S199" i="31"/>
  <c r="M190" i="31"/>
  <c r="N190" i="31"/>
  <c r="O190" i="31"/>
  <c r="P190" i="31"/>
  <c r="Q190" i="31"/>
  <c r="R190" i="31"/>
  <c r="S190" i="31"/>
  <c r="L190" i="31"/>
  <c r="L179" i="31"/>
  <c r="M179" i="31"/>
  <c r="N179" i="31"/>
  <c r="O179" i="31"/>
  <c r="P179" i="31"/>
  <c r="Q179" i="31"/>
  <c r="R179" i="31"/>
  <c r="S179" i="31"/>
  <c r="L180" i="31"/>
  <c r="M180" i="31"/>
  <c r="N180" i="31"/>
  <c r="O180" i="31"/>
  <c r="P180" i="31"/>
  <c r="Q180" i="31"/>
  <c r="R180" i="31"/>
  <c r="S180" i="31"/>
  <c r="L181" i="31"/>
  <c r="M181" i="31"/>
  <c r="N181" i="31"/>
  <c r="O181" i="31"/>
  <c r="P181" i="31"/>
  <c r="Q181" i="31"/>
  <c r="R181" i="31"/>
  <c r="S181" i="31"/>
  <c r="L182" i="31"/>
  <c r="M182" i="31"/>
  <c r="N182" i="31"/>
  <c r="O182" i="31"/>
  <c r="P182" i="31"/>
  <c r="Q182" i="31"/>
  <c r="R182" i="31"/>
  <c r="S182" i="31"/>
  <c r="L183" i="31"/>
  <c r="M183" i="31"/>
  <c r="N183" i="31"/>
  <c r="O183" i="31"/>
  <c r="P183" i="31"/>
  <c r="Q183" i="31"/>
  <c r="R183" i="31"/>
  <c r="S183" i="31"/>
  <c r="L184" i="31"/>
  <c r="M184" i="31"/>
  <c r="N184" i="31"/>
  <c r="O184" i="31"/>
  <c r="P184" i="31"/>
  <c r="Q184" i="31"/>
  <c r="R184" i="31"/>
  <c r="S184" i="31"/>
  <c r="L185" i="31"/>
  <c r="M185" i="31"/>
  <c r="N185" i="31"/>
  <c r="O185" i="31"/>
  <c r="P185" i="31"/>
  <c r="Q185" i="31"/>
  <c r="R185" i="31"/>
  <c r="S185" i="31"/>
  <c r="L186" i="31"/>
  <c r="M186" i="31"/>
  <c r="N186" i="31"/>
  <c r="O186" i="31"/>
  <c r="P186" i="31"/>
  <c r="Q186" i="31"/>
  <c r="R186" i="31"/>
  <c r="S186" i="31"/>
  <c r="L187" i="31"/>
  <c r="M187" i="31"/>
  <c r="N187" i="31"/>
  <c r="O187" i="31"/>
  <c r="P187" i="31"/>
  <c r="Q187" i="31"/>
  <c r="R187" i="31"/>
  <c r="S187" i="31"/>
  <c r="M178" i="31"/>
  <c r="N178" i="31"/>
  <c r="O178" i="31"/>
  <c r="P178" i="31"/>
  <c r="Q178" i="31"/>
  <c r="R178" i="31"/>
  <c r="S178" i="31"/>
  <c r="L178" i="31"/>
  <c r="L163" i="31"/>
  <c r="M163" i="31"/>
  <c r="N163" i="31"/>
  <c r="O163" i="31"/>
  <c r="P163" i="31"/>
  <c r="Q163" i="31"/>
  <c r="R163" i="31"/>
  <c r="S163" i="31"/>
  <c r="L164" i="31"/>
  <c r="M164" i="31"/>
  <c r="N164" i="31"/>
  <c r="O164" i="31"/>
  <c r="P164" i="31"/>
  <c r="Q164" i="31"/>
  <c r="R164" i="31"/>
  <c r="S164" i="31"/>
  <c r="L165" i="31"/>
  <c r="M165" i="31"/>
  <c r="N165" i="31"/>
  <c r="O165" i="31"/>
  <c r="P165" i="31"/>
  <c r="Q165" i="31"/>
  <c r="R165" i="31"/>
  <c r="S165" i="31"/>
  <c r="L166" i="31"/>
  <c r="M166" i="31"/>
  <c r="N166" i="31"/>
  <c r="O166" i="31"/>
  <c r="P166" i="31"/>
  <c r="Q166" i="31"/>
  <c r="R166" i="31"/>
  <c r="S166" i="31"/>
  <c r="L167" i="31"/>
  <c r="M167" i="31"/>
  <c r="N167" i="31"/>
  <c r="O167" i="31"/>
  <c r="P167" i="31"/>
  <c r="Q167" i="31"/>
  <c r="R167" i="31"/>
  <c r="S167" i="31"/>
  <c r="L168" i="31"/>
  <c r="M168" i="31"/>
  <c r="N168" i="31"/>
  <c r="O168" i="31"/>
  <c r="P168" i="31"/>
  <c r="Q168" i="31"/>
  <c r="R168" i="31"/>
  <c r="S168" i="31"/>
  <c r="L169" i="31"/>
  <c r="M169" i="31"/>
  <c r="N169" i="31"/>
  <c r="O169" i="31"/>
  <c r="P169" i="31"/>
  <c r="Q169" i="31"/>
  <c r="R169" i="31"/>
  <c r="S169" i="31"/>
  <c r="L170" i="31"/>
  <c r="M170" i="31"/>
  <c r="N170" i="31"/>
  <c r="O170" i="31"/>
  <c r="P170" i="31"/>
  <c r="Q170" i="31"/>
  <c r="R170" i="31"/>
  <c r="S170" i="31"/>
  <c r="L171" i="31"/>
  <c r="M171" i="31"/>
  <c r="N171" i="31"/>
  <c r="O171" i="31"/>
  <c r="P171" i="31"/>
  <c r="Q171" i="31"/>
  <c r="R171" i="31"/>
  <c r="S171" i="31"/>
  <c r="M162" i="31"/>
  <c r="N162" i="31"/>
  <c r="O162" i="31"/>
  <c r="P162" i="31"/>
  <c r="Q162" i="31"/>
  <c r="R162" i="31"/>
  <c r="S162" i="31"/>
  <c r="L162" i="31"/>
  <c r="L151" i="31"/>
  <c r="M151" i="31"/>
  <c r="N151" i="31"/>
  <c r="O151" i="31"/>
  <c r="P151" i="31"/>
  <c r="Q151" i="31"/>
  <c r="R151" i="31"/>
  <c r="S151" i="31"/>
  <c r="L152" i="31"/>
  <c r="M152" i="31"/>
  <c r="N152" i="31"/>
  <c r="O152" i="31"/>
  <c r="P152" i="31"/>
  <c r="Q152" i="31"/>
  <c r="R152" i="31"/>
  <c r="S152" i="31"/>
  <c r="L153" i="31"/>
  <c r="M153" i="31"/>
  <c r="N153" i="31"/>
  <c r="O153" i="31"/>
  <c r="P153" i="31"/>
  <c r="Q153" i="31"/>
  <c r="R153" i="31"/>
  <c r="S153" i="31"/>
  <c r="L154" i="31"/>
  <c r="M154" i="31"/>
  <c r="N154" i="31"/>
  <c r="O154" i="31"/>
  <c r="P154" i="31"/>
  <c r="Q154" i="31"/>
  <c r="R154" i="31"/>
  <c r="S154" i="31"/>
  <c r="L155" i="31"/>
  <c r="M155" i="31"/>
  <c r="N155" i="31"/>
  <c r="O155" i="31"/>
  <c r="P155" i="31"/>
  <c r="Q155" i="31"/>
  <c r="R155" i="31"/>
  <c r="S155" i="31"/>
  <c r="L156" i="31"/>
  <c r="M156" i="31"/>
  <c r="N156" i="31"/>
  <c r="O156" i="31"/>
  <c r="P156" i="31"/>
  <c r="Q156" i="31"/>
  <c r="R156" i="31"/>
  <c r="S156" i="31"/>
  <c r="L157" i="31"/>
  <c r="M157" i="31"/>
  <c r="N157" i="31"/>
  <c r="O157" i="31"/>
  <c r="P157" i="31"/>
  <c r="Q157" i="31"/>
  <c r="R157" i="31"/>
  <c r="S157" i="31"/>
  <c r="L158" i="31"/>
  <c r="M158" i="31"/>
  <c r="N158" i="31"/>
  <c r="O158" i="31"/>
  <c r="P158" i="31"/>
  <c r="Q158" i="31"/>
  <c r="R158" i="31"/>
  <c r="S158" i="31"/>
  <c r="L159" i="31"/>
  <c r="M159" i="31"/>
  <c r="N159" i="31"/>
  <c r="O159" i="31"/>
  <c r="P159" i="31"/>
  <c r="Q159" i="31"/>
  <c r="R159" i="31"/>
  <c r="S159" i="31"/>
  <c r="M150" i="31"/>
  <c r="N150" i="31"/>
  <c r="O150" i="31"/>
  <c r="P150" i="31"/>
  <c r="Q150" i="31"/>
  <c r="R150" i="31"/>
  <c r="S150" i="31"/>
  <c r="L150" i="31"/>
  <c r="L137" i="31"/>
  <c r="M137" i="31"/>
  <c r="N137" i="31"/>
  <c r="O137" i="31"/>
  <c r="P137" i="31"/>
  <c r="Q137" i="31"/>
  <c r="R137" i="31"/>
  <c r="S137" i="31"/>
  <c r="L138" i="31"/>
  <c r="M138" i="31"/>
  <c r="N138" i="31"/>
  <c r="O138" i="31"/>
  <c r="P138" i="31"/>
  <c r="Q138" i="31"/>
  <c r="R138" i="31"/>
  <c r="S138" i="31"/>
  <c r="L139" i="31"/>
  <c r="M139" i="31"/>
  <c r="N139" i="31"/>
  <c r="O139" i="31"/>
  <c r="P139" i="31"/>
  <c r="Q139" i="31"/>
  <c r="R139" i="31"/>
  <c r="S139" i="31"/>
  <c r="L140" i="31"/>
  <c r="M140" i="31"/>
  <c r="N140" i="31"/>
  <c r="O140" i="31"/>
  <c r="P140" i="31"/>
  <c r="Q140" i="31"/>
  <c r="R140" i="31"/>
  <c r="S140" i="31"/>
  <c r="L141" i="31"/>
  <c r="M141" i="31"/>
  <c r="N141" i="31"/>
  <c r="O141" i="31"/>
  <c r="P141" i="31"/>
  <c r="Q141" i="31"/>
  <c r="R141" i="31"/>
  <c r="S141" i="31"/>
  <c r="L142" i="31"/>
  <c r="M142" i="31"/>
  <c r="N142" i="31"/>
  <c r="O142" i="31"/>
  <c r="P142" i="31"/>
  <c r="Q142" i="31"/>
  <c r="R142" i="31"/>
  <c r="S142" i="31"/>
  <c r="L143" i="31"/>
  <c r="M143" i="31"/>
  <c r="N143" i="31"/>
  <c r="O143" i="31"/>
  <c r="P143" i="31"/>
  <c r="Q143" i="31"/>
  <c r="R143" i="31"/>
  <c r="S143" i="31"/>
  <c r="L144" i="31"/>
  <c r="M144" i="31"/>
  <c r="N144" i="31"/>
  <c r="O144" i="31"/>
  <c r="P144" i="31"/>
  <c r="Q144" i="31"/>
  <c r="R144" i="31"/>
  <c r="S144" i="31"/>
  <c r="L145" i="31"/>
  <c r="M145" i="31"/>
  <c r="N145" i="31"/>
  <c r="O145" i="31"/>
  <c r="P145" i="31"/>
  <c r="Q145" i="31"/>
  <c r="R145" i="31"/>
  <c r="S145" i="31"/>
  <c r="M136" i="31"/>
  <c r="N136" i="31"/>
  <c r="O136" i="31"/>
  <c r="P136" i="31"/>
  <c r="Q136" i="31"/>
  <c r="R136" i="31"/>
  <c r="S136" i="31"/>
  <c r="L136" i="31"/>
  <c r="L125" i="31"/>
  <c r="M125" i="31"/>
  <c r="N125" i="31"/>
  <c r="O125" i="31"/>
  <c r="P125" i="31"/>
  <c r="Q125" i="31"/>
  <c r="R125" i="31"/>
  <c r="S125" i="31"/>
  <c r="L126" i="31"/>
  <c r="M126" i="31"/>
  <c r="N126" i="31"/>
  <c r="O126" i="31"/>
  <c r="P126" i="31"/>
  <c r="Q126" i="31"/>
  <c r="R126" i="31"/>
  <c r="S126" i="31"/>
  <c r="L127" i="31"/>
  <c r="M127" i="31"/>
  <c r="N127" i="31"/>
  <c r="O127" i="31"/>
  <c r="P127" i="31"/>
  <c r="Q127" i="31"/>
  <c r="R127" i="31"/>
  <c r="S127" i="31"/>
  <c r="L128" i="31"/>
  <c r="M128" i="31"/>
  <c r="N128" i="31"/>
  <c r="O128" i="31"/>
  <c r="P128" i="31"/>
  <c r="Q128" i="31"/>
  <c r="R128" i="31"/>
  <c r="S128" i="31"/>
  <c r="L129" i="31"/>
  <c r="M129" i="31"/>
  <c r="N129" i="31"/>
  <c r="O129" i="31"/>
  <c r="P129" i="31"/>
  <c r="Q129" i="31"/>
  <c r="R129" i="31"/>
  <c r="S129" i="31"/>
  <c r="L130" i="31"/>
  <c r="M130" i="31"/>
  <c r="N130" i="31"/>
  <c r="O130" i="31"/>
  <c r="P130" i="31"/>
  <c r="Q130" i="31"/>
  <c r="R130" i="31"/>
  <c r="S130" i="31"/>
  <c r="L131" i="31"/>
  <c r="M131" i="31"/>
  <c r="N131" i="31"/>
  <c r="O131" i="31"/>
  <c r="P131" i="31"/>
  <c r="Q131" i="31"/>
  <c r="R131" i="31"/>
  <c r="S131" i="31"/>
  <c r="L132" i="31"/>
  <c r="M132" i="31"/>
  <c r="N132" i="31"/>
  <c r="O132" i="31"/>
  <c r="P132" i="31"/>
  <c r="Q132" i="31"/>
  <c r="R132" i="31"/>
  <c r="S132" i="31"/>
  <c r="L133" i="31"/>
  <c r="M133" i="31"/>
  <c r="N133" i="31"/>
  <c r="O133" i="31"/>
  <c r="P133" i="31"/>
  <c r="Q133" i="31"/>
  <c r="R133" i="31"/>
  <c r="S133" i="31"/>
  <c r="M124" i="31"/>
  <c r="N124" i="31"/>
  <c r="O124" i="31"/>
  <c r="P124" i="31"/>
  <c r="Q124" i="31"/>
  <c r="R124" i="31"/>
  <c r="S124" i="31"/>
  <c r="L124" i="31"/>
  <c r="L111" i="31"/>
  <c r="M111" i="31"/>
  <c r="N111" i="31"/>
  <c r="O111" i="31"/>
  <c r="P111" i="31"/>
  <c r="Q111" i="31"/>
  <c r="R111" i="31"/>
  <c r="S111" i="31"/>
  <c r="L112" i="31"/>
  <c r="M112" i="31"/>
  <c r="N112" i="31"/>
  <c r="O112" i="31"/>
  <c r="P112" i="31"/>
  <c r="Q112" i="31"/>
  <c r="R112" i="31"/>
  <c r="S112" i="31"/>
  <c r="L113" i="31"/>
  <c r="M113" i="31"/>
  <c r="N113" i="31"/>
  <c r="O113" i="31"/>
  <c r="P113" i="31"/>
  <c r="Q113" i="31"/>
  <c r="R113" i="31"/>
  <c r="S113" i="31"/>
  <c r="L114" i="31"/>
  <c r="M114" i="31"/>
  <c r="N114" i="31"/>
  <c r="O114" i="31"/>
  <c r="P114" i="31"/>
  <c r="Q114" i="31"/>
  <c r="R114" i="31"/>
  <c r="S114" i="31"/>
  <c r="L115" i="31"/>
  <c r="M115" i="31"/>
  <c r="N115" i="31"/>
  <c r="O115" i="31"/>
  <c r="P115" i="31"/>
  <c r="Q115" i="31"/>
  <c r="R115" i="31"/>
  <c r="S115" i="31"/>
  <c r="L116" i="31"/>
  <c r="M116" i="31"/>
  <c r="N116" i="31"/>
  <c r="O116" i="31"/>
  <c r="P116" i="31"/>
  <c r="Q116" i="31"/>
  <c r="R116" i="31"/>
  <c r="S116" i="31"/>
  <c r="L117" i="31"/>
  <c r="M117" i="31"/>
  <c r="N117" i="31"/>
  <c r="O117" i="31"/>
  <c r="P117" i="31"/>
  <c r="Q117" i="31"/>
  <c r="R117" i="31"/>
  <c r="S117" i="31"/>
  <c r="L118" i="31"/>
  <c r="M118" i="31"/>
  <c r="N118" i="31"/>
  <c r="O118" i="31"/>
  <c r="P118" i="31"/>
  <c r="Q118" i="31"/>
  <c r="R118" i="31"/>
  <c r="S118" i="31"/>
  <c r="L119" i="31"/>
  <c r="M119" i="31"/>
  <c r="N119" i="31"/>
  <c r="O119" i="31"/>
  <c r="P119" i="31"/>
  <c r="Q119" i="31"/>
  <c r="R119" i="31"/>
  <c r="S119" i="31"/>
  <c r="M110" i="31"/>
  <c r="N110" i="31"/>
  <c r="O110" i="31"/>
  <c r="P110" i="31"/>
  <c r="Q110" i="31"/>
  <c r="R110" i="31"/>
  <c r="S110" i="31"/>
  <c r="L110" i="31"/>
  <c r="L99" i="31"/>
  <c r="M99" i="31"/>
  <c r="N99" i="31"/>
  <c r="O99" i="31"/>
  <c r="P99" i="31"/>
  <c r="Q99" i="31"/>
  <c r="R99" i="31"/>
  <c r="S99" i="31"/>
  <c r="L100" i="31"/>
  <c r="M100" i="31"/>
  <c r="N100" i="31"/>
  <c r="O100" i="31"/>
  <c r="P100" i="31"/>
  <c r="Q100" i="31"/>
  <c r="R100" i="31"/>
  <c r="S100" i="31"/>
  <c r="L101" i="31"/>
  <c r="M101" i="31"/>
  <c r="N101" i="31"/>
  <c r="O101" i="31"/>
  <c r="P101" i="31"/>
  <c r="Q101" i="31"/>
  <c r="R101" i="31"/>
  <c r="S101" i="31"/>
  <c r="L102" i="31"/>
  <c r="M102" i="31"/>
  <c r="N102" i="31"/>
  <c r="O102" i="31"/>
  <c r="P102" i="31"/>
  <c r="Q102" i="31"/>
  <c r="R102" i="31"/>
  <c r="S102" i="31"/>
  <c r="L103" i="31"/>
  <c r="M103" i="31"/>
  <c r="N103" i="31"/>
  <c r="O103" i="31"/>
  <c r="P103" i="31"/>
  <c r="Q103" i="31"/>
  <c r="R103" i="31"/>
  <c r="S103" i="31"/>
  <c r="L104" i="31"/>
  <c r="M104" i="31"/>
  <c r="N104" i="31"/>
  <c r="O104" i="31"/>
  <c r="P104" i="31"/>
  <c r="Q104" i="31"/>
  <c r="R104" i="31"/>
  <c r="S104" i="31"/>
  <c r="L105" i="31"/>
  <c r="M105" i="31"/>
  <c r="N105" i="31"/>
  <c r="O105" i="31"/>
  <c r="P105" i="31"/>
  <c r="Q105" i="31"/>
  <c r="R105" i="31"/>
  <c r="S105" i="31"/>
  <c r="L106" i="31"/>
  <c r="M106" i="31"/>
  <c r="N106" i="31"/>
  <c r="O106" i="31"/>
  <c r="P106" i="31"/>
  <c r="Q106" i="31"/>
  <c r="R106" i="31"/>
  <c r="S106" i="31"/>
  <c r="L107" i="31"/>
  <c r="M107" i="31"/>
  <c r="N107" i="31"/>
  <c r="O107" i="31"/>
  <c r="P107" i="31"/>
  <c r="Q107" i="31"/>
  <c r="R107" i="31"/>
  <c r="S107" i="31"/>
  <c r="M98" i="31"/>
  <c r="N98" i="31"/>
  <c r="O98" i="31"/>
  <c r="P98" i="31"/>
  <c r="Q98" i="31"/>
  <c r="R98" i="31"/>
  <c r="S98" i="31"/>
  <c r="L98" i="31"/>
  <c r="L83" i="31"/>
  <c r="M83" i="31"/>
  <c r="N83" i="31"/>
  <c r="O83" i="31"/>
  <c r="P83" i="31"/>
  <c r="Q83" i="31"/>
  <c r="R83" i="31"/>
  <c r="S83" i="31"/>
  <c r="L84" i="31"/>
  <c r="M84" i="31"/>
  <c r="N84" i="31"/>
  <c r="O84" i="31"/>
  <c r="P84" i="31"/>
  <c r="Q84" i="31"/>
  <c r="R84" i="31"/>
  <c r="S84" i="31"/>
  <c r="L85" i="31"/>
  <c r="M85" i="31"/>
  <c r="N85" i="31"/>
  <c r="O85" i="31"/>
  <c r="P85" i="31"/>
  <c r="Q85" i="31"/>
  <c r="R85" i="31"/>
  <c r="S85" i="31"/>
  <c r="L86" i="31"/>
  <c r="M86" i="31"/>
  <c r="N86" i="31"/>
  <c r="O86" i="31"/>
  <c r="P86" i="31"/>
  <c r="Q86" i="31"/>
  <c r="R86" i="31"/>
  <c r="S86" i="31"/>
  <c r="L87" i="31"/>
  <c r="M87" i="31"/>
  <c r="N87" i="31"/>
  <c r="O87" i="31"/>
  <c r="P87" i="31"/>
  <c r="Q87" i="31"/>
  <c r="R87" i="31"/>
  <c r="S87" i="31"/>
  <c r="L88" i="31"/>
  <c r="M88" i="31"/>
  <c r="N88" i="31"/>
  <c r="O88" i="31"/>
  <c r="P88" i="31"/>
  <c r="Q88" i="31"/>
  <c r="R88" i="31"/>
  <c r="S88" i="31"/>
  <c r="L89" i="31"/>
  <c r="M89" i="31"/>
  <c r="N89" i="31"/>
  <c r="O89" i="31"/>
  <c r="P89" i="31"/>
  <c r="Q89" i="31"/>
  <c r="R89" i="31"/>
  <c r="S89" i="31"/>
  <c r="L90" i="31"/>
  <c r="M90" i="31"/>
  <c r="N90" i="31"/>
  <c r="O90" i="31"/>
  <c r="P90" i="31"/>
  <c r="Q90" i="31"/>
  <c r="R90" i="31"/>
  <c r="S90" i="31"/>
  <c r="L91" i="31"/>
  <c r="M91" i="31"/>
  <c r="N91" i="31"/>
  <c r="O91" i="31"/>
  <c r="P91" i="31"/>
  <c r="Q91" i="31"/>
  <c r="R91" i="31"/>
  <c r="S91" i="31"/>
  <c r="M82" i="31"/>
  <c r="N82" i="31"/>
  <c r="O82" i="31"/>
  <c r="P82" i="31"/>
  <c r="Q82" i="31"/>
  <c r="R82" i="31"/>
  <c r="S82" i="31"/>
  <c r="L82" i="31"/>
  <c r="L71" i="31"/>
  <c r="M71" i="31"/>
  <c r="N71" i="31"/>
  <c r="O71" i="31"/>
  <c r="P71" i="31"/>
  <c r="Q71" i="31"/>
  <c r="R71" i="31"/>
  <c r="S71" i="31"/>
  <c r="L72" i="31"/>
  <c r="M72" i="31"/>
  <c r="N72" i="31"/>
  <c r="O72" i="31"/>
  <c r="P72" i="31"/>
  <c r="Q72" i="31"/>
  <c r="R72" i="31"/>
  <c r="S72" i="31"/>
  <c r="L73" i="31"/>
  <c r="M73" i="31"/>
  <c r="N73" i="31"/>
  <c r="O73" i="31"/>
  <c r="P73" i="31"/>
  <c r="Q73" i="31"/>
  <c r="R73" i="31"/>
  <c r="S73" i="31"/>
  <c r="L74" i="31"/>
  <c r="M74" i="31"/>
  <c r="N74" i="31"/>
  <c r="O74" i="31"/>
  <c r="P74" i="31"/>
  <c r="Q74" i="31"/>
  <c r="R74" i="31"/>
  <c r="S74" i="31"/>
  <c r="L75" i="31"/>
  <c r="M75" i="31"/>
  <c r="N75" i="31"/>
  <c r="O75" i="31"/>
  <c r="P75" i="31"/>
  <c r="Q75" i="31"/>
  <c r="R75" i="31"/>
  <c r="S75" i="31"/>
  <c r="L76" i="31"/>
  <c r="M76" i="31"/>
  <c r="N76" i="31"/>
  <c r="O76" i="31"/>
  <c r="P76" i="31"/>
  <c r="Q76" i="31"/>
  <c r="R76" i="31"/>
  <c r="S76" i="31"/>
  <c r="L77" i="31"/>
  <c r="M77" i="31"/>
  <c r="N77" i="31"/>
  <c r="O77" i="31"/>
  <c r="P77" i="31"/>
  <c r="Q77" i="31"/>
  <c r="R77" i="31"/>
  <c r="S77" i="31"/>
  <c r="L78" i="31"/>
  <c r="M78" i="31"/>
  <c r="N78" i="31"/>
  <c r="O78" i="31"/>
  <c r="P78" i="31"/>
  <c r="Q78" i="31"/>
  <c r="R78" i="31"/>
  <c r="S78" i="31"/>
  <c r="L79" i="31"/>
  <c r="M79" i="31"/>
  <c r="N79" i="31"/>
  <c r="O79" i="31"/>
  <c r="P79" i="31"/>
  <c r="Q79" i="31"/>
  <c r="R79" i="31"/>
  <c r="S79" i="31"/>
  <c r="M70" i="31"/>
  <c r="N70" i="31"/>
  <c r="O70" i="31"/>
  <c r="P70" i="31"/>
  <c r="Q70" i="31"/>
  <c r="R70" i="31"/>
  <c r="S70" i="31"/>
  <c r="L70" i="31"/>
  <c r="L57" i="31"/>
  <c r="M57" i="31"/>
  <c r="N57" i="31"/>
  <c r="O57" i="31"/>
  <c r="P57" i="31"/>
  <c r="Q57" i="31"/>
  <c r="R57" i="31"/>
  <c r="S57" i="31"/>
  <c r="L58" i="31"/>
  <c r="M58" i="31"/>
  <c r="N58" i="31"/>
  <c r="O58" i="31"/>
  <c r="P58" i="31"/>
  <c r="Q58" i="31"/>
  <c r="R58" i="31"/>
  <c r="S58" i="31"/>
  <c r="L59" i="31"/>
  <c r="M59" i="31"/>
  <c r="N59" i="31"/>
  <c r="O59" i="31"/>
  <c r="P59" i="31"/>
  <c r="Q59" i="31"/>
  <c r="R59" i="31"/>
  <c r="S59" i="31"/>
  <c r="L60" i="31"/>
  <c r="M60" i="31"/>
  <c r="N60" i="31"/>
  <c r="O60" i="31"/>
  <c r="P60" i="31"/>
  <c r="Q60" i="31"/>
  <c r="R60" i="31"/>
  <c r="S60" i="31"/>
  <c r="L61" i="31"/>
  <c r="M61" i="31"/>
  <c r="N61" i="31"/>
  <c r="O61" i="31"/>
  <c r="P61" i="31"/>
  <c r="Q61" i="31"/>
  <c r="R61" i="31"/>
  <c r="S61" i="31"/>
  <c r="L62" i="31"/>
  <c r="M62" i="31"/>
  <c r="N62" i="31"/>
  <c r="O62" i="31"/>
  <c r="P62" i="31"/>
  <c r="Q62" i="31"/>
  <c r="R62" i="31"/>
  <c r="S62" i="31"/>
  <c r="L63" i="31"/>
  <c r="M63" i="31"/>
  <c r="N63" i="31"/>
  <c r="O63" i="31"/>
  <c r="P63" i="31"/>
  <c r="Q63" i="31"/>
  <c r="R63" i="31"/>
  <c r="S63" i="31"/>
  <c r="L64" i="31"/>
  <c r="M64" i="31"/>
  <c r="N64" i="31"/>
  <c r="O64" i="31"/>
  <c r="P64" i="31"/>
  <c r="Q64" i="31"/>
  <c r="R64" i="31"/>
  <c r="S64" i="31"/>
  <c r="L65" i="31"/>
  <c r="M65" i="31"/>
  <c r="N65" i="31"/>
  <c r="O65" i="31"/>
  <c r="P65" i="31"/>
  <c r="Q65" i="31"/>
  <c r="R65" i="31"/>
  <c r="S65" i="31"/>
  <c r="M56" i="31"/>
  <c r="N56" i="31"/>
  <c r="O56" i="31"/>
  <c r="P56" i="31"/>
  <c r="Q56" i="31"/>
  <c r="R56" i="31"/>
  <c r="S56" i="31"/>
  <c r="L56" i="31"/>
  <c r="L45" i="31"/>
  <c r="M45" i="31"/>
  <c r="N45" i="31"/>
  <c r="O45" i="31"/>
  <c r="P45" i="31"/>
  <c r="Q45" i="31"/>
  <c r="R45" i="31"/>
  <c r="S45" i="31"/>
  <c r="L46" i="31"/>
  <c r="M46" i="31"/>
  <c r="N46" i="31"/>
  <c r="O46" i="31"/>
  <c r="P46" i="31"/>
  <c r="Q46" i="31"/>
  <c r="R46" i="31"/>
  <c r="S46" i="31"/>
  <c r="L47" i="31"/>
  <c r="M47" i="31"/>
  <c r="N47" i="31"/>
  <c r="O47" i="31"/>
  <c r="P47" i="31"/>
  <c r="Q47" i="31"/>
  <c r="R47" i="31"/>
  <c r="S47" i="31"/>
  <c r="L48" i="31"/>
  <c r="M48" i="31"/>
  <c r="N48" i="31"/>
  <c r="O48" i="31"/>
  <c r="P48" i="31"/>
  <c r="Q48" i="31"/>
  <c r="R48" i="31"/>
  <c r="S48" i="31"/>
  <c r="L49" i="31"/>
  <c r="M49" i="31"/>
  <c r="N49" i="31"/>
  <c r="O49" i="31"/>
  <c r="P49" i="31"/>
  <c r="Q49" i="31"/>
  <c r="R49" i="31"/>
  <c r="S49" i="31"/>
  <c r="L50" i="31"/>
  <c r="M50" i="31"/>
  <c r="N50" i="31"/>
  <c r="O50" i="31"/>
  <c r="P50" i="31"/>
  <c r="Q50" i="31"/>
  <c r="R50" i="31"/>
  <c r="S50" i="31"/>
  <c r="L51" i="31"/>
  <c r="M51" i="31"/>
  <c r="N51" i="31"/>
  <c r="O51" i="31"/>
  <c r="P51" i="31"/>
  <c r="Q51" i="31"/>
  <c r="R51" i="31"/>
  <c r="S51" i="31"/>
  <c r="L52" i="31"/>
  <c r="M52" i="31"/>
  <c r="N52" i="31"/>
  <c r="O52" i="31"/>
  <c r="P52" i="31"/>
  <c r="Q52" i="31"/>
  <c r="R52" i="31"/>
  <c r="S52" i="31"/>
  <c r="L53" i="31"/>
  <c r="M53" i="31"/>
  <c r="N53" i="31"/>
  <c r="O53" i="31"/>
  <c r="P53" i="31"/>
  <c r="Q53" i="31"/>
  <c r="R53" i="31"/>
  <c r="S53" i="31"/>
  <c r="M44" i="31"/>
  <c r="N44" i="31"/>
  <c r="O44" i="31"/>
  <c r="P44" i="31"/>
  <c r="Q44" i="31"/>
  <c r="R44" i="31"/>
  <c r="S44" i="31"/>
  <c r="L44" i="31"/>
  <c r="L31" i="31"/>
  <c r="M31" i="31"/>
  <c r="N31" i="31"/>
  <c r="O31" i="31"/>
  <c r="P31" i="31"/>
  <c r="Q31" i="31"/>
  <c r="R31" i="31"/>
  <c r="S31" i="31"/>
  <c r="L32" i="31"/>
  <c r="M32" i="31"/>
  <c r="N32" i="31"/>
  <c r="O32" i="31"/>
  <c r="P32" i="31"/>
  <c r="Q32" i="31"/>
  <c r="R32" i="31"/>
  <c r="S32" i="31"/>
  <c r="L33" i="31"/>
  <c r="M33" i="31"/>
  <c r="N33" i="31"/>
  <c r="O33" i="31"/>
  <c r="P33" i="31"/>
  <c r="Q33" i="31"/>
  <c r="R33" i="31"/>
  <c r="S33" i="31"/>
  <c r="L34" i="31"/>
  <c r="M34" i="31"/>
  <c r="N34" i="31"/>
  <c r="O34" i="31"/>
  <c r="P34" i="31"/>
  <c r="Q34" i="31"/>
  <c r="R34" i="31"/>
  <c r="S34" i="31"/>
  <c r="L35" i="31"/>
  <c r="M35" i="31"/>
  <c r="N35" i="31"/>
  <c r="O35" i="31"/>
  <c r="P35" i="31"/>
  <c r="Q35" i="31"/>
  <c r="R35" i="31"/>
  <c r="S35" i="31"/>
  <c r="L36" i="31"/>
  <c r="M36" i="31"/>
  <c r="N36" i="31"/>
  <c r="O36" i="31"/>
  <c r="P36" i="31"/>
  <c r="Q36" i="31"/>
  <c r="R36" i="31"/>
  <c r="S36" i="31"/>
  <c r="L37" i="31"/>
  <c r="M37" i="31"/>
  <c r="N37" i="31"/>
  <c r="O37" i="31"/>
  <c r="P37" i="31"/>
  <c r="Q37" i="31"/>
  <c r="R37" i="31"/>
  <c r="S37" i="31"/>
  <c r="L38" i="31"/>
  <c r="M38" i="31"/>
  <c r="N38" i="31"/>
  <c r="O38" i="31"/>
  <c r="P38" i="31"/>
  <c r="Q38" i="31"/>
  <c r="R38" i="31"/>
  <c r="S38" i="31"/>
  <c r="L39" i="31"/>
  <c r="M39" i="31"/>
  <c r="N39" i="31"/>
  <c r="O39" i="31"/>
  <c r="P39" i="31"/>
  <c r="Q39" i="31"/>
  <c r="R39" i="31"/>
  <c r="S39" i="31"/>
  <c r="M30" i="31"/>
  <c r="N30" i="31"/>
  <c r="O30" i="31"/>
  <c r="P30" i="31"/>
  <c r="Q30" i="31"/>
  <c r="R30" i="31"/>
  <c r="S30" i="31"/>
  <c r="L30" i="31"/>
  <c r="L19" i="31"/>
  <c r="M19" i="31"/>
  <c r="N19" i="31"/>
  <c r="O19" i="31"/>
  <c r="P19" i="31"/>
  <c r="Q19" i="31"/>
  <c r="R19" i="31"/>
  <c r="S19" i="31"/>
  <c r="L20" i="31"/>
  <c r="M20" i="31"/>
  <c r="N20" i="31"/>
  <c r="O20" i="31"/>
  <c r="P20" i="31"/>
  <c r="Q20" i="31"/>
  <c r="R20" i="31"/>
  <c r="S20" i="31"/>
  <c r="L21" i="31"/>
  <c r="M21" i="31"/>
  <c r="N21" i="31"/>
  <c r="O21" i="31"/>
  <c r="P21" i="31"/>
  <c r="Q21" i="31"/>
  <c r="R21" i="31"/>
  <c r="S21" i="31"/>
  <c r="L22" i="31"/>
  <c r="M22" i="31"/>
  <c r="N22" i="31"/>
  <c r="O22" i="31"/>
  <c r="P22" i="31"/>
  <c r="Q22" i="31"/>
  <c r="R22" i="31"/>
  <c r="S22" i="31"/>
  <c r="L23" i="31"/>
  <c r="M23" i="31"/>
  <c r="N23" i="31"/>
  <c r="O23" i="31"/>
  <c r="P23" i="31"/>
  <c r="Q23" i="31"/>
  <c r="R23" i="31"/>
  <c r="S23" i="31"/>
  <c r="L24" i="31"/>
  <c r="M24" i="31"/>
  <c r="N24" i="31"/>
  <c r="O24" i="31"/>
  <c r="P24" i="31"/>
  <c r="Q24" i="31"/>
  <c r="R24" i="31"/>
  <c r="S24" i="31"/>
  <c r="L25" i="31"/>
  <c r="M25" i="31"/>
  <c r="N25" i="31"/>
  <c r="O25" i="31"/>
  <c r="P25" i="31"/>
  <c r="Q25" i="31"/>
  <c r="R25" i="31"/>
  <c r="S25" i="31"/>
  <c r="L26" i="31"/>
  <c r="M26" i="31"/>
  <c r="N26" i="31"/>
  <c r="O26" i="31"/>
  <c r="P26" i="31"/>
  <c r="Q26" i="31"/>
  <c r="R26" i="31"/>
  <c r="S26" i="31"/>
  <c r="L27" i="31"/>
  <c r="M27" i="31"/>
  <c r="N27" i="31"/>
  <c r="O27" i="31"/>
  <c r="P27" i="31"/>
  <c r="Q27" i="31"/>
  <c r="R27" i="31"/>
  <c r="S27" i="31"/>
  <c r="M18" i="31"/>
  <c r="N18" i="31"/>
  <c r="O18" i="31"/>
  <c r="P18" i="31"/>
  <c r="Q18" i="31"/>
  <c r="R18" i="31"/>
  <c r="S18" i="31"/>
  <c r="L18" i="31"/>
  <c r="L28" i="22"/>
  <c r="M28" i="22"/>
  <c r="N28" i="22"/>
  <c r="O28" i="22"/>
  <c r="Q28" i="22"/>
  <c r="R28" i="22"/>
  <c r="S28" i="22"/>
  <c r="L29" i="22"/>
  <c r="M29" i="22"/>
  <c r="N29" i="22"/>
  <c r="O29" i="22"/>
  <c r="Q29" i="22"/>
  <c r="R29" i="22"/>
  <c r="S29" i="22"/>
  <c r="L30" i="22"/>
  <c r="M30" i="22"/>
  <c r="N30" i="22"/>
  <c r="O30" i="22"/>
  <c r="Q30" i="22"/>
  <c r="R30" i="22"/>
  <c r="S30" i="22"/>
  <c r="L31" i="22"/>
  <c r="M31" i="22"/>
  <c r="N31" i="22"/>
  <c r="O31" i="22"/>
  <c r="Q31" i="22"/>
  <c r="R31" i="22"/>
  <c r="S31" i="22"/>
  <c r="L32" i="22"/>
  <c r="M32" i="22"/>
  <c r="N32" i="22"/>
  <c r="O32" i="22"/>
  <c r="Q32" i="22"/>
  <c r="R32" i="22"/>
  <c r="S32" i="22"/>
  <c r="L33" i="22"/>
  <c r="J33" i="22" s="1"/>
  <c r="L27" i="22"/>
  <c r="J27" i="22" s="1"/>
  <c r="L19" i="22"/>
  <c r="M19" i="22"/>
  <c r="N19" i="22"/>
  <c r="O19" i="22"/>
  <c r="P19" i="22"/>
  <c r="Q19" i="22"/>
  <c r="S19" i="22"/>
  <c r="L20" i="22"/>
  <c r="M20" i="22"/>
  <c r="N20" i="22"/>
  <c r="O20" i="22"/>
  <c r="P20" i="22"/>
  <c r="Q20" i="22"/>
  <c r="S20" i="22"/>
  <c r="L21" i="22"/>
  <c r="M21" i="22"/>
  <c r="N21" i="22"/>
  <c r="O21" i="22"/>
  <c r="P21" i="22"/>
  <c r="Q21" i="22"/>
  <c r="S21" i="22"/>
  <c r="L22" i="22"/>
  <c r="M22" i="22"/>
  <c r="N22" i="22"/>
  <c r="O22" i="22"/>
  <c r="P22" i="22"/>
  <c r="Q22" i="22"/>
  <c r="S22" i="22"/>
  <c r="L23" i="22"/>
  <c r="M23" i="22"/>
  <c r="N23" i="22"/>
  <c r="O23" i="22"/>
  <c r="P23" i="22"/>
  <c r="Q23" i="22"/>
  <c r="S23" i="22"/>
  <c r="L24" i="22"/>
  <c r="M24" i="22"/>
  <c r="N24" i="22"/>
  <c r="O24" i="22"/>
  <c r="P24" i="22"/>
  <c r="Q24" i="22"/>
  <c r="R49" i="22"/>
  <c r="S24" i="22"/>
  <c r="M18" i="22"/>
  <c r="N18" i="22"/>
  <c r="O18" i="22"/>
  <c r="P18" i="22"/>
  <c r="Q18" i="22"/>
  <c r="R18" i="22"/>
  <c r="S18" i="22"/>
  <c r="L18" i="22"/>
  <c r="M14" i="22"/>
  <c r="N14" i="22"/>
  <c r="O14" i="22"/>
  <c r="P14" i="22"/>
  <c r="Q14" i="22"/>
  <c r="R14" i="22"/>
  <c r="S14" i="22"/>
  <c r="L14" i="22"/>
  <c r="N570" i="32" l="1"/>
  <c r="J570" i="32" s="1"/>
  <c r="H125" i="33" s="1"/>
  <c r="J605" i="32"/>
  <c r="H160" i="33" s="1"/>
  <c r="J593" i="32"/>
  <c r="H148" i="33" s="1"/>
  <c r="J567" i="32"/>
  <c r="H122" i="33" s="1"/>
  <c r="J579" i="32"/>
  <c r="H134" i="33" s="1"/>
  <c r="J602" i="32"/>
  <c r="H157" i="33" s="1"/>
  <c r="J598" i="32"/>
  <c r="H153" i="33" s="1"/>
  <c r="J595" i="32"/>
  <c r="H150" i="33" s="1"/>
  <c r="J576" i="32"/>
  <c r="H131" i="33" s="1"/>
  <c r="J575" i="32"/>
  <c r="H130" i="33" s="1"/>
  <c r="J574" i="32"/>
  <c r="H129" i="33" s="1"/>
  <c r="J573" i="32"/>
  <c r="H128" i="33" s="1"/>
  <c r="J572" i="32"/>
  <c r="H127" i="33" s="1"/>
  <c r="J571" i="32"/>
  <c r="H126" i="33" s="1"/>
  <c r="J569" i="32"/>
  <c r="H124" i="33" s="1"/>
  <c r="J568" i="32"/>
  <c r="H123" i="33" s="1"/>
  <c r="J588" i="32"/>
  <c r="H143" i="33" s="1"/>
  <c r="J587" i="32"/>
  <c r="H142" i="33" s="1"/>
  <c r="J586" i="32"/>
  <c r="H141" i="33" s="1"/>
  <c r="J585" i="32"/>
  <c r="H140" i="33" s="1"/>
  <c r="J584" i="32"/>
  <c r="H139" i="33" s="1"/>
  <c r="J583" i="32"/>
  <c r="H138" i="33" s="1"/>
  <c r="J582" i="32"/>
  <c r="H137" i="33" s="1"/>
  <c r="J581" i="32"/>
  <c r="H136" i="33" s="1"/>
  <c r="J580" i="32"/>
  <c r="H135" i="33" s="1"/>
  <c r="J601" i="32"/>
  <c r="H156" i="33" s="1"/>
  <c r="J600" i="32"/>
  <c r="H155" i="33" s="1"/>
  <c r="J599" i="32"/>
  <c r="H154" i="33" s="1"/>
  <c r="J597" i="32"/>
  <c r="H152" i="33" s="1"/>
  <c r="J596" i="32"/>
  <c r="H151" i="33" s="1"/>
  <c r="J594" i="32"/>
  <c r="H149" i="33" s="1"/>
  <c r="J614" i="32"/>
  <c r="H169" i="33" s="1"/>
  <c r="J613" i="32"/>
  <c r="H168" i="33" s="1"/>
  <c r="J612" i="32"/>
  <c r="H167" i="33" s="1"/>
  <c r="J611" i="32"/>
  <c r="H166" i="33" s="1"/>
  <c r="J610" i="32"/>
  <c r="H165" i="33" s="1"/>
  <c r="J609" i="32"/>
  <c r="H164" i="33" s="1"/>
  <c r="J608" i="32"/>
  <c r="H163" i="33" s="1"/>
  <c r="J607" i="32"/>
  <c r="H162" i="33" s="1"/>
  <c r="J606" i="32"/>
  <c r="H161" i="33" s="1"/>
  <c r="N42" i="22"/>
  <c r="J14" i="22"/>
  <c r="J18" i="31"/>
  <c r="J30" i="31"/>
  <c r="J44" i="31"/>
  <c r="J56" i="31"/>
  <c r="J70" i="31"/>
  <c r="J82" i="31"/>
  <c r="J98" i="31"/>
  <c r="J110" i="31"/>
  <c r="J124" i="31"/>
  <c r="J136" i="31"/>
  <c r="J150" i="31"/>
  <c r="J162" i="31"/>
  <c r="J178" i="31"/>
  <c r="J190" i="31"/>
  <c r="J204" i="31"/>
  <c r="J216" i="31"/>
  <c r="J230" i="31"/>
  <c r="J242" i="31"/>
  <c r="J27" i="31"/>
  <c r="J26" i="31"/>
  <c r="J25" i="31"/>
  <c r="J24" i="31"/>
  <c r="J23" i="31"/>
  <c r="J22" i="31"/>
  <c r="J21" i="31"/>
  <c r="J20" i="31"/>
  <c r="J19" i="31"/>
  <c r="J39" i="31"/>
  <c r="J38" i="31"/>
  <c r="J37" i="31"/>
  <c r="J36" i="31"/>
  <c r="J35" i="31"/>
  <c r="J34" i="31"/>
  <c r="J33" i="31"/>
  <c r="J32" i="31"/>
  <c r="J31" i="31"/>
  <c r="J53" i="31"/>
  <c r="J52" i="31"/>
  <c r="J51" i="31"/>
  <c r="J50" i="31"/>
  <c r="J49" i="31"/>
  <c r="J48" i="31"/>
  <c r="J47" i="31"/>
  <c r="J46" i="31"/>
  <c r="J45" i="31"/>
  <c r="J65" i="31"/>
  <c r="J64" i="31"/>
  <c r="J63" i="31"/>
  <c r="J62" i="31"/>
  <c r="J61" i="31"/>
  <c r="J60" i="31"/>
  <c r="J59" i="31"/>
  <c r="J58" i="31"/>
  <c r="J57" i="31"/>
  <c r="J79" i="31"/>
  <c r="J78" i="31"/>
  <c r="J77" i="31"/>
  <c r="J76" i="31"/>
  <c r="J75" i="31"/>
  <c r="J74" i="31"/>
  <c r="J73" i="31"/>
  <c r="J72" i="31"/>
  <c r="J71" i="31"/>
  <c r="J91" i="31"/>
  <c r="J90" i="31"/>
  <c r="J89" i="31"/>
  <c r="J88" i="31"/>
  <c r="J87" i="31"/>
  <c r="J86" i="31"/>
  <c r="J85" i="31"/>
  <c r="J84" i="31"/>
  <c r="J83" i="31"/>
  <c r="J107" i="31"/>
  <c r="J106" i="31"/>
  <c r="J105" i="31"/>
  <c r="J104" i="31"/>
  <c r="J103" i="31"/>
  <c r="J102" i="31"/>
  <c r="J101" i="31"/>
  <c r="J100" i="31"/>
  <c r="J99" i="31"/>
  <c r="J119" i="31"/>
  <c r="J118" i="31"/>
  <c r="J117" i="31"/>
  <c r="J116" i="31"/>
  <c r="J115" i="31"/>
  <c r="J114" i="31"/>
  <c r="J113" i="31"/>
  <c r="J112" i="31"/>
  <c r="J111" i="31"/>
  <c r="J133" i="31"/>
  <c r="J132" i="31"/>
  <c r="J131" i="31"/>
  <c r="J130" i="31"/>
  <c r="J129" i="31"/>
  <c r="J128" i="31"/>
  <c r="J127" i="31"/>
  <c r="J126" i="31"/>
  <c r="J125" i="31"/>
  <c r="J145" i="31"/>
  <c r="J144" i="31"/>
  <c r="J143" i="31"/>
  <c r="J142" i="31"/>
  <c r="J141" i="31"/>
  <c r="J140" i="31"/>
  <c r="J139" i="31"/>
  <c r="J138" i="31"/>
  <c r="J137" i="31"/>
  <c r="J159" i="31"/>
  <c r="J158" i="31"/>
  <c r="J157" i="31"/>
  <c r="J156" i="31"/>
  <c r="J155" i="31"/>
  <c r="J154" i="31"/>
  <c r="J153" i="31"/>
  <c r="J152" i="31"/>
  <c r="J151" i="31"/>
  <c r="J171" i="31"/>
  <c r="J170" i="31"/>
  <c r="J169" i="31"/>
  <c r="J168" i="31"/>
  <c r="J167" i="31"/>
  <c r="J166" i="31"/>
  <c r="J165" i="31"/>
  <c r="J164" i="31"/>
  <c r="J163" i="31"/>
  <c r="J187" i="31"/>
  <c r="J186" i="31"/>
  <c r="J185" i="31"/>
  <c r="J184" i="31"/>
  <c r="J183" i="31"/>
  <c r="J182" i="31"/>
  <c r="J181" i="31"/>
  <c r="J180" i="31"/>
  <c r="J179" i="31"/>
  <c r="J199" i="31"/>
  <c r="J198" i="31"/>
  <c r="J197" i="31"/>
  <c r="J196" i="31"/>
  <c r="J195" i="31"/>
  <c r="J194" i="31"/>
  <c r="J193" i="31"/>
  <c r="J192" i="31"/>
  <c r="J191" i="31"/>
  <c r="J213" i="31"/>
  <c r="J212" i="31"/>
  <c r="J211" i="31"/>
  <c r="J210" i="31"/>
  <c r="J209" i="31"/>
  <c r="J208" i="31"/>
  <c r="J207" i="31"/>
  <c r="J206" i="31"/>
  <c r="J205" i="31"/>
  <c r="J225" i="31"/>
  <c r="J224" i="31"/>
  <c r="J223" i="31"/>
  <c r="J222" i="31"/>
  <c r="J221" i="31"/>
  <c r="J220" i="31"/>
  <c r="J219" i="31"/>
  <c r="J218" i="31"/>
  <c r="J217" i="31"/>
  <c r="J239" i="31"/>
  <c r="J238" i="31"/>
  <c r="J237" i="31"/>
  <c r="J236" i="31"/>
  <c r="J235" i="31"/>
  <c r="J234" i="31"/>
  <c r="J233" i="31"/>
  <c r="J232" i="31"/>
  <c r="J231" i="31"/>
  <c r="J251" i="31"/>
  <c r="J250" i="31"/>
  <c r="J249" i="31"/>
  <c r="J248" i="31"/>
  <c r="J247" i="31"/>
  <c r="J246" i="31"/>
  <c r="J245" i="31"/>
  <c r="J244" i="31"/>
  <c r="J243" i="31"/>
  <c r="J306" i="32"/>
  <c r="J305" i="32"/>
  <c r="J304" i="32"/>
  <c r="J303" i="32"/>
  <c r="J302" i="32"/>
  <c r="J301" i="32"/>
  <c r="J300" i="32"/>
  <c r="J299" i="32"/>
  <c r="J298" i="32"/>
  <c r="J318" i="32"/>
  <c r="J317" i="32"/>
  <c r="J316" i="32"/>
  <c r="J315" i="32"/>
  <c r="J314" i="32"/>
  <c r="J313" i="32"/>
  <c r="J312" i="32"/>
  <c r="J311" i="32"/>
  <c r="J310" i="32"/>
  <c r="J332" i="32"/>
  <c r="J331" i="32"/>
  <c r="J330" i="32"/>
  <c r="J329" i="32"/>
  <c r="J328" i="32"/>
  <c r="J327" i="32"/>
  <c r="J326" i="32"/>
  <c r="J325" i="32"/>
  <c r="J324" i="32"/>
  <c r="J344" i="32"/>
  <c r="J343" i="32"/>
  <c r="J342" i="32"/>
  <c r="J341" i="32"/>
  <c r="J340" i="32"/>
  <c r="J339" i="32"/>
  <c r="J338" i="32"/>
  <c r="J337" i="32"/>
  <c r="J336" i="32"/>
  <c r="J297" i="32"/>
  <c r="J309" i="32"/>
  <c r="J323" i="32"/>
  <c r="J335" i="32"/>
  <c r="J252" i="32"/>
  <c r="J251" i="32"/>
  <c r="J250" i="32"/>
  <c r="J249" i="32"/>
  <c r="J248" i="32"/>
  <c r="J247" i="32"/>
  <c r="J246" i="32"/>
  <c r="J245" i="32"/>
  <c r="J244" i="32"/>
  <c r="J264" i="32"/>
  <c r="J263" i="32"/>
  <c r="J262" i="32"/>
  <c r="J261" i="32"/>
  <c r="J260" i="32"/>
  <c r="J259" i="32"/>
  <c r="J258" i="32"/>
  <c r="J257" i="32"/>
  <c r="J256" i="32"/>
  <c r="J278" i="32"/>
  <c r="J277" i="32"/>
  <c r="J276" i="32"/>
  <c r="J275" i="32"/>
  <c r="J274" i="32"/>
  <c r="J273" i="32"/>
  <c r="J272" i="32"/>
  <c r="J271" i="32"/>
  <c r="J270" i="32"/>
  <c r="J290" i="32"/>
  <c r="J289" i="32"/>
  <c r="J288" i="32"/>
  <c r="J287" i="32"/>
  <c r="J286" i="32"/>
  <c r="J285" i="32"/>
  <c r="J284" i="32"/>
  <c r="J283" i="32"/>
  <c r="J282" i="32"/>
  <c r="J243" i="32"/>
  <c r="J255" i="32"/>
  <c r="J269" i="32"/>
  <c r="J281" i="32"/>
  <c r="J147" i="32"/>
  <c r="J173" i="32"/>
  <c r="J198" i="32"/>
  <c r="J197" i="32"/>
  <c r="J196" i="32"/>
  <c r="J195" i="32"/>
  <c r="J194" i="32"/>
  <c r="J193" i="32"/>
  <c r="J192" i="32"/>
  <c r="J191" i="32"/>
  <c r="J190" i="32"/>
  <c r="J210" i="32"/>
  <c r="J209" i="32"/>
  <c r="J208" i="32"/>
  <c r="J207" i="32"/>
  <c r="J206" i="32"/>
  <c r="J205" i="32"/>
  <c r="J204" i="32"/>
  <c r="J203" i="32"/>
  <c r="J202" i="32"/>
  <c r="J224" i="32"/>
  <c r="J223" i="32"/>
  <c r="J222" i="32"/>
  <c r="J221" i="32"/>
  <c r="J220" i="32"/>
  <c r="J219" i="32"/>
  <c r="J218" i="32"/>
  <c r="J217" i="32"/>
  <c r="J216" i="32"/>
  <c r="J236" i="32"/>
  <c r="J235" i="32"/>
  <c r="J234" i="32"/>
  <c r="J233" i="32"/>
  <c r="J232" i="32"/>
  <c r="J231" i="32"/>
  <c r="J230" i="32"/>
  <c r="J229" i="32"/>
  <c r="J228" i="32"/>
  <c r="J189" i="32"/>
  <c r="J201" i="32"/>
  <c r="J215" i="32"/>
  <c r="J227" i="32"/>
  <c r="J144" i="32"/>
  <c r="J140" i="32"/>
  <c r="J136" i="32"/>
  <c r="J154" i="32"/>
  <c r="J150" i="32"/>
  <c r="J170" i="32"/>
  <c r="J166" i="32"/>
  <c r="J162" i="32"/>
  <c r="J180" i="32"/>
  <c r="J176" i="32"/>
  <c r="J143" i="32"/>
  <c r="J139" i="32"/>
  <c r="J153" i="32"/>
  <c r="J149" i="32"/>
  <c r="J169" i="32"/>
  <c r="J165" i="32"/>
  <c r="J179" i="32"/>
  <c r="J175" i="32"/>
  <c r="J142" i="32"/>
  <c r="J138" i="32"/>
  <c r="J156" i="32"/>
  <c r="J152" i="32"/>
  <c r="J148" i="32"/>
  <c r="J168" i="32"/>
  <c r="J164" i="32"/>
  <c r="J182" i="32"/>
  <c r="J178" i="32"/>
  <c r="J174" i="32"/>
  <c r="J135" i="32"/>
  <c r="J141" i="32"/>
  <c r="J137" i="32"/>
  <c r="J155" i="32"/>
  <c r="J151" i="32"/>
  <c r="J161" i="32"/>
  <c r="J167" i="32"/>
  <c r="J163" i="32"/>
  <c r="J181" i="32"/>
  <c r="J177" i="32"/>
  <c r="J86" i="32"/>
  <c r="J82" i="32"/>
  <c r="J100" i="32"/>
  <c r="J96" i="32"/>
  <c r="J116" i="32"/>
  <c r="J112" i="32"/>
  <c r="J108" i="32"/>
  <c r="J126" i="32"/>
  <c r="J122" i="32"/>
  <c r="J90" i="32"/>
  <c r="J89" i="32"/>
  <c r="J85" i="32"/>
  <c r="J93" i="32"/>
  <c r="J99" i="32"/>
  <c r="J95" i="32"/>
  <c r="J115" i="32"/>
  <c r="J111" i="32"/>
  <c r="J119" i="32"/>
  <c r="J125" i="32"/>
  <c r="J121" i="32"/>
  <c r="J36" i="32"/>
  <c r="J35" i="32"/>
  <c r="J34" i="32"/>
  <c r="J33" i="32"/>
  <c r="J32" i="32"/>
  <c r="J31" i="32"/>
  <c r="J30" i="32"/>
  <c r="J29" i="32"/>
  <c r="J28" i="32"/>
  <c r="J48" i="32"/>
  <c r="J47" i="32"/>
  <c r="J46" i="32"/>
  <c r="J45" i="32"/>
  <c r="J44" i="32"/>
  <c r="J43" i="32"/>
  <c r="J42" i="32"/>
  <c r="J41" i="32"/>
  <c r="J40" i="32"/>
  <c r="J62" i="32"/>
  <c r="J61" i="32"/>
  <c r="J60" i="32"/>
  <c r="J59" i="32"/>
  <c r="J58" i="32"/>
  <c r="J57" i="32"/>
  <c r="J56" i="32"/>
  <c r="J55" i="32"/>
  <c r="J54" i="32"/>
  <c r="J74" i="32"/>
  <c r="J73" i="32"/>
  <c r="J72" i="32"/>
  <c r="J71" i="32"/>
  <c r="J70" i="32"/>
  <c r="J69" i="32"/>
  <c r="J68" i="32"/>
  <c r="J67" i="32"/>
  <c r="J66" i="32"/>
  <c r="J88" i="32"/>
  <c r="J84" i="32"/>
  <c r="J102" i="32"/>
  <c r="J98" i="32"/>
  <c r="J94" i="32"/>
  <c r="J114" i="32"/>
  <c r="J110" i="32"/>
  <c r="J128" i="32"/>
  <c r="J124" i="32"/>
  <c r="J120" i="32"/>
  <c r="J27" i="32"/>
  <c r="J39" i="32"/>
  <c r="J53" i="32"/>
  <c r="J65" i="32"/>
  <c r="J81" i="32"/>
  <c r="J87" i="32"/>
  <c r="J83" i="32"/>
  <c r="J101" i="32"/>
  <c r="J97" i="32"/>
  <c r="J107" i="32"/>
  <c r="J113" i="32"/>
  <c r="J109" i="32"/>
  <c r="J127" i="32"/>
  <c r="J123" i="32"/>
  <c r="J18" i="22"/>
  <c r="J24" i="22"/>
  <c r="J23" i="22"/>
  <c r="J22" i="22"/>
  <c r="J21" i="22"/>
  <c r="J20" i="22"/>
  <c r="J19" i="22"/>
  <c r="J32" i="22"/>
  <c r="J31" i="22"/>
  <c r="J30" i="22"/>
  <c r="J29" i="22"/>
  <c r="J28" i="22"/>
  <c r="H32" i="38"/>
  <c r="Q258" i="31" l="1"/>
  <c r="M258" i="31"/>
  <c r="R258" i="31"/>
  <c r="N258" i="31"/>
  <c r="L258" i="31"/>
  <c r="L99" i="34" s="1"/>
  <c r="P258" i="31"/>
  <c r="Q267" i="31"/>
  <c r="M267" i="31"/>
  <c r="S266" i="31"/>
  <c r="O266" i="31"/>
  <c r="Q265" i="31"/>
  <c r="M265" i="31"/>
  <c r="S264" i="31"/>
  <c r="O264" i="31"/>
  <c r="Q263" i="31"/>
  <c r="M263" i="31"/>
  <c r="S262" i="31"/>
  <c r="O262" i="31"/>
  <c r="Q261" i="31"/>
  <c r="M261" i="31"/>
  <c r="S260" i="31"/>
  <c r="O260" i="31"/>
  <c r="S258" i="31"/>
  <c r="O258" i="31"/>
  <c r="Q329" i="31"/>
  <c r="M329" i="31"/>
  <c r="S328" i="31"/>
  <c r="O328" i="31"/>
  <c r="Q327" i="31"/>
  <c r="M327" i="31"/>
  <c r="S326" i="31"/>
  <c r="O326" i="31"/>
  <c r="Q325" i="31"/>
  <c r="M325" i="31"/>
  <c r="S324" i="31"/>
  <c r="O324" i="31"/>
  <c r="Q323" i="31"/>
  <c r="M323" i="31"/>
  <c r="S322" i="31"/>
  <c r="O322" i="31"/>
  <c r="Q319" i="31"/>
  <c r="M319" i="31"/>
  <c r="S318" i="31"/>
  <c r="O318" i="31"/>
  <c r="Q317" i="31"/>
  <c r="M317" i="31"/>
  <c r="S316" i="31"/>
  <c r="O316" i="31"/>
  <c r="Q315" i="31"/>
  <c r="M315" i="31"/>
  <c r="S314" i="31"/>
  <c r="O314" i="31"/>
  <c r="Q313" i="31"/>
  <c r="M313" i="31"/>
  <c r="S312" i="31"/>
  <c r="O312" i="31"/>
  <c r="Q311" i="31"/>
  <c r="M311" i="31"/>
  <c r="S310" i="31"/>
  <c r="O310" i="31"/>
  <c r="Q305" i="31"/>
  <c r="M305" i="31"/>
  <c r="S304" i="31"/>
  <c r="O304" i="31"/>
  <c r="Q303" i="31"/>
  <c r="M303" i="31"/>
  <c r="S302" i="31"/>
  <c r="O302" i="31"/>
  <c r="Q301" i="31"/>
  <c r="M301" i="31"/>
  <c r="S300" i="31"/>
  <c r="O300" i="31"/>
  <c r="Q299" i="31"/>
  <c r="M299" i="31"/>
  <c r="S298" i="31"/>
  <c r="O298" i="31"/>
  <c r="Q297" i="31"/>
  <c r="M297" i="31"/>
  <c r="S296" i="31"/>
  <c r="O296" i="31"/>
  <c r="Q293" i="31"/>
  <c r="M293" i="31"/>
  <c r="S292" i="31"/>
  <c r="O292" i="31"/>
  <c r="Q291" i="31"/>
  <c r="M291" i="31"/>
  <c r="S290" i="31"/>
  <c r="O290" i="31"/>
  <c r="Q289" i="31"/>
  <c r="M289" i="31"/>
  <c r="S288" i="31"/>
  <c r="O288" i="31"/>
  <c r="Q287" i="31"/>
  <c r="M287" i="31"/>
  <c r="S286" i="31"/>
  <c r="O286" i="31"/>
  <c r="Q285" i="31"/>
  <c r="M285" i="31"/>
  <c r="S284" i="31"/>
  <c r="O284" i="31"/>
  <c r="Q279" i="31"/>
  <c r="M279" i="31"/>
  <c r="S278" i="31"/>
  <c r="O278" i="31"/>
  <c r="Q277" i="31"/>
  <c r="M277" i="31"/>
  <c r="S276" i="31"/>
  <c r="O276" i="31"/>
  <c r="Q275" i="31"/>
  <c r="M275" i="31"/>
  <c r="S274" i="31"/>
  <c r="O274" i="31"/>
  <c r="Q273" i="31"/>
  <c r="M273" i="31"/>
  <c r="S272" i="31"/>
  <c r="O272" i="31"/>
  <c r="Q271" i="31"/>
  <c r="M271" i="31"/>
  <c r="S270" i="31"/>
  <c r="O270" i="31"/>
  <c r="P331" i="31"/>
  <c r="S331" i="31"/>
  <c r="O331" i="31"/>
  <c r="Q330" i="31"/>
  <c r="M330" i="31"/>
  <c r="P329" i="31"/>
  <c r="L329" i="31"/>
  <c r="R328" i="31"/>
  <c r="N328" i="31"/>
  <c r="P327" i="31"/>
  <c r="L327" i="31"/>
  <c r="R326" i="31"/>
  <c r="N326" i="31"/>
  <c r="P325" i="31"/>
  <c r="L325" i="31"/>
  <c r="R324" i="31"/>
  <c r="N324" i="31"/>
  <c r="P323" i="31"/>
  <c r="L323" i="31"/>
  <c r="R322" i="31"/>
  <c r="N322" i="31"/>
  <c r="P319" i="31"/>
  <c r="L319" i="31"/>
  <c r="R318" i="31"/>
  <c r="N318" i="31"/>
  <c r="P317" i="31"/>
  <c r="L317" i="31"/>
  <c r="R316" i="31"/>
  <c r="N316" i="31"/>
  <c r="P315" i="31"/>
  <c r="L315" i="31"/>
  <c r="R314" i="31"/>
  <c r="N314" i="31"/>
  <c r="P313" i="31"/>
  <c r="L313" i="31"/>
  <c r="R312" i="31"/>
  <c r="N312" i="31"/>
  <c r="P311" i="31"/>
  <c r="L311" i="31"/>
  <c r="R310" i="31"/>
  <c r="N310" i="31"/>
  <c r="P305" i="31"/>
  <c r="L305" i="31"/>
  <c r="R304" i="31"/>
  <c r="N304" i="31"/>
  <c r="P303" i="31"/>
  <c r="L303" i="31"/>
  <c r="R302" i="31"/>
  <c r="N302" i="31"/>
  <c r="P301" i="31"/>
  <c r="L301" i="31"/>
  <c r="R300" i="31"/>
  <c r="N300" i="31"/>
  <c r="P299" i="31"/>
  <c r="L299" i="31"/>
  <c r="R298" i="31"/>
  <c r="N298" i="31"/>
  <c r="P297" i="31"/>
  <c r="L297" i="31"/>
  <c r="R296" i="31"/>
  <c r="N296" i="31"/>
  <c r="P293" i="31"/>
  <c r="L293" i="31"/>
  <c r="R292" i="31"/>
  <c r="N292" i="31"/>
  <c r="P291" i="31"/>
  <c r="L291" i="31"/>
  <c r="R290" i="31"/>
  <c r="N290" i="31"/>
  <c r="P289" i="31"/>
  <c r="L289" i="31"/>
  <c r="R288" i="31"/>
  <c r="N288" i="31"/>
  <c r="P287" i="31"/>
  <c r="L287" i="31"/>
  <c r="R286" i="31"/>
  <c r="N286" i="31"/>
  <c r="P285" i="31"/>
  <c r="L285" i="31"/>
  <c r="R284" i="31"/>
  <c r="N284" i="31"/>
  <c r="P279" i="31"/>
  <c r="L279" i="31"/>
  <c r="R278" i="31"/>
  <c r="N278" i="31"/>
  <c r="P277" i="31"/>
  <c r="L277" i="31"/>
  <c r="R276" i="31"/>
  <c r="N276" i="31"/>
  <c r="P275" i="31"/>
  <c r="L275" i="31"/>
  <c r="R274" i="31"/>
  <c r="N274" i="31"/>
  <c r="P273" i="31"/>
  <c r="L273" i="31"/>
  <c r="R272" i="31"/>
  <c r="N272" i="31"/>
  <c r="P267" i="31"/>
  <c r="L267" i="31"/>
  <c r="R266" i="31"/>
  <c r="N266" i="31"/>
  <c r="P265" i="31"/>
  <c r="L265" i="31"/>
  <c r="R264" i="31"/>
  <c r="N264" i="31"/>
  <c r="P263" i="31"/>
  <c r="L263" i="31"/>
  <c r="R262" i="31"/>
  <c r="N262" i="31"/>
  <c r="P261" i="31"/>
  <c r="L261" i="31"/>
  <c r="R260" i="31"/>
  <c r="N260" i="31"/>
  <c r="P259" i="31"/>
  <c r="L259" i="31"/>
  <c r="P330" i="31"/>
  <c r="S329" i="31"/>
  <c r="O329" i="31"/>
  <c r="Q328" i="31"/>
  <c r="M328" i="31"/>
  <c r="S327" i="31"/>
  <c r="O327" i="31"/>
  <c r="Q326" i="31"/>
  <c r="M326" i="31"/>
  <c r="S325" i="31"/>
  <c r="O325" i="31"/>
  <c r="Q324" i="31"/>
  <c r="M324" i="31"/>
  <c r="S323" i="31"/>
  <c r="O323" i="31"/>
  <c r="Q322" i="31"/>
  <c r="M322" i="31"/>
  <c r="S319" i="31"/>
  <c r="O319" i="31"/>
  <c r="Q318" i="31"/>
  <c r="M318" i="31"/>
  <c r="S317" i="31"/>
  <c r="O317" i="31"/>
  <c r="Q316" i="31"/>
  <c r="M316" i="31"/>
  <c r="S315" i="31"/>
  <c r="O315" i="31"/>
  <c r="Q314" i="31"/>
  <c r="M314" i="31"/>
  <c r="S313" i="31"/>
  <c r="O313" i="31"/>
  <c r="Q312" i="31"/>
  <c r="M312" i="31"/>
  <c r="S311" i="31"/>
  <c r="O311" i="31"/>
  <c r="Q310" i="31"/>
  <c r="M310" i="31"/>
  <c r="S305" i="31"/>
  <c r="O305" i="31"/>
  <c r="Q304" i="31"/>
  <c r="M304" i="31"/>
  <c r="S303" i="31"/>
  <c r="O303" i="31"/>
  <c r="Q302" i="31"/>
  <c r="M302" i="31"/>
  <c r="S301" i="31"/>
  <c r="O301" i="31"/>
  <c r="Q300" i="31"/>
  <c r="M300" i="31"/>
  <c r="S299" i="31"/>
  <c r="O299" i="31"/>
  <c r="Q298" i="31"/>
  <c r="M298" i="31"/>
  <c r="S297" i="31"/>
  <c r="O297" i="31"/>
  <c r="Q296" i="31"/>
  <c r="M296" i="31"/>
  <c r="S293" i="31"/>
  <c r="O293" i="31"/>
  <c r="Q292" i="31"/>
  <c r="M292" i="31"/>
  <c r="S291" i="31"/>
  <c r="O291" i="31"/>
  <c r="Q290" i="31"/>
  <c r="M290" i="31"/>
  <c r="S289" i="31"/>
  <c r="O289" i="31"/>
  <c r="Q288" i="31"/>
  <c r="M288" i="31"/>
  <c r="S287" i="31"/>
  <c r="O287" i="31"/>
  <c r="Q286" i="31"/>
  <c r="M286" i="31"/>
  <c r="S285" i="31"/>
  <c r="O285" i="31"/>
  <c r="Q284" i="31"/>
  <c r="M284" i="31"/>
  <c r="S279" i="31"/>
  <c r="O279" i="31"/>
  <c r="Q278" i="31"/>
  <c r="M278" i="31"/>
  <c r="S277" i="31"/>
  <c r="O277" i="31"/>
  <c r="Q276" i="31"/>
  <c r="M276" i="31"/>
  <c r="S275" i="31"/>
  <c r="O275" i="31"/>
  <c r="Q274" i="31"/>
  <c r="M274" i="31"/>
  <c r="S273" i="31"/>
  <c r="O273" i="31"/>
  <c r="Q272" i="31"/>
  <c r="M272" i="31"/>
  <c r="S271" i="31"/>
  <c r="O271" i="31"/>
  <c r="S267" i="31"/>
  <c r="O267" i="31"/>
  <c r="Q266" i="31"/>
  <c r="M266" i="31"/>
  <c r="S265" i="31"/>
  <c r="O265" i="31"/>
  <c r="Q264" i="31"/>
  <c r="M264" i="31"/>
  <c r="S263" i="31"/>
  <c r="O263" i="31"/>
  <c r="Q262" i="31"/>
  <c r="M262" i="31"/>
  <c r="S261" i="31"/>
  <c r="O261" i="31"/>
  <c r="Q260" i="31"/>
  <c r="M260" i="31"/>
  <c r="S259" i="31"/>
  <c r="O259" i="31"/>
  <c r="L331" i="31"/>
  <c r="R331" i="31"/>
  <c r="N331" i="31"/>
  <c r="S330" i="31"/>
  <c r="O330" i="31"/>
  <c r="Q259" i="31"/>
  <c r="M259" i="31"/>
  <c r="L330" i="31"/>
  <c r="R329" i="31"/>
  <c r="N329" i="31"/>
  <c r="P328" i="31"/>
  <c r="L328" i="31"/>
  <c r="R327" i="31"/>
  <c r="N327" i="31"/>
  <c r="P326" i="31"/>
  <c r="L326" i="31"/>
  <c r="R325" i="31"/>
  <c r="N325" i="31"/>
  <c r="P324" i="31"/>
  <c r="L324" i="31"/>
  <c r="R323" i="31"/>
  <c r="N323" i="31"/>
  <c r="P322" i="31"/>
  <c r="L322" i="31"/>
  <c r="R319" i="31"/>
  <c r="N319" i="31"/>
  <c r="P318" i="31"/>
  <c r="L318" i="31"/>
  <c r="R317" i="31"/>
  <c r="N317" i="31"/>
  <c r="P316" i="31"/>
  <c r="L316" i="31"/>
  <c r="R315" i="31"/>
  <c r="N315" i="31"/>
  <c r="P314" i="31"/>
  <c r="L314" i="31"/>
  <c r="R313" i="31"/>
  <c r="N313" i="31"/>
  <c r="P312" i="31"/>
  <c r="L312" i="31"/>
  <c r="R311" i="31"/>
  <c r="N311" i="31"/>
  <c r="P310" i="31"/>
  <c r="L310" i="31"/>
  <c r="R305" i="31"/>
  <c r="N305" i="31"/>
  <c r="P304" i="31"/>
  <c r="L304" i="31"/>
  <c r="R303" i="31"/>
  <c r="N303" i="31"/>
  <c r="P302" i="31"/>
  <c r="L302" i="31"/>
  <c r="R301" i="31"/>
  <c r="N301" i="31"/>
  <c r="P300" i="31"/>
  <c r="L300" i="31"/>
  <c r="R299" i="31"/>
  <c r="N299" i="31"/>
  <c r="P298" i="31"/>
  <c r="L298" i="31"/>
  <c r="R297" i="31"/>
  <c r="N297" i="31"/>
  <c r="P296" i="31"/>
  <c r="L296" i="31"/>
  <c r="R293" i="31"/>
  <c r="N293" i="31"/>
  <c r="P292" i="31"/>
  <c r="L292" i="31"/>
  <c r="R291" i="31"/>
  <c r="N291" i="31"/>
  <c r="P290" i="31"/>
  <c r="L290" i="31"/>
  <c r="R289" i="31"/>
  <c r="N289" i="31"/>
  <c r="P288" i="31"/>
  <c r="L288" i="31"/>
  <c r="R287" i="31"/>
  <c r="N287" i="31"/>
  <c r="P286" i="31"/>
  <c r="L286" i="31"/>
  <c r="R285" i="31"/>
  <c r="N285" i="31"/>
  <c r="P284" i="31"/>
  <c r="L284" i="31"/>
  <c r="R279" i="31"/>
  <c r="N279" i="31"/>
  <c r="P278" i="31"/>
  <c r="L278" i="31"/>
  <c r="R277" i="31"/>
  <c r="N277" i="31"/>
  <c r="P276" i="31"/>
  <c r="L276" i="31"/>
  <c r="R275" i="31"/>
  <c r="N275" i="31"/>
  <c r="P274" i="31"/>
  <c r="L274" i="31"/>
  <c r="R273" i="31"/>
  <c r="N273" i="31"/>
  <c r="P272" i="31"/>
  <c r="L272" i="31"/>
  <c r="R271" i="31"/>
  <c r="N271" i="31"/>
  <c r="P270" i="31"/>
  <c r="L270" i="31"/>
  <c r="R267" i="31"/>
  <c r="N267" i="31"/>
  <c r="P266" i="31"/>
  <c r="L266" i="31"/>
  <c r="R265" i="31"/>
  <c r="N265" i="31"/>
  <c r="P264" i="31"/>
  <c r="L264" i="31"/>
  <c r="R263" i="31"/>
  <c r="N263" i="31"/>
  <c r="P262" i="31"/>
  <c r="L262" i="31"/>
  <c r="R261" i="31"/>
  <c r="N261" i="31"/>
  <c r="P260" i="31"/>
  <c r="L260" i="31"/>
  <c r="R259" i="31"/>
  <c r="N259" i="31"/>
  <c r="Q331" i="31"/>
  <c r="M331" i="31"/>
  <c r="R330" i="31"/>
  <c r="N330" i="31"/>
  <c r="P271" i="31"/>
  <c r="L271" i="31"/>
  <c r="R270" i="31"/>
  <c r="N270" i="31"/>
  <c r="Q270" i="31"/>
  <c r="M270" i="31"/>
  <c r="J284" i="31" l="1"/>
  <c r="J286" i="31"/>
  <c r="J288" i="31"/>
  <c r="J290" i="31"/>
  <c r="J292" i="31"/>
  <c r="J296" i="31"/>
  <c r="J298" i="31"/>
  <c r="J300" i="31"/>
  <c r="J302" i="31"/>
  <c r="J304" i="31"/>
  <c r="J310" i="31"/>
  <c r="J312" i="31"/>
  <c r="J314" i="31"/>
  <c r="J316" i="31"/>
  <c r="J318" i="31"/>
  <c r="J322" i="31"/>
  <c r="J324" i="31"/>
  <c r="J326" i="31"/>
  <c r="J328" i="31"/>
  <c r="Q145" i="34"/>
  <c r="J330" i="31"/>
  <c r="J260" i="31"/>
  <c r="J270" i="31"/>
  <c r="J276" i="31"/>
  <c r="J259" i="31"/>
  <c r="J261" i="31"/>
  <c r="J263" i="31"/>
  <c r="J265" i="31"/>
  <c r="J267" i="31"/>
  <c r="J273" i="31"/>
  <c r="J275" i="31"/>
  <c r="J277" i="31"/>
  <c r="J279" i="31"/>
  <c r="J285" i="31"/>
  <c r="J287" i="31"/>
  <c r="J289" i="31"/>
  <c r="J291" i="31"/>
  <c r="J293" i="31"/>
  <c r="J297" i="31"/>
  <c r="J299" i="31"/>
  <c r="J301" i="31"/>
  <c r="J303" i="31"/>
  <c r="J305" i="31"/>
  <c r="J311" i="31"/>
  <c r="J313" i="31"/>
  <c r="J315" i="31"/>
  <c r="J317" i="31"/>
  <c r="J319" i="31"/>
  <c r="J323" i="31"/>
  <c r="J325" i="31"/>
  <c r="J327" i="31"/>
  <c r="J329" i="31"/>
  <c r="J266" i="31"/>
  <c r="J274" i="31"/>
  <c r="J271" i="31"/>
  <c r="J264" i="31"/>
  <c r="J272" i="31"/>
  <c r="J331" i="31"/>
  <c r="J262" i="31"/>
  <c r="J278" i="31"/>
  <c r="J258" i="31"/>
  <c r="N171" i="34"/>
  <c r="N132" i="34"/>
  <c r="N134" i="34"/>
  <c r="N138" i="34"/>
  <c r="N140" i="34"/>
  <c r="N142" i="34"/>
  <c r="N144" i="34"/>
  <c r="N146" i="34"/>
  <c r="N156" i="34"/>
  <c r="N158" i="34"/>
  <c r="N160" i="34"/>
  <c r="N164" i="34"/>
  <c r="N166" i="34"/>
  <c r="N168" i="34"/>
  <c r="N170" i="34"/>
  <c r="Q100" i="34"/>
  <c r="S171" i="34"/>
  <c r="M125" i="34"/>
  <c r="M131" i="34"/>
  <c r="M133" i="34"/>
  <c r="M137" i="34"/>
  <c r="M139" i="34"/>
  <c r="M143" i="34"/>
  <c r="M145" i="34"/>
  <c r="M151" i="34"/>
  <c r="M157" i="34"/>
  <c r="M159" i="34"/>
  <c r="M163" i="34"/>
  <c r="M165" i="34"/>
  <c r="M167" i="34"/>
  <c r="M169" i="34"/>
  <c r="P100" i="34"/>
  <c r="P102" i="34"/>
  <c r="P104" i="34"/>
  <c r="P106" i="34"/>
  <c r="P108" i="34"/>
  <c r="P114" i="34"/>
  <c r="P116" i="34"/>
  <c r="P118" i="34"/>
  <c r="P120" i="34"/>
  <c r="P126" i="34"/>
  <c r="P128" i="34"/>
  <c r="P130" i="34"/>
  <c r="P132" i="34"/>
  <c r="P134" i="34"/>
  <c r="P138" i="34"/>
  <c r="P140" i="34"/>
  <c r="P142" i="34"/>
  <c r="P144" i="34"/>
  <c r="P146" i="34"/>
  <c r="P152" i="34"/>
  <c r="P154" i="34"/>
  <c r="P156" i="34"/>
  <c r="P158" i="34"/>
  <c r="P160" i="34"/>
  <c r="P164" i="34"/>
  <c r="P166" i="34"/>
  <c r="P168" i="34"/>
  <c r="P170" i="34"/>
  <c r="S172" i="34"/>
  <c r="S111" i="34"/>
  <c r="S113" i="34"/>
  <c r="S115" i="34"/>
  <c r="S117" i="34"/>
  <c r="S119" i="34"/>
  <c r="S125" i="34"/>
  <c r="S127" i="34"/>
  <c r="S129" i="34"/>
  <c r="S131" i="34"/>
  <c r="S133" i="34"/>
  <c r="S137" i="34"/>
  <c r="S139" i="34"/>
  <c r="S141" i="34"/>
  <c r="S143" i="34"/>
  <c r="S145" i="34"/>
  <c r="S151" i="34"/>
  <c r="S153" i="34"/>
  <c r="S155" i="34"/>
  <c r="S157" i="34"/>
  <c r="S159" i="34"/>
  <c r="S163" i="34"/>
  <c r="S165" i="34"/>
  <c r="S167" i="34"/>
  <c r="S169" i="34"/>
  <c r="S99" i="34"/>
  <c r="S101" i="34"/>
  <c r="S103" i="34"/>
  <c r="S105" i="34"/>
  <c r="S107" i="34"/>
  <c r="R99" i="34"/>
  <c r="M172" i="34"/>
  <c r="R111" i="34"/>
  <c r="R171" i="34"/>
  <c r="R100" i="34"/>
  <c r="R102" i="34"/>
  <c r="R104" i="34"/>
  <c r="R106" i="34"/>
  <c r="R108" i="34"/>
  <c r="R112" i="34"/>
  <c r="R114" i="34"/>
  <c r="R116" i="34"/>
  <c r="R118" i="34"/>
  <c r="R120" i="34"/>
  <c r="R126" i="34"/>
  <c r="R128" i="34"/>
  <c r="R130" i="34"/>
  <c r="R132" i="34"/>
  <c r="R134" i="34"/>
  <c r="R138" i="34"/>
  <c r="R140" i="34"/>
  <c r="R142" i="34"/>
  <c r="R144" i="34"/>
  <c r="R146" i="34"/>
  <c r="R152" i="34"/>
  <c r="R154" i="34"/>
  <c r="R156" i="34"/>
  <c r="R158" i="34"/>
  <c r="R160" i="34"/>
  <c r="R164" i="34"/>
  <c r="R166" i="34"/>
  <c r="R168" i="34"/>
  <c r="R170" i="34"/>
  <c r="N172" i="34"/>
  <c r="S100" i="34"/>
  <c r="S102" i="34"/>
  <c r="S104" i="34"/>
  <c r="S106" i="34"/>
  <c r="S108" i="34"/>
  <c r="Q113" i="34"/>
  <c r="Q115" i="34"/>
  <c r="Q117" i="34"/>
  <c r="Q119" i="34"/>
  <c r="Q125" i="34"/>
  <c r="Q127" i="34"/>
  <c r="Q129" i="34"/>
  <c r="Q131" i="34"/>
  <c r="Q133" i="34"/>
  <c r="Q137" i="34"/>
  <c r="Q139" i="34"/>
  <c r="Q141" i="34"/>
  <c r="Q143" i="34"/>
  <c r="Q151" i="34"/>
  <c r="Q153" i="34"/>
  <c r="Q155" i="34"/>
  <c r="Q157" i="34"/>
  <c r="Q159" i="34"/>
  <c r="Q163" i="34"/>
  <c r="Q165" i="34"/>
  <c r="Q167" i="34"/>
  <c r="Q169" i="34"/>
  <c r="N133" i="34"/>
  <c r="N137" i="34"/>
  <c r="N139" i="34"/>
  <c r="N141" i="34"/>
  <c r="N143" i="34"/>
  <c r="N145" i="34"/>
  <c r="N155" i="34"/>
  <c r="N157" i="34"/>
  <c r="N159" i="34"/>
  <c r="N163" i="34"/>
  <c r="N165" i="34"/>
  <c r="N167" i="34"/>
  <c r="N169" i="34"/>
  <c r="M171" i="34"/>
  <c r="M130" i="34"/>
  <c r="M132" i="34"/>
  <c r="M134" i="34"/>
  <c r="M140" i="34"/>
  <c r="M142" i="34"/>
  <c r="M144" i="34"/>
  <c r="M146" i="34"/>
  <c r="M156" i="34"/>
  <c r="M158" i="34"/>
  <c r="M160" i="34"/>
  <c r="M164" i="34"/>
  <c r="M166" i="34"/>
  <c r="M168" i="34"/>
  <c r="M170" i="34"/>
  <c r="P99" i="34"/>
  <c r="Q99" i="34"/>
  <c r="O132" i="34"/>
  <c r="O134" i="34"/>
  <c r="O140" i="34"/>
  <c r="O142" i="34"/>
  <c r="O144" i="34"/>
  <c r="O146" i="34"/>
  <c r="O156" i="34"/>
  <c r="O158" i="34"/>
  <c r="O160" i="34"/>
  <c r="O164" i="34"/>
  <c r="O166" i="34"/>
  <c r="O168" i="34"/>
  <c r="O170" i="34"/>
  <c r="P171" i="34"/>
  <c r="R101" i="34"/>
  <c r="R103" i="34"/>
  <c r="R105" i="34"/>
  <c r="R107" i="34"/>
  <c r="R113" i="34"/>
  <c r="R115" i="34"/>
  <c r="R117" i="34"/>
  <c r="R119" i="34"/>
  <c r="R125" i="34"/>
  <c r="R127" i="34"/>
  <c r="R129" i="34"/>
  <c r="R131" i="34"/>
  <c r="R133" i="34"/>
  <c r="R137" i="34"/>
  <c r="R139" i="34"/>
  <c r="R141" i="34"/>
  <c r="R143" i="34"/>
  <c r="R145" i="34"/>
  <c r="R151" i="34"/>
  <c r="R153" i="34"/>
  <c r="R155" i="34"/>
  <c r="R157" i="34"/>
  <c r="R159" i="34"/>
  <c r="R163" i="34"/>
  <c r="R165" i="34"/>
  <c r="R167" i="34"/>
  <c r="R169" i="34"/>
  <c r="Q171" i="34"/>
  <c r="P172" i="34"/>
  <c r="Q112" i="34"/>
  <c r="Q114" i="34"/>
  <c r="Q116" i="34"/>
  <c r="Q118" i="34"/>
  <c r="Q120" i="34"/>
  <c r="Q126" i="34"/>
  <c r="Q128" i="34"/>
  <c r="Q130" i="34"/>
  <c r="Q132" i="34"/>
  <c r="Q134" i="34"/>
  <c r="Q138" i="34"/>
  <c r="Q140" i="34"/>
  <c r="Q142" i="34"/>
  <c r="Q144" i="34"/>
  <c r="Q146" i="34"/>
  <c r="Q152" i="34"/>
  <c r="Q154" i="34"/>
  <c r="Q156" i="34"/>
  <c r="Q158" i="34"/>
  <c r="Q160" i="34"/>
  <c r="Q164" i="34"/>
  <c r="Q166" i="34"/>
  <c r="Q168" i="34"/>
  <c r="Q170" i="34"/>
  <c r="Q102" i="34"/>
  <c r="Q104" i="34"/>
  <c r="Q106" i="34"/>
  <c r="Q108" i="34"/>
  <c r="R172" i="34"/>
  <c r="O130" i="34"/>
  <c r="Q111" i="34"/>
  <c r="P112" i="34"/>
  <c r="Q172" i="34"/>
  <c r="P101" i="34"/>
  <c r="P103" i="34"/>
  <c r="P105" i="34"/>
  <c r="P107" i="34"/>
  <c r="P111" i="34"/>
  <c r="P113" i="34"/>
  <c r="P115" i="34"/>
  <c r="P117" i="34"/>
  <c r="P119" i="34"/>
  <c r="P125" i="34"/>
  <c r="P127" i="34"/>
  <c r="P129" i="34"/>
  <c r="P131" i="34"/>
  <c r="P133" i="34"/>
  <c r="P137" i="34"/>
  <c r="P139" i="34"/>
  <c r="P141" i="34"/>
  <c r="P143" i="34"/>
  <c r="P145" i="34"/>
  <c r="P151" i="34"/>
  <c r="P153" i="34"/>
  <c r="P155" i="34"/>
  <c r="P157" i="34"/>
  <c r="P159" i="34"/>
  <c r="P163" i="34"/>
  <c r="P165" i="34"/>
  <c r="P167" i="34"/>
  <c r="P169" i="34"/>
  <c r="O171" i="34"/>
  <c r="Q101" i="34"/>
  <c r="Q103" i="34"/>
  <c r="Q105" i="34"/>
  <c r="Q107" i="34"/>
  <c r="S112" i="34"/>
  <c r="S114" i="34"/>
  <c r="S116" i="34"/>
  <c r="S118" i="34"/>
  <c r="S120" i="34"/>
  <c r="S126" i="34"/>
  <c r="S128" i="34"/>
  <c r="S130" i="34"/>
  <c r="S132" i="34"/>
  <c r="S134" i="34"/>
  <c r="S138" i="34"/>
  <c r="S140" i="34"/>
  <c r="S142" i="34"/>
  <c r="S144" i="34"/>
  <c r="S146" i="34"/>
  <c r="S152" i="34"/>
  <c r="S154" i="34"/>
  <c r="S156" i="34"/>
  <c r="S158" i="34"/>
  <c r="S160" i="34"/>
  <c r="S164" i="34"/>
  <c r="S166" i="34"/>
  <c r="S168" i="34"/>
  <c r="S170" i="34"/>
  <c r="O172" i="34"/>
  <c r="O125" i="34"/>
  <c r="O131" i="34"/>
  <c r="O133" i="34"/>
  <c r="O137" i="34"/>
  <c r="O139" i="34"/>
  <c r="O143" i="34"/>
  <c r="O145" i="34"/>
  <c r="O151" i="34"/>
  <c r="O157" i="34"/>
  <c r="O159" i="34"/>
  <c r="O163" i="34"/>
  <c r="O165" i="34"/>
  <c r="O167" i="34"/>
  <c r="O169" i="34"/>
  <c r="N111" i="34"/>
  <c r="N104" i="34"/>
  <c r="N114" i="34"/>
  <c r="N126" i="34"/>
  <c r="O104" i="34"/>
  <c r="O118" i="34"/>
  <c r="O152" i="34"/>
  <c r="N107" i="34"/>
  <c r="N119" i="34"/>
  <c r="N131" i="34"/>
  <c r="N153" i="34"/>
  <c r="O111" i="34"/>
  <c r="O119" i="34"/>
  <c r="O141" i="34"/>
  <c r="O153" i="34"/>
  <c r="O99" i="34"/>
  <c r="O105" i="34"/>
  <c r="N106" i="34"/>
  <c r="N116" i="34"/>
  <c r="N128" i="34"/>
  <c r="O106" i="34"/>
  <c r="O112" i="34"/>
  <c r="O120" i="34"/>
  <c r="O154" i="34"/>
  <c r="N101" i="34"/>
  <c r="N113" i="34"/>
  <c r="N125" i="34"/>
  <c r="O113" i="34"/>
  <c r="O155" i="34"/>
  <c r="O107" i="34"/>
  <c r="N100" i="34"/>
  <c r="N108" i="34"/>
  <c r="N118" i="34"/>
  <c r="N130" i="34"/>
  <c r="N152" i="34"/>
  <c r="O100" i="34"/>
  <c r="O108" i="34"/>
  <c r="O114" i="34"/>
  <c r="O126" i="34"/>
  <c r="N103" i="34"/>
  <c r="N115" i="34"/>
  <c r="N127" i="34"/>
  <c r="O115" i="34"/>
  <c r="O127" i="34"/>
  <c r="O101" i="34"/>
  <c r="N99" i="34"/>
  <c r="N102" i="34"/>
  <c r="N112" i="34"/>
  <c r="N120" i="34"/>
  <c r="N154" i="34"/>
  <c r="O102" i="34"/>
  <c r="O116" i="34"/>
  <c r="O128" i="34"/>
  <c r="O138" i="34"/>
  <c r="N105" i="34"/>
  <c r="N117" i="34"/>
  <c r="N129" i="34"/>
  <c r="N151" i="34"/>
  <c r="O117" i="34"/>
  <c r="O129" i="34"/>
  <c r="O103" i="34"/>
  <c r="M99" i="34"/>
  <c r="M111" i="34"/>
  <c r="M105" i="34"/>
  <c r="M119" i="34"/>
  <c r="M141" i="34"/>
  <c r="M153" i="34"/>
  <c r="M112" i="34"/>
  <c r="M120" i="34"/>
  <c r="M154" i="34"/>
  <c r="M106" i="34"/>
  <c r="M107" i="34"/>
  <c r="M113" i="34"/>
  <c r="M155" i="34"/>
  <c r="M114" i="34"/>
  <c r="M126" i="34"/>
  <c r="M108" i="34"/>
  <c r="M101" i="34"/>
  <c r="M115" i="34"/>
  <c r="M127" i="34"/>
  <c r="M116" i="34"/>
  <c r="M128" i="34"/>
  <c r="M138" i="34"/>
  <c r="M102" i="34"/>
  <c r="M100" i="34"/>
  <c r="M103" i="34"/>
  <c r="M117" i="34"/>
  <c r="M129" i="34"/>
  <c r="M118" i="34"/>
  <c r="M152" i="34"/>
  <c r="M104" i="34"/>
  <c r="L103" i="34"/>
  <c r="L172" i="34"/>
  <c r="L106" i="34"/>
  <c r="L118" i="34"/>
  <c r="L112" i="34"/>
  <c r="L105" i="34"/>
  <c r="L115" i="34"/>
  <c r="L127" i="34"/>
  <c r="L137" i="34"/>
  <c r="L145" i="34"/>
  <c r="L157" i="34"/>
  <c r="L167" i="34"/>
  <c r="L100" i="34"/>
  <c r="L108" i="34"/>
  <c r="L120" i="34"/>
  <c r="L132" i="34"/>
  <c r="L142" i="34"/>
  <c r="L154" i="34"/>
  <c r="L164" i="34"/>
  <c r="L125" i="34"/>
  <c r="L133" i="34"/>
  <c r="L143" i="34"/>
  <c r="L165" i="34"/>
  <c r="L152" i="34"/>
  <c r="L107" i="34"/>
  <c r="L117" i="34"/>
  <c r="L129" i="34"/>
  <c r="L139" i="34"/>
  <c r="L151" i="34"/>
  <c r="L159" i="34"/>
  <c r="L169" i="34"/>
  <c r="L102" i="34"/>
  <c r="L114" i="34"/>
  <c r="L126" i="34"/>
  <c r="L134" i="34"/>
  <c r="L144" i="34"/>
  <c r="L156" i="34"/>
  <c r="L166" i="34"/>
  <c r="L113" i="34"/>
  <c r="L155" i="34"/>
  <c r="L130" i="34"/>
  <c r="L140" i="34"/>
  <c r="L160" i="34"/>
  <c r="L170" i="34"/>
  <c r="L101" i="34"/>
  <c r="L111" i="34"/>
  <c r="L119" i="34"/>
  <c r="L131" i="34"/>
  <c r="L141" i="34"/>
  <c r="L153" i="34"/>
  <c r="L163" i="34"/>
  <c r="L171" i="34"/>
  <c r="L104" i="34"/>
  <c r="L116" i="34"/>
  <c r="L128" i="34"/>
  <c r="L138" i="34"/>
  <c r="L146" i="34"/>
  <c r="L158" i="34"/>
  <c r="L168" i="34"/>
  <c r="J166" i="34" l="1"/>
  <c r="J108" i="34"/>
  <c r="J153" i="34"/>
  <c r="J140" i="34"/>
  <c r="J145" i="34"/>
  <c r="J126" i="34"/>
  <c r="J117" i="34"/>
  <c r="J158" i="34"/>
  <c r="J116" i="34"/>
  <c r="J111" i="34"/>
  <c r="J159" i="34"/>
  <c r="J143" i="34"/>
  <c r="J164" i="34"/>
  <c r="J105" i="34"/>
  <c r="J172" i="34"/>
  <c r="J112" i="34"/>
  <c r="J154" i="34"/>
  <c r="J146" i="34"/>
  <c r="J141" i="34"/>
  <c r="J156" i="34"/>
  <c r="J107" i="34"/>
  <c r="J171" i="34"/>
  <c r="J170" i="34"/>
  <c r="J168" i="34"/>
  <c r="J128" i="34"/>
  <c r="J163" i="34"/>
  <c r="J119" i="34"/>
  <c r="J160" i="34"/>
  <c r="J113" i="34"/>
  <c r="J134" i="34"/>
  <c r="J169" i="34"/>
  <c r="J165" i="34"/>
  <c r="J157" i="34"/>
  <c r="J106" i="34"/>
  <c r="J101" i="34"/>
  <c r="J151" i="34"/>
  <c r="J133" i="34"/>
  <c r="J142" i="34"/>
  <c r="J137" i="34"/>
  <c r="J104" i="34"/>
  <c r="J130" i="34"/>
  <c r="J114" i="34"/>
  <c r="J131" i="34"/>
  <c r="J144" i="34"/>
  <c r="J139" i="34"/>
  <c r="J125" i="34"/>
  <c r="J132" i="34"/>
  <c r="J167" i="34"/>
  <c r="J100" i="34"/>
  <c r="J103" i="34"/>
  <c r="J138" i="34"/>
  <c r="J155" i="34"/>
  <c r="J152" i="34"/>
  <c r="J129" i="34"/>
  <c r="J120" i="34"/>
  <c r="J115" i="34"/>
  <c r="J99" i="34"/>
  <c r="J102" i="34"/>
  <c r="J127" i="34"/>
  <c r="J118" i="34"/>
  <c r="V28" i="29" l="1"/>
  <c r="V29" i="29"/>
  <c r="V27" i="29"/>
  <c r="L13" i="28" l="1"/>
  <c r="J14" i="28"/>
  <c r="J15" i="28"/>
  <c r="J16" i="28"/>
  <c r="J17" i="28"/>
  <c r="J18" i="28"/>
  <c r="J19" i="28"/>
  <c r="J20" i="28"/>
  <c r="M13" i="28"/>
  <c r="N13" i="28"/>
  <c r="O13" i="28"/>
  <c r="P13" i="28"/>
  <c r="Q13" i="28"/>
  <c r="J13" i="28"/>
  <c r="H17" i="27"/>
  <c r="L19" i="27" l="1"/>
  <c r="M19" i="27"/>
  <c r="N19" i="27"/>
  <c r="O19" i="27"/>
  <c r="P19" i="27"/>
  <c r="Q19" i="27"/>
  <c r="J20" i="27"/>
  <c r="J21" i="27"/>
  <c r="J22" i="27"/>
  <c r="J23" i="27"/>
  <c r="J24" i="27"/>
  <c r="J25" i="27"/>
  <c r="J26" i="27"/>
  <c r="J19" i="27"/>
  <c r="Q35" i="26"/>
  <c r="P34" i="26"/>
  <c r="O33" i="26"/>
  <c r="N32" i="26"/>
  <c r="M31" i="26"/>
  <c r="L30" i="26"/>
  <c r="N17" i="28" l="1"/>
  <c r="N17" i="32"/>
  <c r="N17" i="37"/>
  <c r="O18" i="28"/>
  <c r="O18" i="37"/>
  <c r="O18" i="32"/>
  <c r="L15" i="28"/>
  <c r="V53" i="28" s="1"/>
  <c r="L15" i="37"/>
  <c r="L15" i="32"/>
  <c r="P19" i="28"/>
  <c r="P19" i="37"/>
  <c r="P19" i="32"/>
  <c r="M16" i="28"/>
  <c r="M16" i="32"/>
  <c r="M16" i="37"/>
  <c r="Q26" i="27"/>
  <c r="Q20" i="32"/>
  <c r="Q20" i="37"/>
  <c r="Q36" i="26"/>
  <c r="Q37" i="26" s="1"/>
  <c r="Q38" i="26" s="1"/>
  <c r="Q39" i="26" s="1"/>
  <c r="H36" i="38" s="1"/>
  <c r="X53" i="28"/>
  <c r="L31" i="26"/>
  <c r="L22" i="27" s="1"/>
  <c r="N23" i="27"/>
  <c r="N33" i="26"/>
  <c r="N24" i="27"/>
  <c r="L21" i="27"/>
  <c r="O24" i="27"/>
  <c r="Q20" i="28"/>
  <c r="O34" i="26"/>
  <c r="M32" i="26"/>
  <c r="P35" i="26"/>
  <c r="P25" i="27"/>
  <c r="M22" i="27"/>
  <c r="H35" i="22"/>
  <c r="P49" i="22"/>
  <c r="L49" i="22"/>
  <c r="R48" i="22"/>
  <c r="N48" i="22"/>
  <c r="P47" i="22"/>
  <c r="L47" i="22"/>
  <c r="R46" i="22"/>
  <c r="N46" i="22"/>
  <c r="P45" i="22"/>
  <c r="L45" i="22"/>
  <c r="R44" i="22"/>
  <c r="N44" i="22"/>
  <c r="P43" i="22"/>
  <c r="M43" i="22"/>
  <c r="L43" i="22"/>
  <c r="M42" i="22"/>
  <c r="M31" i="27" s="1"/>
  <c r="N31" i="27"/>
  <c r="O42" i="22"/>
  <c r="P42" i="22"/>
  <c r="P31" i="27" s="1"/>
  <c r="Q42" i="22"/>
  <c r="Q31" i="27" s="1"/>
  <c r="R42" i="22"/>
  <c r="R31" i="27" s="1"/>
  <c r="S42" i="22"/>
  <c r="S31" i="27" s="1"/>
  <c r="L32" i="26" l="1"/>
  <c r="U53" i="28"/>
  <c r="W53" i="28"/>
  <c r="O19" i="37"/>
  <c r="O19" i="32"/>
  <c r="L16" i="28"/>
  <c r="L16" i="37"/>
  <c r="L16" i="32"/>
  <c r="L17" i="32"/>
  <c r="L17" i="37"/>
  <c r="P20" i="37"/>
  <c r="P20" i="32"/>
  <c r="P36" i="26"/>
  <c r="P37" i="26" s="1"/>
  <c r="P38" i="26" s="1"/>
  <c r="P39" i="26" s="1"/>
  <c r="H35" i="38" s="1"/>
  <c r="N18" i="32"/>
  <c r="N18" i="37"/>
  <c r="S260" i="37"/>
  <c r="S258" i="37"/>
  <c r="S256" i="37"/>
  <c r="S254" i="37"/>
  <c r="S252" i="37"/>
  <c r="S272" i="37"/>
  <c r="S270" i="37"/>
  <c r="S268" i="37"/>
  <c r="S266" i="37"/>
  <c r="S264" i="37"/>
  <c r="O260" i="37"/>
  <c r="O258" i="37"/>
  <c r="O256" i="37"/>
  <c r="O254" i="37"/>
  <c r="O252" i="37"/>
  <c r="O272" i="37"/>
  <c r="O270" i="37"/>
  <c r="O268" i="37"/>
  <c r="O266" i="37"/>
  <c r="O264" i="37"/>
  <c r="P251" i="37"/>
  <c r="O259" i="37"/>
  <c r="O257" i="37"/>
  <c r="O255" i="37"/>
  <c r="O253" i="37"/>
  <c r="P263" i="37"/>
  <c r="O271" i="37"/>
  <c r="O269" i="37"/>
  <c r="O267" i="37"/>
  <c r="O265" i="37"/>
  <c r="S251" i="37"/>
  <c r="R259" i="37"/>
  <c r="R257" i="37"/>
  <c r="R255" i="37"/>
  <c r="R253" i="37"/>
  <c r="S263" i="37"/>
  <c r="R271" i="37"/>
  <c r="R269" i="37"/>
  <c r="R267" i="37"/>
  <c r="S259" i="37"/>
  <c r="L263" i="37"/>
  <c r="S265" i="37"/>
  <c r="N260" i="37"/>
  <c r="N257" i="37"/>
  <c r="R254" i="37"/>
  <c r="N252" i="37"/>
  <c r="N271" i="37"/>
  <c r="R268" i="37"/>
  <c r="N266" i="37"/>
  <c r="N264" i="37"/>
  <c r="R251" i="37"/>
  <c r="Q259" i="37"/>
  <c r="Q257" i="37"/>
  <c r="Q255" i="37"/>
  <c r="Q253" i="37"/>
  <c r="R263" i="37"/>
  <c r="Q271" i="37"/>
  <c r="Q269" i="37"/>
  <c r="Q267" i="37"/>
  <c r="Q265" i="37"/>
  <c r="P260" i="37"/>
  <c r="P258" i="37"/>
  <c r="P256" i="37"/>
  <c r="P254" i="37"/>
  <c r="P252" i="37"/>
  <c r="P272" i="37"/>
  <c r="P270" i="37"/>
  <c r="P268" i="37"/>
  <c r="P266" i="37"/>
  <c r="P264" i="37"/>
  <c r="S257" i="37"/>
  <c r="S271" i="37"/>
  <c r="N259" i="37"/>
  <c r="R256" i="37"/>
  <c r="N254" i="37"/>
  <c r="O263" i="37"/>
  <c r="R270" i="37"/>
  <c r="N268" i="37"/>
  <c r="R265" i="37"/>
  <c r="N251" i="37"/>
  <c r="M259" i="37"/>
  <c r="M257" i="37"/>
  <c r="M255" i="37"/>
  <c r="M253" i="37"/>
  <c r="N263" i="37"/>
  <c r="M271" i="37"/>
  <c r="M269" i="37"/>
  <c r="M267" i="37"/>
  <c r="M265" i="37"/>
  <c r="L260" i="37"/>
  <c r="L258" i="37"/>
  <c r="L256" i="37"/>
  <c r="L254" i="37"/>
  <c r="L252" i="37"/>
  <c r="L272" i="37"/>
  <c r="L270" i="37"/>
  <c r="L268" i="37"/>
  <c r="L266" i="37"/>
  <c r="L264" i="37"/>
  <c r="S255" i="37"/>
  <c r="S269" i="37"/>
  <c r="O251" i="37"/>
  <c r="R258" i="37"/>
  <c r="N256" i="37"/>
  <c r="N253" i="37"/>
  <c r="R272" i="37"/>
  <c r="N270" i="37"/>
  <c r="N267" i="37"/>
  <c r="N265" i="37"/>
  <c r="Q260" i="37"/>
  <c r="Q258" i="37"/>
  <c r="Q256" i="37"/>
  <c r="Q254" i="37"/>
  <c r="Q252" i="37"/>
  <c r="Q272" i="37"/>
  <c r="Q270" i="37"/>
  <c r="Q268" i="37"/>
  <c r="Q266" i="37"/>
  <c r="Q264" i="37"/>
  <c r="Q251" i="37"/>
  <c r="P259" i="37"/>
  <c r="P257" i="37"/>
  <c r="P255" i="37"/>
  <c r="P253" i="37"/>
  <c r="Q263" i="37"/>
  <c r="P271" i="37"/>
  <c r="P269" i="37"/>
  <c r="P267" i="37"/>
  <c r="P265" i="37"/>
  <c r="L251" i="37"/>
  <c r="S253" i="37"/>
  <c r="S267" i="37"/>
  <c r="R260" i="37"/>
  <c r="N258" i="37"/>
  <c r="N255" i="37"/>
  <c r="R252" i="37"/>
  <c r="N272" i="37"/>
  <c r="N269" i="37"/>
  <c r="R266" i="37"/>
  <c r="R264" i="37"/>
  <c r="M260" i="37"/>
  <c r="M258" i="37"/>
  <c r="M256" i="37"/>
  <c r="M254" i="37"/>
  <c r="M252" i="37"/>
  <c r="M272" i="37"/>
  <c r="M270" i="37"/>
  <c r="M268" i="37"/>
  <c r="M266" i="37"/>
  <c r="M264" i="37"/>
  <c r="M251" i="37"/>
  <c r="L259" i="37"/>
  <c r="L257" i="37"/>
  <c r="L255" i="37"/>
  <c r="L253" i="37"/>
  <c r="M263" i="37"/>
  <c r="L271" i="37"/>
  <c r="L269" i="37"/>
  <c r="L267" i="37"/>
  <c r="L265" i="37"/>
  <c r="M17" i="37"/>
  <c r="M17" i="32"/>
  <c r="N498" i="32"/>
  <c r="R498" i="32"/>
  <c r="N499" i="32"/>
  <c r="R499" i="32"/>
  <c r="N500" i="32"/>
  <c r="R500" i="32"/>
  <c r="N501" i="32"/>
  <c r="R501" i="32"/>
  <c r="N502" i="32"/>
  <c r="R502" i="32"/>
  <c r="O498" i="32"/>
  <c r="S498" i="32"/>
  <c r="O499" i="32"/>
  <c r="S499" i="32"/>
  <c r="O500" i="32"/>
  <c r="S500" i="32"/>
  <c r="O501" i="32"/>
  <c r="S501" i="32"/>
  <c r="O502" i="32"/>
  <c r="S502" i="32"/>
  <c r="M498" i="32"/>
  <c r="Q498" i="32"/>
  <c r="M499" i="32"/>
  <c r="Q499" i="32"/>
  <c r="M500" i="32"/>
  <c r="Q500" i="32"/>
  <c r="M501" i="32"/>
  <c r="Q501" i="32"/>
  <c r="M502" i="32"/>
  <c r="Q502" i="32"/>
  <c r="M503" i="32"/>
  <c r="Q503" i="32"/>
  <c r="M504" i="32"/>
  <c r="Q504" i="32"/>
  <c r="M505" i="32"/>
  <c r="Q505" i="32"/>
  <c r="M506" i="32"/>
  <c r="Q506" i="32"/>
  <c r="N497" i="32"/>
  <c r="R497" i="32"/>
  <c r="M486" i="32"/>
  <c r="Q486" i="32"/>
  <c r="M487" i="32"/>
  <c r="L498" i="32"/>
  <c r="L500" i="32"/>
  <c r="L502" i="32"/>
  <c r="O503" i="32"/>
  <c r="L504" i="32"/>
  <c r="R504" i="32"/>
  <c r="O505" i="32"/>
  <c r="L506" i="32"/>
  <c r="R506" i="32"/>
  <c r="P497" i="32"/>
  <c r="L486" i="32"/>
  <c r="R486" i="32"/>
  <c r="O487" i="32"/>
  <c r="S487" i="32"/>
  <c r="O488" i="32"/>
  <c r="S488" i="32"/>
  <c r="O489" i="32"/>
  <c r="S489" i="32"/>
  <c r="O490" i="32"/>
  <c r="S490" i="32"/>
  <c r="O491" i="32"/>
  <c r="S491" i="32"/>
  <c r="O492" i="32"/>
  <c r="S492" i="32"/>
  <c r="O493" i="32"/>
  <c r="S493" i="32"/>
  <c r="O494" i="32"/>
  <c r="S494" i="32"/>
  <c r="P485" i="32"/>
  <c r="L485" i="32"/>
  <c r="O472" i="32"/>
  <c r="S472" i="32"/>
  <c r="O473" i="32"/>
  <c r="S473" i="32"/>
  <c r="O474" i="32"/>
  <c r="S474" i="32"/>
  <c r="O475" i="32"/>
  <c r="S475" i="32"/>
  <c r="O476" i="32"/>
  <c r="S476" i="32"/>
  <c r="O477" i="32"/>
  <c r="S477" i="32"/>
  <c r="O478" i="32"/>
  <c r="S478" i="32"/>
  <c r="O479" i="32"/>
  <c r="S479" i="32"/>
  <c r="O480" i="32"/>
  <c r="S480" i="32"/>
  <c r="P471" i="32"/>
  <c r="L471" i="32"/>
  <c r="O460" i="32"/>
  <c r="S460" i="32"/>
  <c r="O461" i="32"/>
  <c r="S461" i="32"/>
  <c r="O462" i="32"/>
  <c r="S462" i="32"/>
  <c r="O463" i="32"/>
  <c r="S463" i="32"/>
  <c r="O464" i="32"/>
  <c r="S464" i="32"/>
  <c r="O465" i="32"/>
  <c r="S465" i="32"/>
  <c r="O466" i="32"/>
  <c r="S466" i="32"/>
  <c r="O467" i="32"/>
  <c r="S467" i="32"/>
  <c r="O468" i="32"/>
  <c r="S468" i="32"/>
  <c r="P459" i="32"/>
  <c r="L459" i="32"/>
  <c r="P498" i="32"/>
  <c r="P500" i="32"/>
  <c r="P502" i="32"/>
  <c r="P503" i="32"/>
  <c r="N504" i="32"/>
  <c r="S504" i="32"/>
  <c r="P505" i="32"/>
  <c r="N506" i="32"/>
  <c r="S506" i="32"/>
  <c r="Q497" i="32"/>
  <c r="N486" i="32"/>
  <c r="S486" i="32"/>
  <c r="P487" i="32"/>
  <c r="L488" i="32"/>
  <c r="P488" i="32"/>
  <c r="L489" i="32"/>
  <c r="P489" i="32"/>
  <c r="L490" i="32"/>
  <c r="P490" i="32"/>
  <c r="L491" i="32"/>
  <c r="P491" i="32"/>
  <c r="L492" i="32"/>
  <c r="P492" i="32"/>
  <c r="L493" i="32"/>
  <c r="P493" i="32"/>
  <c r="L494" i="32"/>
  <c r="P494" i="32"/>
  <c r="M485" i="32"/>
  <c r="Q485" i="32"/>
  <c r="L472" i="32"/>
  <c r="P472" i="32"/>
  <c r="L473" i="32"/>
  <c r="P473" i="32"/>
  <c r="L474" i="32"/>
  <c r="P474" i="32"/>
  <c r="L475" i="32"/>
  <c r="P475" i="32"/>
  <c r="L476" i="32"/>
  <c r="P476" i="32"/>
  <c r="L477" i="32"/>
  <c r="P477" i="32"/>
  <c r="L478" i="32"/>
  <c r="P478" i="32"/>
  <c r="L479" i="32"/>
  <c r="P479" i="32"/>
  <c r="L480" i="32"/>
  <c r="P480" i="32"/>
  <c r="M471" i="32"/>
  <c r="Q471" i="32"/>
  <c r="L460" i="32"/>
  <c r="P460" i="32"/>
  <c r="L461" i="32"/>
  <c r="P461" i="32"/>
  <c r="L462" i="32"/>
  <c r="P462" i="32"/>
  <c r="L463" i="32"/>
  <c r="P463" i="32"/>
  <c r="L464" i="32"/>
  <c r="P464" i="32"/>
  <c r="L465" i="32"/>
  <c r="P465" i="32"/>
  <c r="L466" i="32"/>
  <c r="P466" i="32"/>
  <c r="L467" i="32"/>
  <c r="P467" i="32"/>
  <c r="L468" i="32"/>
  <c r="P468" i="32"/>
  <c r="M459" i="32"/>
  <c r="Q459" i="32"/>
  <c r="L499" i="32"/>
  <c r="L501" i="32"/>
  <c r="L503" i="32"/>
  <c r="R503" i="32"/>
  <c r="O504" i="32"/>
  <c r="L505" i="32"/>
  <c r="R505" i="32"/>
  <c r="O506" i="32"/>
  <c r="M497" i="32"/>
  <c r="S497" i="32"/>
  <c r="O486" i="32"/>
  <c r="L487" i="32"/>
  <c r="Q487" i="32"/>
  <c r="M488" i="32"/>
  <c r="Q488" i="32"/>
  <c r="M489" i="32"/>
  <c r="Q489" i="32"/>
  <c r="M490" i="32"/>
  <c r="Q490" i="32"/>
  <c r="M491" i="32"/>
  <c r="Q491" i="32"/>
  <c r="M492" i="32"/>
  <c r="Q492" i="32"/>
  <c r="M493" i="32"/>
  <c r="Q493" i="32"/>
  <c r="M494" i="32"/>
  <c r="Q494" i="32"/>
  <c r="N485" i="32"/>
  <c r="R485" i="32"/>
  <c r="M472" i="32"/>
  <c r="Q472" i="32"/>
  <c r="M473" i="32"/>
  <c r="Q473" i="32"/>
  <c r="M474" i="32"/>
  <c r="Q474" i="32"/>
  <c r="M475" i="32"/>
  <c r="Q475" i="32"/>
  <c r="M476" i="32"/>
  <c r="Q476" i="32"/>
  <c r="M477" i="32"/>
  <c r="Q477" i="32"/>
  <c r="M478" i="32"/>
  <c r="Q478" i="32"/>
  <c r="M479" i="32"/>
  <c r="Q479" i="32"/>
  <c r="M480" i="32"/>
  <c r="Q480" i="32"/>
  <c r="N471" i="32"/>
  <c r="R471" i="32"/>
  <c r="M460" i="32"/>
  <c r="Q460" i="32"/>
  <c r="M461" i="32"/>
  <c r="Q461" i="32"/>
  <c r="M462" i="32"/>
  <c r="Q462" i="32"/>
  <c r="M463" i="32"/>
  <c r="Q463" i="32"/>
  <c r="M464" i="32"/>
  <c r="Q464" i="32"/>
  <c r="M465" i="32"/>
  <c r="Q465" i="32"/>
  <c r="M466" i="32"/>
  <c r="Q466" i="32"/>
  <c r="M467" i="32"/>
  <c r="Q467" i="32"/>
  <c r="M468" i="32"/>
  <c r="Q468" i="32"/>
  <c r="N459" i="32"/>
  <c r="R459" i="32"/>
  <c r="P499" i="32"/>
  <c r="P501" i="32"/>
  <c r="N503" i="32"/>
  <c r="S503" i="32"/>
  <c r="P504" i="32"/>
  <c r="N505" i="32"/>
  <c r="S505" i="32"/>
  <c r="P506" i="32"/>
  <c r="O497" i="32"/>
  <c r="L497" i="32"/>
  <c r="P486" i="32"/>
  <c r="N487" i="32"/>
  <c r="R487" i="32"/>
  <c r="N488" i="32"/>
  <c r="R488" i="32"/>
  <c r="N489" i="32"/>
  <c r="R489" i="32"/>
  <c r="N490" i="32"/>
  <c r="R490" i="32"/>
  <c r="N491" i="32"/>
  <c r="R491" i="32"/>
  <c r="N492" i="32"/>
  <c r="R492" i="32"/>
  <c r="N493" i="32"/>
  <c r="R493" i="32"/>
  <c r="N494" i="32"/>
  <c r="R494" i="32"/>
  <c r="O485" i="32"/>
  <c r="S485" i="32"/>
  <c r="N472" i="32"/>
  <c r="R472" i="32"/>
  <c r="N473" i="32"/>
  <c r="R473" i="32"/>
  <c r="N474" i="32"/>
  <c r="R474" i="32"/>
  <c r="N475" i="32"/>
  <c r="R475" i="32"/>
  <c r="N476" i="32"/>
  <c r="R476" i="32"/>
  <c r="N477" i="32"/>
  <c r="R477" i="32"/>
  <c r="N478" i="32"/>
  <c r="R478" i="32"/>
  <c r="N479" i="32"/>
  <c r="R479" i="32"/>
  <c r="N480" i="32"/>
  <c r="R480" i="32"/>
  <c r="O471" i="32"/>
  <c r="S471" i="32"/>
  <c r="N460" i="32"/>
  <c r="R460" i="32"/>
  <c r="N461" i="32"/>
  <c r="R461" i="32"/>
  <c r="N462" i="32"/>
  <c r="R462" i="32"/>
  <c r="N463" i="32"/>
  <c r="R463" i="32"/>
  <c r="N464" i="32"/>
  <c r="R464" i="32"/>
  <c r="N465" i="32"/>
  <c r="R465" i="32"/>
  <c r="N466" i="32"/>
  <c r="R466" i="32"/>
  <c r="N467" i="32"/>
  <c r="R467" i="32"/>
  <c r="N468" i="32"/>
  <c r="R468" i="32"/>
  <c r="O459" i="32"/>
  <c r="S459" i="32"/>
  <c r="X82" i="27"/>
  <c r="W82" i="27"/>
  <c r="V82" i="27"/>
  <c r="U82" i="27"/>
  <c r="X81" i="27"/>
  <c r="W81" i="27"/>
  <c r="U81" i="27"/>
  <c r="V81" i="27"/>
  <c r="X54" i="28"/>
  <c r="V54" i="28"/>
  <c r="W54" i="28"/>
  <c r="U54" i="28"/>
  <c r="O31" i="27"/>
  <c r="J42" i="22"/>
  <c r="N18" i="28"/>
  <c r="N34" i="26"/>
  <c r="P20" i="28"/>
  <c r="P26" i="27"/>
  <c r="M17" i="28"/>
  <c r="M33" i="26"/>
  <c r="M23" i="27"/>
  <c r="L17" i="28"/>
  <c r="L33" i="26"/>
  <c r="L23" i="27"/>
  <c r="O19" i="28"/>
  <c r="O25" i="27"/>
  <c r="O35" i="26"/>
  <c r="O54" i="22"/>
  <c r="O56" i="22" s="1"/>
  <c r="P54" i="22"/>
  <c r="P56" i="22" s="1"/>
  <c r="M54" i="22"/>
  <c r="Q54" i="22"/>
  <c r="Q56" i="22" s="1"/>
  <c r="N54" i="22"/>
  <c r="N56" i="22" s="1"/>
  <c r="J56" i="22" s="1"/>
  <c r="R54" i="22"/>
  <c r="R56" i="22" s="1"/>
  <c r="L54" i="22"/>
  <c r="L56" i="22" s="1"/>
  <c r="L25" i="28" s="1"/>
  <c r="M69" i="22"/>
  <c r="P44" i="22"/>
  <c r="P83" i="22" s="1"/>
  <c r="P84" i="22" s="1"/>
  <c r="N43" i="22"/>
  <c r="N69" i="22" s="1"/>
  <c r="N70" i="22" s="1"/>
  <c r="R43" i="22"/>
  <c r="L44" i="22"/>
  <c r="N45" i="22"/>
  <c r="N96" i="22" s="1"/>
  <c r="N33" i="28" s="1"/>
  <c r="N75" i="28" s="1"/>
  <c r="R45" i="22"/>
  <c r="R96" i="22" s="1"/>
  <c r="R33" i="28" s="1"/>
  <c r="R75" i="28" s="1"/>
  <c r="L46" i="22"/>
  <c r="P46" i="22"/>
  <c r="P108" i="22" s="1"/>
  <c r="P109" i="22" s="1"/>
  <c r="N47" i="22"/>
  <c r="N119" i="22" s="1"/>
  <c r="N120" i="22" s="1"/>
  <c r="R47" i="22"/>
  <c r="R119" i="22" s="1"/>
  <c r="R120" i="22" s="1"/>
  <c r="L48" i="22"/>
  <c r="P48" i="22"/>
  <c r="P129" i="22" s="1"/>
  <c r="P130" i="22" s="1"/>
  <c r="N49" i="22"/>
  <c r="N138" i="22" s="1"/>
  <c r="N139" i="22" s="1"/>
  <c r="R138" i="22"/>
  <c r="R139" i="22" s="1"/>
  <c r="P78" i="27"/>
  <c r="R78" i="27"/>
  <c r="S78" i="27"/>
  <c r="O78" i="27"/>
  <c r="N78" i="27"/>
  <c r="Q78" i="27"/>
  <c r="M78" i="27"/>
  <c r="L69" i="22"/>
  <c r="L70" i="22" s="1"/>
  <c r="Q43" i="22"/>
  <c r="Q69" i="22" s="1"/>
  <c r="Q70" i="22" s="1"/>
  <c r="O44" i="22"/>
  <c r="O83" i="22" s="1"/>
  <c r="O84" i="22" s="1"/>
  <c r="S44" i="22"/>
  <c r="M45" i="22"/>
  <c r="M96" i="22" s="1"/>
  <c r="M33" i="28" s="1"/>
  <c r="M75" i="28" s="1"/>
  <c r="Q45" i="22"/>
  <c r="Q96" i="22" s="1"/>
  <c r="Q33" i="28" s="1"/>
  <c r="Q75" i="28" s="1"/>
  <c r="O46" i="22"/>
  <c r="O108" i="22" s="1"/>
  <c r="O109" i="22" s="1"/>
  <c r="S46" i="22"/>
  <c r="S108" i="22" s="1"/>
  <c r="S109" i="22" s="1"/>
  <c r="M47" i="22"/>
  <c r="M119" i="22" s="1"/>
  <c r="M120" i="22" s="1"/>
  <c r="Q47" i="22"/>
  <c r="Q119" i="22" s="1"/>
  <c r="Q120" i="22" s="1"/>
  <c r="O48" i="22"/>
  <c r="O129" i="22" s="1"/>
  <c r="O130" i="22" s="1"/>
  <c r="S48" i="22"/>
  <c r="S129" i="22" s="1"/>
  <c r="S130" i="22" s="1"/>
  <c r="M49" i="22"/>
  <c r="M138" i="22" s="1"/>
  <c r="M139" i="22" s="1"/>
  <c r="Q49" i="22"/>
  <c r="Q138" i="22" s="1"/>
  <c r="Q139" i="22" s="1"/>
  <c r="P69" i="22"/>
  <c r="P70" i="22" s="1"/>
  <c r="L42" i="22"/>
  <c r="N83" i="22"/>
  <c r="N84" i="22" s="1"/>
  <c r="R83" i="22"/>
  <c r="R84" i="22" s="1"/>
  <c r="L96" i="22"/>
  <c r="P96" i="22"/>
  <c r="P33" i="28" s="1"/>
  <c r="P75" i="28" s="1"/>
  <c r="N108" i="22"/>
  <c r="N109" i="22" s="1"/>
  <c r="R108" i="22"/>
  <c r="R109" i="22" s="1"/>
  <c r="L119" i="22"/>
  <c r="L120" i="22" s="1"/>
  <c r="P119" i="22"/>
  <c r="P120" i="22" s="1"/>
  <c r="N129" i="22"/>
  <c r="N130" i="22" s="1"/>
  <c r="R129" i="22"/>
  <c r="R130" i="22" s="1"/>
  <c r="L138" i="22"/>
  <c r="L139" i="22" s="1"/>
  <c r="P138" i="22"/>
  <c r="P139" i="22" s="1"/>
  <c r="R69" i="22"/>
  <c r="R70" i="22" s="1"/>
  <c r="O43" i="22"/>
  <c r="M44" i="22"/>
  <c r="Q44" i="22"/>
  <c r="O45" i="22"/>
  <c r="S45" i="22"/>
  <c r="M46" i="22"/>
  <c r="Q46" i="22"/>
  <c r="O47" i="22"/>
  <c r="S47" i="22"/>
  <c r="M48" i="22"/>
  <c r="Q48" i="22"/>
  <c r="O49" i="22"/>
  <c r="S49" i="22"/>
  <c r="M56" i="22"/>
  <c r="J259" i="37" l="1"/>
  <c r="J267" i="37"/>
  <c r="J253" i="37"/>
  <c r="J265" i="37"/>
  <c r="J269" i="37"/>
  <c r="J255" i="37"/>
  <c r="J251" i="37"/>
  <c r="J505" i="32"/>
  <c r="J501" i="32"/>
  <c r="M18" i="37"/>
  <c r="M18" i="32"/>
  <c r="J487" i="32"/>
  <c r="J486" i="32"/>
  <c r="J502" i="32"/>
  <c r="J270" i="37"/>
  <c r="J256" i="37"/>
  <c r="L223" i="37"/>
  <c r="S231" i="37"/>
  <c r="S229" i="37"/>
  <c r="S227" i="37"/>
  <c r="S225" i="37"/>
  <c r="L235" i="37"/>
  <c r="N223" i="37"/>
  <c r="M231" i="37"/>
  <c r="M229" i="37"/>
  <c r="M227" i="37"/>
  <c r="Q223" i="37"/>
  <c r="P231" i="37"/>
  <c r="P229" i="37"/>
  <c r="S242" i="37"/>
  <c r="S240" i="37"/>
  <c r="S238" i="37"/>
  <c r="S236" i="37"/>
  <c r="O223" i="37"/>
  <c r="N231" i="37"/>
  <c r="N229" i="37"/>
  <c r="N227" i="37"/>
  <c r="N225" i="37"/>
  <c r="O235" i="37"/>
  <c r="N243" i="37"/>
  <c r="N241" i="37"/>
  <c r="P223" i="37"/>
  <c r="O231" i="37"/>
  <c r="O229" i="37"/>
  <c r="O227" i="37"/>
  <c r="O225" i="37"/>
  <c r="P235" i="37"/>
  <c r="Q232" i="37"/>
  <c r="Q230" i="37"/>
  <c r="Q228" i="37"/>
  <c r="Q226" i="37"/>
  <c r="M223" i="37"/>
  <c r="L231" i="37"/>
  <c r="L229" i="37"/>
  <c r="O242" i="37"/>
  <c r="O240" i="37"/>
  <c r="O238" i="37"/>
  <c r="O236" i="37"/>
  <c r="R232" i="37"/>
  <c r="R230" i="37"/>
  <c r="R228" i="37"/>
  <c r="S232" i="37"/>
  <c r="S230" i="37"/>
  <c r="S228" i="37"/>
  <c r="S226" i="37"/>
  <c r="S224" i="37"/>
  <c r="S244" i="37"/>
  <c r="M232" i="37"/>
  <c r="O232" i="37"/>
  <c r="O230" i="37"/>
  <c r="O228" i="37"/>
  <c r="O226" i="37"/>
  <c r="O224" i="37"/>
  <c r="O244" i="37"/>
  <c r="R223" i="37"/>
  <c r="Q231" i="37"/>
  <c r="Q229" i="37"/>
  <c r="Q227" i="37"/>
  <c r="Q225" i="37"/>
  <c r="L232" i="37"/>
  <c r="L230" i="37"/>
  <c r="O243" i="37"/>
  <c r="O241" i="37"/>
  <c r="O239" i="37"/>
  <c r="O237" i="37"/>
  <c r="S223" i="37"/>
  <c r="R231" i="37"/>
  <c r="R229" i="37"/>
  <c r="R227" i="37"/>
  <c r="R225" i="37"/>
  <c r="S235" i="37"/>
  <c r="R243" i="37"/>
  <c r="R241" i="37"/>
  <c r="R239" i="37"/>
  <c r="R237" i="37"/>
  <c r="M230" i="37"/>
  <c r="S241" i="37"/>
  <c r="N230" i="37"/>
  <c r="R224" i="37"/>
  <c r="R242" i="37"/>
  <c r="N239" i="37"/>
  <c r="R236" i="37"/>
  <c r="R235" i="37"/>
  <c r="Q243" i="37"/>
  <c r="Q241" i="37"/>
  <c r="Q239" i="37"/>
  <c r="Q237" i="37"/>
  <c r="P228" i="37"/>
  <c r="P226" i="37"/>
  <c r="P224" i="37"/>
  <c r="P244" i="37"/>
  <c r="P242" i="37"/>
  <c r="P240" i="37"/>
  <c r="P238" i="37"/>
  <c r="P236" i="37"/>
  <c r="M228" i="37"/>
  <c r="P232" i="37"/>
  <c r="S239" i="37"/>
  <c r="N228" i="37"/>
  <c r="N224" i="37"/>
  <c r="N242" i="37"/>
  <c r="R238" i="37"/>
  <c r="N236" i="37"/>
  <c r="M225" i="37"/>
  <c r="N235" i="37"/>
  <c r="M243" i="37"/>
  <c r="M241" i="37"/>
  <c r="M239" i="37"/>
  <c r="M237" i="37"/>
  <c r="L228" i="37"/>
  <c r="L226" i="37"/>
  <c r="L224" i="37"/>
  <c r="L244" i="37"/>
  <c r="L242" i="37"/>
  <c r="L240" i="37"/>
  <c r="L238" i="37"/>
  <c r="L236" i="37"/>
  <c r="M226" i="37"/>
  <c r="P230" i="37"/>
  <c r="S237" i="37"/>
  <c r="R226" i="37"/>
  <c r="R244" i="37"/>
  <c r="R240" i="37"/>
  <c r="N238" i="37"/>
  <c r="Q224" i="37"/>
  <c r="Q244" i="37"/>
  <c r="Q242" i="37"/>
  <c r="Q240" i="37"/>
  <c r="Q238" i="37"/>
  <c r="Q236" i="37"/>
  <c r="P227" i="37"/>
  <c r="P225" i="37"/>
  <c r="Q235" i="37"/>
  <c r="P243" i="37"/>
  <c r="P241" i="37"/>
  <c r="P239" i="37"/>
  <c r="P237" i="37"/>
  <c r="S243" i="37"/>
  <c r="N232" i="37"/>
  <c r="N226" i="37"/>
  <c r="N244" i="37"/>
  <c r="N240" i="37"/>
  <c r="N237" i="37"/>
  <c r="M224" i="37"/>
  <c r="M244" i="37"/>
  <c r="M242" i="37"/>
  <c r="M240" i="37"/>
  <c r="M238" i="37"/>
  <c r="M236" i="37"/>
  <c r="L227" i="37"/>
  <c r="L225" i="37"/>
  <c r="M235" i="37"/>
  <c r="L243" i="37"/>
  <c r="L241" i="37"/>
  <c r="L239" i="37"/>
  <c r="L237" i="37"/>
  <c r="J497" i="32"/>
  <c r="J503" i="32"/>
  <c r="J467" i="32"/>
  <c r="J465" i="32"/>
  <c r="J463" i="32"/>
  <c r="J461" i="32"/>
  <c r="J479" i="32"/>
  <c r="J477" i="32"/>
  <c r="J475" i="32"/>
  <c r="J473" i="32"/>
  <c r="J493" i="32"/>
  <c r="J491" i="32"/>
  <c r="J489" i="32"/>
  <c r="J459" i="32"/>
  <c r="J471" i="32"/>
  <c r="J485" i="32"/>
  <c r="J500" i="32"/>
  <c r="J264" i="37"/>
  <c r="J272" i="37"/>
  <c r="J258" i="37"/>
  <c r="J504" i="32"/>
  <c r="J498" i="32"/>
  <c r="J266" i="37"/>
  <c r="J252" i="37"/>
  <c r="J260" i="37"/>
  <c r="N19" i="32"/>
  <c r="N19" i="37"/>
  <c r="O20" i="32"/>
  <c r="O20" i="37"/>
  <c r="O36" i="26"/>
  <c r="O37" i="26" s="1"/>
  <c r="O38" i="26" s="1"/>
  <c r="O39" i="26" s="1"/>
  <c r="H34" i="38" s="1"/>
  <c r="L18" i="37"/>
  <c r="L18" i="32"/>
  <c r="J499" i="32"/>
  <c r="J468" i="32"/>
  <c r="J466" i="32"/>
  <c r="J464" i="32"/>
  <c r="J462" i="32"/>
  <c r="J460" i="32"/>
  <c r="J480" i="32"/>
  <c r="J478" i="32"/>
  <c r="J476" i="32"/>
  <c r="J474" i="32"/>
  <c r="J472" i="32"/>
  <c r="J494" i="32"/>
  <c r="J492" i="32"/>
  <c r="J490" i="32"/>
  <c r="J488" i="32"/>
  <c r="J506" i="32"/>
  <c r="J271" i="37"/>
  <c r="J257" i="37"/>
  <c r="J268" i="37"/>
  <c r="J254" i="37"/>
  <c r="J263" i="37"/>
  <c r="O444" i="32"/>
  <c r="S444" i="32"/>
  <c r="O445" i="32"/>
  <c r="S445" i="32"/>
  <c r="O446" i="32"/>
  <c r="S446" i="32"/>
  <c r="O447" i="32"/>
  <c r="S447" i="32"/>
  <c r="O448" i="32"/>
  <c r="S448" i="32"/>
  <c r="O449" i="32"/>
  <c r="S449" i="32"/>
  <c r="O450" i="32"/>
  <c r="S450" i="32"/>
  <c r="O451" i="32"/>
  <c r="S451" i="32"/>
  <c r="O452" i="32"/>
  <c r="S452" i="32"/>
  <c r="P443" i="32"/>
  <c r="L443" i="32"/>
  <c r="O432" i="32"/>
  <c r="S432" i="32"/>
  <c r="O433" i="32"/>
  <c r="S433" i="32"/>
  <c r="O434" i="32"/>
  <c r="S434" i="32"/>
  <c r="O435" i="32"/>
  <c r="S435" i="32"/>
  <c r="O436" i="32"/>
  <c r="S436" i="32"/>
  <c r="O437" i="32"/>
  <c r="S437" i="32"/>
  <c r="O438" i="32"/>
  <c r="S438" i="32"/>
  <c r="O439" i="32"/>
  <c r="S439" i="32"/>
  <c r="O440" i="32"/>
  <c r="S440" i="32"/>
  <c r="P431" i="32"/>
  <c r="L431" i="32"/>
  <c r="O418" i="32"/>
  <c r="S418" i="32"/>
  <c r="O419" i="32"/>
  <c r="S419" i="32"/>
  <c r="O420" i="32"/>
  <c r="S420" i="32"/>
  <c r="O421" i="32"/>
  <c r="S421" i="32"/>
  <c r="O422" i="32"/>
  <c r="S422" i="32"/>
  <c r="O423" i="32"/>
  <c r="S423" i="32"/>
  <c r="O424" i="32"/>
  <c r="S424" i="32"/>
  <c r="O425" i="32"/>
  <c r="S425" i="32"/>
  <c r="O426" i="32"/>
  <c r="S426" i="32"/>
  <c r="P417" i="32"/>
  <c r="L417" i="32"/>
  <c r="O406" i="32"/>
  <c r="S406" i="32"/>
  <c r="O407" i="32"/>
  <c r="S407" i="32"/>
  <c r="O408" i="32"/>
  <c r="S408" i="32"/>
  <c r="O409" i="32"/>
  <c r="S409" i="32"/>
  <c r="O410" i="32"/>
  <c r="S410" i="32"/>
  <c r="O411" i="32"/>
  <c r="S411" i="32"/>
  <c r="O412" i="32"/>
  <c r="S412" i="32"/>
  <c r="O413" i="32"/>
  <c r="S413" i="32"/>
  <c r="O414" i="32"/>
  <c r="S414" i="32"/>
  <c r="P405" i="32"/>
  <c r="L405" i="32"/>
  <c r="L444" i="32"/>
  <c r="P444" i="32"/>
  <c r="L445" i="32"/>
  <c r="P445" i="32"/>
  <c r="L446" i="32"/>
  <c r="P446" i="32"/>
  <c r="L447" i="32"/>
  <c r="P447" i="32"/>
  <c r="L448" i="32"/>
  <c r="P448" i="32"/>
  <c r="L449" i="32"/>
  <c r="P449" i="32"/>
  <c r="L450" i="32"/>
  <c r="P450" i="32"/>
  <c r="L451" i="32"/>
  <c r="P451" i="32"/>
  <c r="L452" i="32"/>
  <c r="P452" i="32"/>
  <c r="M443" i="32"/>
  <c r="Q443" i="32"/>
  <c r="L432" i="32"/>
  <c r="P432" i="32"/>
  <c r="L433" i="32"/>
  <c r="P433" i="32"/>
  <c r="L434" i="32"/>
  <c r="P434" i="32"/>
  <c r="L435" i="32"/>
  <c r="P435" i="32"/>
  <c r="L436" i="32"/>
  <c r="P436" i="32"/>
  <c r="L437" i="32"/>
  <c r="P437" i="32"/>
  <c r="L438" i="32"/>
  <c r="P438" i="32"/>
  <c r="L439" i="32"/>
  <c r="P439" i="32"/>
  <c r="L440" i="32"/>
  <c r="P440" i="32"/>
  <c r="M431" i="32"/>
  <c r="Q431" i="32"/>
  <c r="L418" i="32"/>
  <c r="P418" i="32"/>
  <c r="L419" i="32"/>
  <c r="P419" i="32"/>
  <c r="L420" i="32"/>
  <c r="P420" i="32"/>
  <c r="L421" i="32"/>
  <c r="P421" i="32"/>
  <c r="L422" i="32"/>
  <c r="P422" i="32"/>
  <c r="L423" i="32"/>
  <c r="P423" i="32"/>
  <c r="L424" i="32"/>
  <c r="P424" i="32"/>
  <c r="L425" i="32"/>
  <c r="P425" i="32"/>
  <c r="L426" i="32"/>
  <c r="P426" i="32"/>
  <c r="M417" i="32"/>
  <c r="Q417" i="32"/>
  <c r="L406" i="32"/>
  <c r="P406" i="32"/>
  <c r="L407" i="32"/>
  <c r="P407" i="32"/>
  <c r="L408" i="32"/>
  <c r="P408" i="32"/>
  <c r="L409" i="32"/>
  <c r="P409" i="32"/>
  <c r="L410" i="32"/>
  <c r="P410" i="32"/>
  <c r="L411" i="32"/>
  <c r="P411" i="32"/>
  <c r="L412" i="32"/>
  <c r="P412" i="32"/>
  <c r="L413" i="32"/>
  <c r="P413" i="32"/>
  <c r="L414" i="32"/>
  <c r="P414" i="32"/>
  <c r="M405" i="32"/>
  <c r="Q405" i="32"/>
  <c r="M444" i="32"/>
  <c r="Q444" i="32"/>
  <c r="M445" i="32"/>
  <c r="Q445" i="32"/>
  <c r="M446" i="32"/>
  <c r="Q446" i="32"/>
  <c r="M447" i="32"/>
  <c r="Q447" i="32"/>
  <c r="M448" i="32"/>
  <c r="Q448" i="32"/>
  <c r="M449" i="32"/>
  <c r="Q449" i="32"/>
  <c r="M450" i="32"/>
  <c r="Q450" i="32"/>
  <c r="M451" i="32"/>
  <c r="Q451" i="32"/>
  <c r="M452" i="32"/>
  <c r="Q452" i="32"/>
  <c r="N443" i="32"/>
  <c r="R443" i="32"/>
  <c r="M432" i="32"/>
  <c r="Q432" i="32"/>
  <c r="M433" i="32"/>
  <c r="Q433" i="32"/>
  <c r="M434" i="32"/>
  <c r="Q434" i="32"/>
  <c r="M435" i="32"/>
  <c r="Q435" i="32"/>
  <c r="M436" i="32"/>
  <c r="Q436" i="32"/>
  <c r="M437" i="32"/>
  <c r="Q437" i="32"/>
  <c r="M438" i="32"/>
  <c r="Q438" i="32"/>
  <c r="M439" i="32"/>
  <c r="Q439" i="32"/>
  <c r="M440" i="32"/>
  <c r="Q440" i="32"/>
  <c r="N431" i="32"/>
  <c r="R431" i="32"/>
  <c r="M418" i="32"/>
  <c r="Q418" i="32"/>
  <c r="M419" i="32"/>
  <c r="Q419" i="32"/>
  <c r="M420" i="32"/>
  <c r="Q420" i="32"/>
  <c r="M421" i="32"/>
  <c r="Q421" i="32"/>
  <c r="M422" i="32"/>
  <c r="Q422" i="32"/>
  <c r="M423" i="32"/>
  <c r="Q423" i="32"/>
  <c r="M424" i="32"/>
  <c r="Q424" i="32"/>
  <c r="M425" i="32"/>
  <c r="Q425" i="32"/>
  <c r="M426" i="32"/>
  <c r="Q426" i="32"/>
  <c r="N417" i="32"/>
  <c r="R417" i="32"/>
  <c r="M406" i="32"/>
  <c r="Q406" i="32"/>
  <c r="M407" i="32"/>
  <c r="Q407" i="32"/>
  <c r="M408" i="32"/>
  <c r="Q408" i="32"/>
  <c r="M409" i="32"/>
  <c r="Q409" i="32"/>
  <c r="M410" i="32"/>
  <c r="Q410" i="32"/>
  <c r="M411" i="32"/>
  <c r="Q411" i="32"/>
  <c r="M412" i="32"/>
  <c r="Q412" i="32"/>
  <c r="M413" i="32"/>
  <c r="Q413" i="32"/>
  <c r="M414" i="32"/>
  <c r="Q414" i="32"/>
  <c r="N405" i="32"/>
  <c r="R405" i="32"/>
  <c r="R411" i="32"/>
  <c r="N444" i="32"/>
  <c r="R444" i="32"/>
  <c r="N445" i="32"/>
  <c r="R445" i="32"/>
  <c r="N446" i="32"/>
  <c r="R446" i="32"/>
  <c r="N447" i="32"/>
  <c r="R447" i="32"/>
  <c r="N448" i="32"/>
  <c r="R448" i="32"/>
  <c r="N449" i="32"/>
  <c r="R449" i="32"/>
  <c r="N450" i="32"/>
  <c r="R450" i="32"/>
  <c r="N451" i="32"/>
  <c r="R451" i="32"/>
  <c r="N452" i="32"/>
  <c r="R452" i="32"/>
  <c r="O443" i="32"/>
  <c r="S443" i="32"/>
  <c r="N432" i="32"/>
  <c r="R432" i="32"/>
  <c r="N433" i="32"/>
  <c r="R433" i="32"/>
  <c r="N434" i="32"/>
  <c r="R434" i="32"/>
  <c r="N435" i="32"/>
  <c r="R435" i="32"/>
  <c r="N436" i="32"/>
  <c r="R436" i="32"/>
  <c r="N437" i="32"/>
  <c r="R437" i="32"/>
  <c r="N438" i="32"/>
  <c r="R438" i="32"/>
  <c r="N439" i="32"/>
  <c r="R439" i="32"/>
  <c r="N440" i="32"/>
  <c r="R440" i="32"/>
  <c r="O431" i="32"/>
  <c r="S431" i="32"/>
  <c r="N418" i="32"/>
  <c r="R418" i="32"/>
  <c r="N419" i="32"/>
  <c r="R419" i="32"/>
  <c r="N420" i="32"/>
  <c r="R420" i="32"/>
  <c r="N421" i="32"/>
  <c r="R421" i="32"/>
  <c r="N422" i="32"/>
  <c r="R422" i="32"/>
  <c r="N423" i="32"/>
  <c r="R423" i="32"/>
  <c r="N424" i="32"/>
  <c r="R424" i="32"/>
  <c r="N425" i="32"/>
  <c r="R425" i="32"/>
  <c r="N426" i="32"/>
  <c r="R426" i="32"/>
  <c r="O417" i="32"/>
  <c r="S417" i="32"/>
  <c r="N406" i="32"/>
  <c r="R406" i="32"/>
  <c r="N407" i="32"/>
  <c r="R407" i="32"/>
  <c r="N408" i="32"/>
  <c r="R408" i="32"/>
  <c r="N409" i="32"/>
  <c r="R409" i="32"/>
  <c r="N410" i="32"/>
  <c r="R410" i="32"/>
  <c r="N411" i="32"/>
  <c r="N412" i="32"/>
  <c r="R412" i="32"/>
  <c r="N413" i="32"/>
  <c r="R413" i="32"/>
  <c r="N414" i="32"/>
  <c r="R414" i="32"/>
  <c r="O405" i="32"/>
  <c r="S405" i="32"/>
  <c r="X83" i="27"/>
  <c r="W83" i="27"/>
  <c r="U83" i="27"/>
  <c r="V83" i="27"/>
  <c r="W55" i="28"/>
  <c r="U55" i="28"/>
  <c r="X55" i="28"/>
  <c r="V55" i="28"/>
  <c r="L97" i="22"/>
  <c r="L34" i="28" s="1"/>
  <c r="L74" i="28" s="1"/>
  <c r="L33" i="28"/>
  <c r="L75" i="28" s="1"/>
  <c r="L53" i="28"/>
  <c r="L54" i="28"/>
  <c r="N19" i="28"/>
  <c r="N25" i="27"/>
  <c r="N35" i="26"/>
  <c r="N76" i="28"/>
  <c r="P76" i="28"/>
  <c r="Q76" i="28"/>
  <c r="M76" i="28"/>
  <c r="R76" i="28"/>
  <c r="L55" i="28"/>
  <c r="O20" i="28"/>
  <c r="O26" i="27"/>
  <c r="L18" i="28"/>
  <c r="L24" i="27"/>
  <c r="L34" i="26"/>
  <c r="M18" i="28"/>
  <c r="M24" i="27"/>
  <c r="M34" i="26"/>
  <c r="M70" i="22"/>
  <c r="M28" i="28" s="1"/>
  <c r="M59" i="28" s="1"/>
  <c r="Q58" i="22"/>
  <c r="Q59" i="22" s="1"/>
  <c r="Q25" i="28"/>
  <c r="L52" i="28"/>
  <c r="L51" i="28"/>
  <c r="O58" i="22"/>
  <c r="O32" i="27" s="1"/>
  <c r="O25" i="28"/>
  <c r="P97" i="22"/>
  <c r="M97" i="22"/>
  <c r="R97" i="22"/>
  <c r="P58" i="22"/>
  <c r="P32" i="27" s="1"/>
  <c r="P25" i="28"/>
  <c r="M58" i="22"/>
  <c r="M59" i="22" s="1"/>
  <c r="M25" i="28"/>
  <c r="Q97" i="22"/>
  <c r="R58" i="22"/>
  <c r="R59" i="22" s="1"/>
  <c r="R25" i="28"/>
  <c r="N97" i="22"/>
  <c r="N58" i="22"/>
  <c r="N25" i="28"/>
  <c r="S58" i="22"/>
  <c r="S59" i="22" s="1"/>
  <c r="S25" i="28"/>
  <c r="S55" i="28" s="1"/>
  <c r="J43" i="22"/>
  <c r="L31" i="27"/>
  <c r="J31" i="27" s="1"/>
  <c r="L58" i="22"/>
  <c r="J49" i="22"/>
  <c r="L83" i="22"/>
  <c r="L84" i="22" s="1"/>
  <c r="J44" i="22"/>
  <c r="J47" i="22"/>
  <c r="L129" i="22"/>
  <c r="L130" i="22" s="1"/>
  <c r="J48" i="22"/>
  <c r="L108" i="22"/>
  <c r="L109" i="22" s="1"/>
  <c r="J46" i="22"/>
  <c r="J45" i="22"/>
  <c r="M27" i="28"/>
  <c r="O42" i="28"/>
  <c r="S36" i="28"/>
  <c r="S81" i="28" s="1"/>
  <c r="N27" i="28"/>
  <c r="N63" i="28" s="1"/>
  <c r="R42" i="28"/>
  <c r="R90" i="28" s="1"/>
  <c r="L39" i="28"/>
  <c r="L86" i="28" s="1"/>
  <c r="N30" i="28"/>
  <c r="N39" i="28"/>
  <c r="N86" i="28" s="1"/>
  <c r="P30" i="28"/>
  <c r="S42" i="28"/>
  <c r="S90" i="28" s="1"/>
  <c r="M39" i="28"/>
  <c r="M86" i="28" s="1"/>
  <c r="P42" i="28"/>
  <c r="P90" i="28" s="1"/>
  <c r="Q28" i="28"/>
  <c r="Q59" i="28" s="1"/>
  <c r="Q27" i="28"/>
  <c r="P45" i="28"/>
  <c r="R36" i="28"/>
  <c r="R81" i="28" s="1"/>
  <c r="P36" i="28"/>
  <c r="P81" i="28" s="1"/>
  <c r="O36" i="28"/>
  <c r="Q45" i="28"/>
  <c r="L27" i="28"/>
  <c r="N42" i="28"/>
  <c r="N90" i="28" s="1"/>
  <c r="R45" i="28"/>
  <c r="R27" i="28"/>
  <c r="L45" i="28"/>
  <c r="P39" i="28"/>
  <c r="P86" i="28" s="1"/>
  <c r="N36" i="28"/>
  <c r="N81" i="28" s="1"/>
  <c r="R30" i="28"/>
  <c r="P27" i="28"/>
  <c r="P63" i="28" s="1"/>
  <c r="N45" i="28"/>
  <c r="R39" i="28"/>
  <c r="R86" i="28" s="1"/>
  <c r="M45" i="28"/>
  <c r="Q39" i="28"/>
  <c r="Q86" i="28" s="1"/>
  <c r="O30" i="28"/>
  <c r="O70" i="28" s="1"/>
  <c r="P59" i="22"/>
  <c r="M32" i="27"/>
  <c r="O59" i="22"/>
  <c r="S83" i="22"/>
  <c r="S84" i="22" s="1"/>
  <c r="O138" i="22"/>
  <c r="O139" i="22" s="1"/>
  <c r="S119" i="22"/>
  <c r="S120" i="22" s="1"/>
  <c r="M108" i="22"/>
  <c r="M109" i="22" s="1"/>
  <c r="Q83" i="22"/>
  <c r="Q84" i="22" s="1"/>
  <c r="O119" i="22"/>
  <c r="O120" i="22" s="1"/>
  <c r="S96" i="22"/>
  <c r="S33" i="28" s="1"/>
  <c r="S75" i="28" s="1"/>
  <c r="M83" i="22"/>
  <c r="M84" i="22" s="1"/>
  <c r="Q129" i="22"/>
  <c r="Q130" i="22" s="1"/>
  <c r="O96" i="22"/>
  <c r="O33" i="28" s="1"/>
  <c r="S69" i="22"/>
  <c r="S70" i="22" s="1"/>
  <c r="S138" i="22"/>
  <c r="S139" i="22" s="1"/>
  <c r="M129" i="22"/>
  <c r="M130" i="22" s="1"/>
  <c r="Q108" i="22"/>
  <c r="Q109" i="22" s="1"/>
  <c r="O69" i="22"/>
  <c r="O70" i="22" s="1"/>
  <c r="J243" i="37" l="1"/>
  <c r="J239" i="37"/>
  <c r="J225" i="37"/>
  <c r="M19" i="32"/>
  <c r="M19" i="37"/>
  <c r="J413" i="32"/>
  <c r="J411" i="32"/>
  <c r="J409" i="32"/>
  <c r="J407" i="32"/>
  <c r="J425" i="32"/>
  <c r="J423" i="32"/>
  <c r="J421" i="32"/>
  <c r="J419" i="32"/>
  <c r="J439" i="32"/>
  <c r="J437" i="32"/>
  <c r="J435" i="32"/>
  <c r="J433" i="32"/>
  <c r="J451" i="32"/>
  <c r="J449" i="32"/>
  <c r="J447" i="32"/>
  <c r="J445" i="32"/>
  <c r="S360" i="32"/>
  <c r="S522" i="32" s="1"/>
  <c r="S358" i="32"/>
  <c r="S520" i="32" s="1"/>
  <c r="S356" i="32"/>
  <c r="S518" i="32" s="1"/>
  <c r="S354" i="32"/>
  <c r="S516" i="32" s="1"/>
  <c r="S352" i="32"/>
  <c r="S514" i="32" s="1"/>
  <c r="S372" i="32"/>
  <c r="S534" i="32" s="1"/>
  <c r="S370" i="32"/>
  <c r="S532" i="32" s="1"/>
  <c r="S368" i="32"/>
  <c r="S530" i="32" s="1"/>
  <c r="S366" i="32"/>
  <c r="S528" i="32" s="1"/>
  <c r="S364" i="32"/>
  <c r="S526" i="32" s="1"/>
  <c r="S386" i="32"/>
  <c r="S548" i="32" s="1"/>
  <c r="S384" i="32"/>
  <c r="S546" i="32" s="1"/>
  <c r="S382" i="32"/>
  <c r="S544" i="32" s="1"/>
  <c r="S380" i="32"/>
  <c r="S542" i="32" s="1"/>
  <c r="S378" i="32"/>
  <c r="S540" i="32" s="1"/>
  <c r="S398" i="32"/>
  <c r="S560" i="32" s="1"/>
  <c r="S396" i="32"/>
  <c r="S558" i="32" s="1"/>
  <c r="S394" i="32"/>
  <c r="S556" i="32" s="1"/>
  <c r="S392" i="32"/>
  <c r="S554" i="32" s="1"/>
  <c r="S390" i="32"/>
  <c r="S552" i="32" s="1"/>
  <c r="R360" i="32"/>
  <c r="R522" i="32" s="1"/>
  <c r="R358" i="32"/>
  <c r="R520" i="32" s="1"/>
  <c r="R356" i="32"/>
  <c r="R518" i="32" s="1"/>
  <c r="R354" i="32"/>
  <c r="R516" i="32" s="1"/>
  <c r="R352" i="32"/>
  <c r="R514" i="32" s="1"/>
  <c r="R372" i="32"/>
  <c r="R534" i="32" s="1"/>
  <c r="R370" i="32"/>
  <c r="R532" i="32" s="1"/>
  <c r="R368" i="32"/>
  <c r="R530" i="32" s="1"/>
  <c r="R366" i="32"/>
  <c r="R528" i="32" s="1"/>
  <c r="R364" i="32"/>
  <c r="R526" i="32" s="1"/>
  <c r="R386" i="32"/>
  <c r="R548" i="32" s="1"/>
  <c r="R384" i="32"/>
  <c r="R546" i="32" s="1"/>
  <c r="R382" i="32"/>
  <c r="R544" i="32" s="1"/>
  <c r="R380" i="32"/>
  <c r="R542" i="32" s="1"/>
  <c r="R378" i="32"/>
  <c r="R540" i="32" s="1"/>
  <c r="R398" i="32"/>
  <c r="R560" i="32" s="1"/>
  <c r="R396" i="32"/>
  <c r="R558" i="32" s="1"/>
  <c r="R394" i="32"/>
  <c r="R556" i="32" s="1"/>
  <c r="R392" i="32"/>
  <c r="R554" i="32" s="1"/>
  <c r="R390" i="32"/>
  <c r="R552" i="32" s="1"/>
  <c r="Q360" i="32"/>
  <c r="Q522" i="32" s="1"/>
  <c r="Q358" i="32"/>
  <c r="Q520" i="32" s="1"/>
  <c r="Q356" i="32"/>
  <c r="Q518" i="32" s="1"/>
  <c r="Q354" i="32"/>
  <c r="Q516" i="32" s="1"/>
  <c r="Q352" i="32"/>
  <c r="Q514" i="32" s="1"/>
  <c r="Q372" i="32"/>
  <c r="Q534" i="32" s="1"/>
  <c r="Q370" i="32"/>
  <c r="Q532" i="32" s="1"/>
  <c r="Q368" i="32"/>
  <c r="Q530" i="32" s="1"/>
  <c r="Q366" i="32"/>
  <c r="Q528" i="32" s="1"/>
  <c r="Q364" i="32"/>
  <c r="Q526" i="32" s="1"/>
  <c r="Q386" i="32"/>
  <c r="Q548" i="32" s="1"/>
  <c r="Q384" i="32"/>
  <c r="Q546" i="32" s="1"/>
  <c r="Q382" i="32"/>
  <c r="Q544" i="32" s="1"/>
  <c r="Q380" i="32"/>
  <c r="Q542" i="32" s="1"/>
  <c r="Q378" i="32"/>
  <c r="Q540" i="32" s="1"/>
  <c r="Q398" i="32"/>
  <c r="Q560" i="32" s="1"/>
  <c r="Q396" i="32"/>
  <c r="Q558" i="32" s="1"/>
  <c r="Q394" i="32"/>
  <c r="Q556" i="32" s="1"/>
  <c r="Q392" i="32"/>
  <c r="Q554" i="32" s="1"/>
  <c r="Q390" i="32"/>
  <c r="Q552" i="32" s="1"/>
  <c r="P360" i="32"/>
  <c r="P522" i="32" s="1"/>
  <c r="P358" i="32"/>
  <c r="P520" i="32" s="1"/>
  <c r="P356" i="32"/>
  <c r="P518" i="32" s="1"/>
  <c r="P354" i="32"/>
  <c r="P516" i="32" s="1"/>
  <c r="P352" i="32"/>
  <c r="P514" i="32" s="1"/>
  <c r="P372" i="32"/>
  <c r="P534" i="32" s="1"/>
  <c r="P370" i="32"/>
  <c r="P532" i="32" s="1"/>
  <c r="P368" i="32"/>
  <c r="P530" i="32" s="1"/>
  <c r="P366" i="32"/>
  <c r="P528" i="32" s="1"/>
  <c r="P364" i="32"/>
  <c r="P526" i="32" s="1"/>
  <c r="P386" i="32"/>
  <c r="P548" i="32" s="1"/>
  <c r="P384" i="32"/>
  <c r="P546" i="32" s="1"/>
  <c r="P382" i="32"/>
  <c r="P544" i="32" s="1"/>
  <c r="P380" i="32"/>
  <c r="P542" i="32" s="1"/>
  <c r="P378" i="32"/>
  <c r="P540" i="32" s="1"/>
  <c r="P398" i="32"/>
  <c r="P560" i="32" s="1"/>
  <c r="P396" i="32"/>
  <c r="P558" i="32" s="1"/>
  <c r="P394" i="32"/>
  <c r="P556" i="32" s="1"/>
  <c r="P392" i="32"/>
  <c r="P554" i="32" s="1"/>
  <c r="P390" i="32"/>
  <c r="P552" i="32" s="1"/>
  <c r="O360" i="32"/>
  <c r="O522" i="32" s="1"/>
  <c r="O358" i="32"/>
  <c r="O520" i="32" s="1"/>
  <c r="O356" i="32"/>
  <c r="O518" i="32" s="1"/>
  <c r="O354" i="32"/>
  <c r="O516" i="32" s="1"/>
  <c r="O352" i="32"/>
  <c r="O514" i="32" s="1"/>
  <c r="O372" i="32"/>
  <c r="O534" i="32" s="1"/>
  <c r="O370" i="32"/>
  <c r="O532" i="32" s="1"/>
  <c r="O368" i="32"/>
  <c r="O530" i="32" s="1"/>
  <c r="O366" i="32"/>
  <c r="O528" i="32" s="1"/>
  <c r="O364" i="32"/>
  <c r="O526" i="32" s="1"/>
  <c r="O386" i="32"/>
  <c r="O548" i="32" s="1"/>
  <c r="O384" i="32"/>
  <c r="O546" i="32" s="1"/>
  <c r="O382" i="32"/>
  <c r="O544" i="32" s="1"/>
  <c r="O380" i="32"/>
  <c r="O542" i="32" s="1"/>
  <c r="O378" i="32"/>
  <c r="O540" i="32" s="1"/>
  <c r="O398" i="32"/>
  <c r="O560" i="32" s="1"/>
  <c r="O396" i="32"/>
  <c r="O558" i="32" s="1"/>
  <c r="O394" i="32"/>
  <c r="O556" i="32" s="1"/>
  <c r="O392" i="32"/>
  <c r="O554" i="32" s="1"/>
  <c r="O390" i="32"/>
  <c r="O552" i="32" s="1"/>
  <c r="N360" i="32"/>
  <c r="N522" i="32" s="1"/>
  <c r="N358" i="32"/>
  <c r="N520" i="32" s="1"/>
  <c r="N356" i="32"/>
  <c r="N518" i="32" s="1"/>
  <c r="N354" i="32"/>
  <c r="N516" i="32" s="1"/>
  <c r="N352" i="32"/>
  <c r="N514" i="32" s="1"/>
  <c r="N372" i="32"/>
  <c r="N534" i="32" s="1"/>
  <c r="N370" i="32"/>
  <c r="N532" i="32" s="1"/>
  <c r="N368" i="32"/>
  <c r="N530" i="32" s="1"/>
  <c r="N366" i="32"/>
  <c r="N528" i="32" s="1"/>
  <c r="N364" i="32"/>
  <c r="N526" i="32" s="1"/>
  <c r="N386" i="32"/>
  <c r="N548" i="32" s="1"/>
  <c r="N384" i="32"/>
  <c r="N546" i="32" s="1"/>
  <c r="N382" i="32"/>
  <c r="N544" i="32" s="1"/>
  <c r="N380" i="32"/>
  <c r="N542" i="32" s="1"/>
  <c r="N378" i="32"/>
  <c r="N540" i="32" s="1"/>
  <c r="N398" i="32"/>
  <c r="N560" i="32" s="1"/>
  <c r="N396" i="32"/>
  <c r="N558" i="32" s="1"/>
  <c r="N394" i="32"/>
  <c r="N556" i="32" s="1"/>
  <c r="N392" i="32"/>
  <c r="N554" i="32" s="1"/>
  <c r="N390" i="32"/>
  <c r="N552" i="32" s="1"/>
  <c r="M360" i="32"/>
  <c r="M522" i="32" s="1"/>
  <c r="M358" i="32"/>
  <c r="M520" i="32" s="1"/>
  <c r="M356" i="32"/>
  <c r="M518" i="32" s="1"/>
  <c r="M354" i="32"/>
  <c r="M516" i="32" s="1"/>
  <c r="M352" i="32"/>
  <c r="M514" i="32" s="1"/>
  <c r="M372" i="32"/>
  <c r="M534" i="32" s="1"/>
  <c r="M370" i="32"/>
  <c r="M532" i="32" s="1"/>
  <c r="M368" i="32"/>
  <c r="M530" i="32" s="1"/>
  <c r="M366" i="32"/>
  <c r="M528" i="32" s="1"/>
  <c r="M364" i="32"/>
  <c r="M526" i="32" s="1"/>
  <c r="M386" i="32"/>
  <c r="M548" i="32" s="1"/>
  <c r="M384" i="32"/>
  <c r="M546" i="32" s="1"/>
  <c r="M382" i="32"/>
  <c r="M544" i="32" s="1"/>
  <c r="M380" i="32"/>
  <c r="M542" i="32" s="1"/>
  <c r="M378" i="32"/>
  <c r="M540" i="32" s="1"/>
  <c r="M398" i="32"/>
  <c r="M560" i="32" s="1"/>
  <c r="M396" i="32"/>
  <c r="M558" i="32" s="1"/>
  <c r="M394" i="32"/>
  <c r="M556" i="32" s="1"/>
  <c r="M392" i="32"/>
  <c r="M554" i="32" s="1"/>
  <c r="M390" i="32"/>
  <c r="M552" i="32" s="1"/>
  <c r="L360" i="32"/>
  <c r="L358" i="32"/>
  <c r="L356" i="32"/>
  <c r="L354" i="32"/>
  <c r="L352" i="32"/>
  <c r="L372" i="32"/>
  <c r="L370" i="32"/>
  <c r="L368" i="32"/>
  <c r="L366" i="32"/>
  <c r="L364" i="32"/>
  <c r="L386" i="32"/>
  <c r="L384" i="32"/>
  <c r="L382" i="32"/>
  <c r="L380" i="32"/>
  <c r="L378" i="32"/>
  <c r="L398" i="32"/>
  <c r="L396" i="32"/>
  <c r="L394" i="32"/>
  <c r="L392" i="32"/>
  <c r="L390" i="32"/>
  <c r="L351" i="32"/>
  <c r="S359" i="32"/>
  <c r="S521" i="32" s="1"/>
  <c r="S357" i="32"/>
  <c r="S519" i="32" s="1"/>
  <c r="S355" i="32"/>
  <c r="S517" i="32" s="1"/>
  <c r="S353" i="32"/>
  <c r="S515" i="32" s="1"/>
  <c r="L363" i="32"/>
  <c r="S371" i="32"/>
  <c r="S533" i="32" s="1"/>
  <c r="S369" i="32"/>
  <c r="S531" i="32" s="1"/>
  <c r="S367" i="32"/>
  <c r="S529" i="32" s="1"/>
  <c r="S365" i="32"/>
  <c r="S527" i="32" s="1"/>
  <c r="L377" i="32"/>
  <c r="S385" i="32"/>
  <c r="S547" i="32" s="1"/>
  <c r="S383" i="32"/>
  <c r="S545" i="32" s="1"/>
  <c r="S381" i="32"/>
  <c r="S543" i="32" s="1"/>
  <c r="S379" i="32"/>
  <c r="S541" i="32" s="1"/>
  <c r="L389" i="32"/>
  <c r="S397" i="32"/>
  <c r="S559" i="32" s="1"/>
  <c r="S395" i="32"/>
  <c r="S557" i="32" s="1"/>
  <c r="S393" i="32"/>
  <c r="S555" i="32" s="1"/>
  <c r="S391" i="32"/>
  <c r="S553" i="32" s="1"/>
  <c r="S351" i="32"/>
  <c r="S513" i="32" s="1"/>
  <c r="R359" i="32"/>
  <c r="R521" i="32" s="1"/>
  <c r="R357" i="32"/>
  <c r="R519" i="32" s="1"/>
  <c r="R355" i="32"/>
  <c r="R517" i="32" s="1"/>
  <c r="R353" i="32"/>
  <c r="R515" i="32" s="1"/>
  <c r="S363" i="32"/>
  <c r="S525" i="32" s="1"/>
  <c r="R371" i="32"/>
  <c r="R533" i="32" s="1"/>
  <c r="R369" i="32"/>
  <c r="R531" i="32" s="1"/>
  <c r="R367" i="32"/>
  <c r="R529" i="32" s="1"/>
  <c r="R365" i="32"/>
  <c r="R527" i="32" s="1"/>
  <c r="S377" i="32"/>
  <c r="S539" i="32" s="1"/>
  <c r="R385" i="32"/>
  <c r="R547" i="32" s="1"/>
  <c r="R383" i="32"/>
  <c r="R545" i="32" s="1"/>
  <c r="R381" i="32"/>
  <c r="R543" i="32" s="1"/>
  <c r="R379" i="32"/>
  <c r="R541" i="32" s="1"/>
  <c r="S389" i="32"/>
  <c r="S551" i="32" s="1"/>
  <c r="R397" i="32"/>
  <c r="R559" i="32" s="1"/>
  <c r="R395" i="32"/>
  <c r="R557" i="32" s="1"/>
  <c r="R393" i="32"/>
  <c r="R555" i="32" s="1"/>
  <c r="R391" i="32"/>
  <c r="R553" i="32" s="1"/>
  <c r="R351" i="32"/>
  <c r="R513" i="32" s="1"/>
  <c r="Q359" i="32"/>
  <c r="Q521" i="32" s="1"/>
  <c r="Q357" i="32"/>
  <c r="Q519" i="32" s="1"/>
  <c r="Q355" i="32"/>
  <c r="Q517" i="32" s="1"/>
  <c r="Q353" i="32"/>
  <c r="Q515" i="32" s="1"/>
  <c r="R363" i="32"/>
  <c r="R525" i="32" s="1"/>
  <c r="Q371" i="32"/>
  <c r="Q533" i="32" s="1"/>
  <c r="Q369" i="32"/>
  <c r="Q531" i="32" s="1"/>
  <c r="Q367" i="32"/>
  <c r="Q529" i="32" s="1"/>
  <c r="Q365" i="32"/>
  <c r="Q527" i="32" s="1"/>
  <c r="R377" i="32"/>
  <c r="R539" i="32" s="1"/>
  <c r="Q385" i="32"/>
  <c r="Q547" i="32" s="1"/>
  <c r="Q383" i="32"/>
  <c r="Q545" i="32" s="1"/>
  <c r="Q381" i="32"/>
  <c r="Q543" i="32" s="1"/>
  <c r="Q379" i="32"/>
  <c r="Q541" i="32" s="1"/>
  <c r="R389" i="32"/>
  <c r="R551" i="32" s="1"/>
  <c r="Q397" i="32"/>
  <c r="Q559" i="32" s="1"/>
  <c r="Q395" i="32"/>
  <c r="Q557" i="32" s="1"/>
  <c r="Q393" i="32"/>
  <c r="Q555" i="32" s="1"/>
  <c r="Q391" i="32"/>
  <c r="Q553" i="32" s="1"/>
  <c r="Q351" i="32"/>
  <c r="Q513" i="32" s="1"/>
  <c r="P359" i="32"/>
  <c r="P521" i="32" s="1"/>
  <c r="P357" i="32"/>
  <c r="P519" i="32" s="1"/>
  <c r="P355" i="32"/>
  <c r="P517" i="32" s="1"/>
  <c r="P353" i="32"/>
  <c r="P515" i="32" s="1"/>
  <c r="Q363" i="32"/>
  <c r="Q525" i="32" s="1"/>
  <c r="P371" i="32"/>
  <c r="P533" i="32" s="1"/>
  <c r="P369" i="32"/>
  <c r="P531" i="32" s="1"/>
  <c r="P367" i="32"/>
  <c r="P529" i="32" s="1"/>
  <c r="P365" i="32"/>
  <c r="P527" i="32" s="1"/>
  <c r="Q377" i="32"/>
  <c r="Q539" i="32" s="1"/>
  <c r="P385" i="32"/>
  <c r="P547" i="32" s="1"/>
  <c r="P383" i="32"/>
  <c r="P545" i="32" s="1"/>
  <c r="P381" i="32"/>
  <c r="P543" i="32" s="1"/>
  <c r="P379" i="32"/>
  <c r="P541" i="32" s="1"/>
  <c r="Q389" i="32"/>
  <c r="Q551" i="32" s="1"/>
  <c r="P397" i="32"/>
  <c r="P559" i="32" s="1"/>
  <c r="P395" i="32"/>
  <c r="P557" i="32" s="1"/>
  <c r="P393" i="32"/>
  <c r="P555" i="32" s="1"/>
  <c r="P391" i="32"/>
  <c r="P553" i="32" s="1"/>
  <c r="P351" i="32"/>
  <c r="P513" i="32" s="1"/>
  <c r="O359" i="32"/>
  <c r="O521" i="32" s="1"/>
  <c r="O357" i="32"/>
  <c r="O519" i="32" s="1"/>
  <c r="O355" i="32"/>
  <c r="O517" i="32" s="1"/>
  <c r="O353" i="32"/>
  <c r="O515" i="32" s="1"/>
  <c r="P363" i="32"/>
  <c r="P525" i="32" s="1"/>
  <c r="O371" i="32"/>
  <c r="O533" i="32" s="1"/>
  <c r="O369" i="32"/>
  <c r="O531" i="32" s="1"/>
  <c r="O367" i="32"/>
  <c r="O529" i="32" s="1"/>
  <c r="O365" i="32"/>
  <c r="O527" i="32" s="1"/>
  <c r="P377" i="32"/>
  <c r="P539" i="32" s="1"/>
  <c r="O385" i="32"/>
  <c r="O547" i="32" s="1"/>
  <c r="O383" i="32"/>
  <c r="O545" i="32" s="1"/>
  <c r="O381" i="32"/>
  <c r="O543" i="32" s="1"/>
  <c r="O379" i="32"/>
  <c r="O541" i="32" s="1"/>
  <c r="P389" i="32"/>
  <c r="P551" i="32" s="1"/>
  <c r="O397" i="32"/>
  <c r="O559" i="32" s="1"/>
  <c r="O395" i="32"/>
  <c r="O557" i="32" s="1"/>
  <c r="O393" i="32"/>
  <c r="O555" i="32" s="1"/>
  <c r="O391" i="32"/>
  <c r="O553" i="32" s="1"/>
  <c r="O351" i="32"/>
  <c r="O513" i="32" s="1"/>
  <c r="N359" i="32"/>
  <c r="N521" i="32" s="1"/>
  <c r="N357" i="32"/>
  <c r="N519" i="32" s="1"/>
  <c r="N355" i="32"/>
  <c r="N517" i="32" s="1"/>
  <c r="N353" i="32"/>
  <c r="N515" i="32" s="1"/>
  <c r="O363" i="32"/>
  <c r="O525" i="32" s="1"/>
  <c r="N371" i="32"/>
  <c r="N533" i="32" s="1"/>
  <c r="N369" i="32"/>
  <c r="N531" i="32" s="1"/>
  <c r="N367" i="32"/>
  <c r="N529" i="32" s="1"/>
  <c r="N365" i="32"/>
  <c r="N527" i="32" s="1"/>
  <c r="O377" i="32"/>
  <c r="O539" i="32" s="1"/>
  <c r="N385" i="32"/>
  <c r="N547" i="32" s="1"/>
  <c r="N383" i="32"/>
  <c r="N545" i="32" s="1"/>
  <c r="N381" i="32"/>
  <c r="N543" i="32" s="1"/>
  <c r="N379" i="32"/>
  <c r="N541" i="32" s="1"/>
  <c r="O389" i="32"/>
  <c r="O551" i="32" s="1"/>
  <c r="N397" i="32"/>
  <c r="N559" i="32" s="1"/>
  <c r="N395" i="32"/>
  <c r="N557" i="32" s="1"/>
  <c r="N393" i="32"/>
  <c r="N555" i="32" s="1"/>
  <c r="N391" i="32"/>
  <c r="N553" i="32" s="1"/>
  <c r="N351" i="32"/>
  <c r="N513" i="32" s="1"/>
  <c r="M359" i="32"/>
  <c r="M521" i="32" s="1"/>
  <c r="M357" i="32"/>
  <c r="M519" i="32" s="1"/>
  <c r="M355" i="32"/>
  <c r="M517" i="32" s="1"/>
  <c r="M353" i="32"/>
  <c r="M515" i="32" s="1"/>
  <c r="N363" i="32"/>
  <c r="N525" i="32" s="1"/>
  <c r="M371" i="32"/>
  <c r="M533" i="32" s="1"/>
  <c r="M369" i="32"/>
  <c r="M531" i="32" s="1"/>
  <c r="M367" i="32"/>
  <c r="M529" i="32" s="1"/>
  <c r="M365" i="32"/>
  <c r="M527" i="32" s="1"/>
  <c r="N377" i="32"/>
  <c r="N539" i="32" s="1"/>
  <c r="M385" i="32"/>
  <c r="M547" i="32" s="1"/>
  <c r="M383" i="32"/>
  <c r="M545" i="32" s="1"/>
  <c r="M381" i="32"/>
  <c r="M543" i="32" s="1"/>
  <c r="M379" i="32"/>
  <c r="M541" i="32" s="1"/>
  <c r="N389" i="32"/>
  <c r="N551" i="32" s="1"/>
  <c r="M397" i="32"/>
  <c r="M559" i="32" s="1"/>
  <c r="M395" i="32"/>
  <c r="M557" i="32" s="1"/>
  <c r="M393" i="32"/>
  <c r="M555" i="32" s="1"/>
  <c r="M391" i="32"/>
  <c r="M553" i="32" s="1"/>
  <c r="M351" i="32"/>
  <c r="M513" i="32" s="1"/>
  <c r="L359" i="32"/>
  <c r="L357" i="32"/>
  <c r="L355" i="32"/>
  <c r="L353" i="32"/>
  <c r="M363" i="32"/>
  <c r="M525" i="32" s="1"/>
  <c r="L371" i="32"/>
  <c r="L369" i="32"/>
  <c r="L367" i="32"/>
  <c r="L365" i="32"/>
  <c r="M377" i="32"/>
  <c r="M539" i="32" s="1"/>
  <c r="L385" i="32"/>
  <c r="L383" i="32"/>
  <c r="L381" i="32"/>
  <c r="L379" i="32"/>
  <c r="M389" i="32"/>
  <c r="M551" i="32" s="1"/>
  <c r="L397" i="32"/>
  <c r="L395" i="32"/>
  <c r="L393" i="32"/>
  <c r="L391" i="32"/>
  <c r="J236" i="37"/>
  <c r="J244" i="37"/>
  <c r="J230" i="37"/>
  <c r="J231" i="37"/>
  <c r="J223" i="37"/>
  <c r="N20" i="37"/>
  <c r="N20" i="32"/>
  <c r="N36" i="26"/>
  <c r="N37" i="26" s="1"/>
  <c r="N38" i="26" s="1"/>
  <c r="N39" i="26" s="1"/>
  <c r="L19" i="37"/>
  <c r="L19" i="32"/>
  <c r="J237" i="37"/>
  <c r="J238" i="37"/>
  <c r="J224" i="37"/>
  <c r="J232" i="37"/>
  <c r="J414" i="32"/>
  <c r="J412" i="32"/>
  <c r="J410" i="32"/>
  <c r="J408" i="32"/>
  <c r="J406" i="32"/>
  <c r="J426" i="32"/>
  <c r="J424" i="32"/>
  <c r="J422" i="32"/>
  <c r="J420" i="32"/>
  <c r="J418" i="32"/>
  <c r="J440" i="32"/>
  <c r="J438" i="32"/>
  <c r="J436" i="32"/>
  <c r="J434" i="32"/>
  <c r="J432" i="32"/>
  <c r="J452" i="32"/>
  <c r="J450" i="32"/>
  <c r="J448" i="32"/>
  <c r="J446" i="32"/>
  <c r="J444" i="32"/>
  <c r="J240" i="37"/>
  <c r="J226" i="37"/>
  <c r="J405" i="32"/>
  <c r="J417" i="32"/>
  <c r="J431" i="32"/>
  <c r="J443" i="32"/>
  <c r="R195" i="37"/>
  <c r="R279" i="37" s="1"/>
  <c r="S200" i="37"/>
  <c r="S284" i="37" s="1"/>
  <c r="P207" i="37"/>
  <c r="P291" i="37" s="1"/>
  <c r="O212" i="37"/>
  <c r="O296" i="37" s="1"/>
  <c r="S209" i="37"/>
  <c r="S293" i="37" s="1"/>
  <c r="L195" i="37"/>
  <c r="S202" i="37"/>
  <c r="S286" i="37" s="1"/>
  <c r="S199" i="37"/>
  <c r="S283" i="37" s="1"/>
  <c r="S196" i="37"/>
  <c r="S280" i="37" s="1"/>
  <c r="O215" i="37"/>
  <c r="O299" i="37" s="1"/>
  <c r="S211" i="37"/>
  <c r="S295" i="37" s="1"/>
  <c r="N204" i="37"/>
  <c r="N288" i="37" s="1"/>
  <c r="N202" i="37"/>
  <c r="N286" i="37" s="1"/>
  <c r="N200" i="37"/>
  <c r="N284" i="37" s="1"/>
  <c r="N198" i="37"/>
  <c r="N282" i="37" s="1"/>
  <c r="N196" i="37"/>
  <c r="N280" i="37" s="1"/>
  <c r="N216" i="37"/>
  <c r="N300" i="37" s="1"/>
  <c r="N214" i="37"/>
  <c r="N298" i="37" s="1"/>
  <c r="N212" i="37"/>
  <c r="N296" i="37" s="1"/>
  <c r="Q204" i="37"/>
  <c r="Q288" i="37" s="1"/>
  <c r="M200" i="37"/>
  <c r="M284" i="37" s="1"/>
  <c r="M196" i="37"/>
  <c r="M280" i="37" s="1"/>
  <c r="M214" i="37"/>
  <c r="M298" i="37" s="1"/>
  <c r="M211" i="37"/>
  <c r="M295" i="37" s="1"/>
  <c r="M209" i="37"/>
  <c r="M293" i="37" s="1"/>
  <c r="N195" i="37"/>
  <c r="N279" i="37" s="1"/>
  <c r="Q201" i="37"/>
  <c r="Q285" i="37" s="1"/>
  <c r="Q197" i="37"/>
  <c r="Q281" i="37" s="1"/>
  <c r="Q215" i="37"/>
  <c r="Q299" i="37" s="1"/>
  <c r="Q195" i="37"/>
  <c r="Q279" i="37" s="1"/>
  <c r="P203" i="37"/>
  <c r="P287" i="37" s="1"/>
  <c r="P201" i="37"/>
  <c r="P285" i="37" s="1"/>
  <c r="P199" i="37"/>
  <c r="P283" i="37" s="1"/>
  <c r="P197" i="37"/>
  <c r="P281" i="37" s="1"/>
  <c r="Q207" i="37"/>
  <c r="Q291" i="37" s="1"/>
  <c r="P215" i="37"/>
  <c r="P299" i="37" s="1"/>
  <c r="P213" i="37"/>
  <c r="P297" i="37" s="1"/>
  <c r="P211" i="37"/>
  <c r="P295" i="37" s="1"/>
  <c r="P209" i="37"/>
  <c r="P293" i="37" s="1"/>
  <c r="N209" i="37"/>
  <c r="N293" i="37" s="1"/>
  <c r="S204" i="37"/>
  <c r="S288" i="37" s="1"/>
  <c r="O199" i="37"/>
  <c r="O283" i="37" s="1"/>
  <c r="S215" i="37"/>
  <c r="S299" i="37" s="1"/>
  <c r="O211" i="37"/>
  <c r="O295" i="37" s="1"/>
  <c r="O209" i="37"/>
  <c r="O293" i="37" s="1"/>
  <c r="P195" i="37"/>
  <c r="P279" i="37" s="1"/>
  <c r="O202" i="37"/>
  <c r="O286" i="37" s="1"/>
  <c r="S198" i="37"/>
  <c r="S282" i="37" s="1"/>
  <c r="L207" i="37"/>
  <c r="S214" i="37"/>
  <c r="S298" i="37" s="1"/>
  <c r="S195" i="37"/>
  <c r="S279" i="37" s="1"/>
  <c r="R203" i="37"/>
  <c r="R287" i="37" s="1"/>
  <c r="R201" i="37"/>
  <c r="R285" i="37" s="1"/>
  <c r="R199" i="37"/>
  <c r="R283" i="37" s="1"/>
  <c r="R197" i="37"/>
  <c r="R281" i="37" s="1"/>
  <c r="S207" i="37"/>
  <c r="S291" i="37" s="1"/>
  <c r="R215" i="37"/>
  <c r="R299" i="37" s="1"/>
  <c r="R213" i="37"/>
  <c r="R297" i="37" s="1"/>
  <c r="R211" i="37"/>
  <c r="R295" i="37" s="1"/>
  <c r="Q203" i="37"/>
  <c r="Q287" i="37" s="1"/>
  <c r="M199" i="37"/>
  <c r="M283" i="37" s="1"/>
  <c r="N207" i="37"/>
  <c r="N291" i="37" s="1"/>
  <c r="M213" i="37"/>
  <c r="M297" i="37" s="1"/>
  <c r="Q210" i="37"/>
  <c r="Q294" i="37" s="1"/>
  <c r="Q208" i="37"/>
  <c r="Q292" i="37" s="1"/>
  <c r="M204" i="37"/>
  <c r="M288" i="37" s="1"/>
  <c r="Q200" i="37"/>
  <c r="Q284" i="37" s="1"/>
  <c r="Q196" i="37"/>
  <c r="Q280" i="37" s="1"/>
  <c r="Q214" i="37"/>
  <c r="Q298" i="37" s="1"/>
  <c r="M195" i="37"/>
  <c r="M279" i="37" s="1"/>
  <c r="L203" i="37"/>
  <c r="L201" i="37"/>
  <c r="L199" i="37"/>
  <c r="L197" i="37"/>
  <c r="M207" i="37"/>
  <c r="M291" i="37" s="1"/>
  <c r="L215" i="37"/>
  <c r="L213" i="37"/>
  <c r="L211" i="37"/>
  <c r="L209" i="37"/>
  <c r="R208" i="37"/>
  <c r="R292" i="37" s="1"/>
  <c r="S203" i="37"/>
  <c r="S287" i="37" s="1"/>
  <c r="O197" i="37"/>
  <c r="O281" i="37" s="1"/>
  <c r="O214" i="37"/>
  <c r="O298" i="37" s="1"/>
  <c r="S210" i="37"/>
  <c r="S294" i="37" s="1"/>
  <c r="S208" i="37"/>
  <c r="S292" i="37" s="1"/>
  <c r="O204" i="37"/>
  <c r="O288" i="37" s="1"/>
  <c r="O201" i="37"/>
  <c r="O285" i="37" s="1"/>
  <c r="O198" i="37"/>
  <c r="O282" i="37" s="1"/>
  <c r="S216" i="37"/>
  <c r="S300" i="37" s="1"/>
  <c r="S213" i="37"/>
  <c r="S297" i="37" s="1"/>
  <c r="O195" i="37"/>
  <c r="O279" i="37" s="1"/>
  <c r="N203" i="37"/>
  <c r="N287" i="37" s="1"/>
  <c r="N201" i="37"/>
  <c r="N285" i="37" s="1"/>
  <c r="N199" i="37"/>
  <c r="N283" i="37" s="1"/>
  <c r="N197" i="37"/>
  <c r="N281" i="37" s="1"/>
  <c r="O207" i="37"/>
  <c r="O291" i="37" s="1"/>
  <c r="N215" i="37"/>
  <c r="N299" i="37" s="1"/>
  <c r="N213" i="37"/>
  <c r="N297" i="37" s="1"/>
  <c r="N211" i="37"/>
  <c r="N295" i="37" s="1"/>
  <c r="M202" i="37"/>
  <c r="M286" i="37" s="1"/>
  <c r="M198" i="37"/>
  <c r="M282" i="37" s="1"/>
  <c r="M216" i="37"/>
  <c r="M300" i="37" s="1"/>
  <c r="Q212" i="37"/>
  <c r="Q296" i="37" s="1"/>
  <c r="M210" i="37"/>
  <c r="M294" i="37" s="1"/>
  <c r="M208" i="37"/>
  <c r="M292" i="37" s="1"/>
  <c r="S201" i="37"/>
  <c r="S285" i="37" s="1"/>
  <c r="O196" i="37"/>
  <c r="O280" i="37" s="1"/>
  <c r="S212" i="37"/>
  <c r="S296" i="37" s="1"/>
  <c r="O210" i="37"/>
  <c r="O294" i="37" s="1"/>
  <c r="O208" i="37"/>
  <c r="O292" i="37" s="1"/>
  <c r="O203" i="37"/>
  <c r="O287" i="37" s="1"/>
  <c r="O200" i="37"/>
  <c r="O284" i="37" s="1"/>
  <c r="S197" i="37"/>
  <c r="S281" i="37" s="1"/>
  <c r="O216" i="37"/>
  <c r="O300" i="37" s="1"/>
  <c r="O213" i="37"/>
  <c r="O297" i="37" s="1"/>
  <c r="R204" i="37"/>
  <c r="R288" i="37" s="1"/>
  <c r="R202" i="37"/>
  <c r="R286" i="37" s="1"/>
  <c r="R200" i="37"/>
  <c r="R284" i="37" s="1"/>
  <c r="R198" i="37"/>
  <c r="R282" i="37" s="1"/>
  <c r="R196" i="37"/>
  <c r="R280" i="37" s="1"/>
  <c r="R216" i="37"/>
  <c r="R300" i="37" s="1"/>
  <c r="R214" i="37"/>
  <c r="R298" i="37" s="1"/>
  <c r="R212" i="37"/>
  <c r="R296" i="37" s="1"/>
  <c r="R210" i="37"/>
  <c r="R294" i="37" s="1"/>
  <c r="M201" i="37"/>
  <c r="M285" i="37" s="1"/>
  <c r="M197" i="37"/>
  <c r="M281" i="37" s="1"/>
  <c r="M215" i="37"/>
  <c r="M299" i="37" s="1"/>
  <c r="Q211" i="37"/>
  <c r="Q295" i="37" s="1"/>
  <c r="Q209" i="37"/>
  <c r="Q293" i="37" s="1"/>
  <c r="Q202" i="37"/>
  <c r="Q286" i="37" s="1"/>
  <c r="Q198" i="37"/>
  <c r="Q282" i="37" s="1"/>
  <c r="Q216" i="37"/>
  <c r="Q300" i="37" s="1"/>
  <c r="M212" i="37"/>
  <c r="M296" i="37" s="1"/>
  <c r="L204" i="37"/>
  <c r="L202" i="37"/>
  <c r="L200" i="37"/>
  <c r="L198" i="37"/>
  <c r="L196" i="37"/>
  <c r="L216" i="37"/>
  <c r="L214" i="37"/>
  <c r="L212" i="37"/>
  <c r="L210" i="37"/>
  <c r="L208" i="37"/>
  <c r="R209" i="37"/>
  <c r="R293" i="37" s="1"/>
  <c r="Q199" i="37"/>
  <c r="Q283" i="37" s="1"/>
  <c r="P202" i="37"/>
  <c r="P286" i="37" s="1"/>
  <c r="P216" i="37"/>
  <c r="P300" i="37" s="1"/>
  <c r="P208" i="37"/>
  <c r="P292" i="37" s="1"/>
  <c r="R207" i="37"/>
  <c r="R291" i="37" s="1"/>
  <c r="P200" i="37"/>
  <c r="P284" i="37" s="1"/>
  <c r="P214" i="37"/>
  <c r="P298" i="37" s="1"/>
  <c r="N210" i="37"/>
  <c r="N294" i="37" s="1"/>
  <c r="Q213" i="37"/>
  <c r="Q297" i="37" s="1"/>
  <c r="P198" i="37"/>
  <c r="P282" i="37" s="1"/>
  <c r="P212" i="37"/>
  <c r="P296" i="37" s="1"/>
  <c r="N208" i="37"/>
  <c r="N292" i="37" s="1"/>
  <c r="M203" i="37"/>
  <c r="M287" i="37" s="1"/>
  <c r="P204" i="37"/>
  <c r="P288" i="37" s="1"/>
  <c r="P196" i="37"/>
  <c r="P280" i="37" s="1"/>
  <c r="P210" i="37"/>
  <c r="P294" i="37" s="1"/>
  <c r="J241" i="37"/>
  <c r="J227" i="37"/>
  <c r="J242" i="37"/>
  <c r="J228" i="37"/>
  <c r="J229" i="37"/>
  <c r="J235" i="37"/>
  <c r="X84" i="27"/>
  <c r="U84" i="27"/>
  <c r="W84" i="27"/>
  <c r="V84" i="27"/>
  <c r="U56" i="28"/>
  <c r="W56" i="28"/>
  <c r="V56" i="28"/>
  <c r="X56" i="28"/>
  <c r="J25" i="28"/>
  <c r="N59" i="22"/>
  <c r="J59" i="22" s="1"/>
  <c r="J58" i="22"/>
  <c r="L30" i="28"/>
  <c r="L70" i="28" s="1"/>
  <c r="S54" i="28"/>
  <c r="S53" i="28"/>
  <c r="N32" i="27"/>
  <c r="L42" i="28"/>
  <c r="L90" i="28" s="1"/>
  <c r="L76" i="28"/>
  <c r="R68" i="28"/>
  <c r="R69" i="28"/>
  <c r="R60" i="28"/>
  <c r="R61" i="28"/>
  <c r="R62" i="28"/>
  <c r="L60" i="28"/>
  <c r="L61" i="28"/>
  <c r="L62" i="28"/>
  <c r="P69" i="28"/>
  <c r="P68" i="28"/>
  <c r="M60" i="28"/>
  <c r="M61" i="28"/>
  <c r="M62" i="28"/>
  <c r="P87" i="28"/>
  <c r="Q87" i="28"/>
  <c r="S76" i="28"/>
  <c r="P82" i="28"/>
  <c r="S82" i="28"/>
  <c r="R87" i="28"/>
  <c r="R70" i="28"/>
  <c r="L68" i="28"/>
  <c r="N60" i="28"/>
  <c r="N62" i="28"/>
  <c r="N61" i="28"/>
  <c r="O69" i="28"/>
  <c r="O68" i="28"/>
  <c r="N68" i="28"/>
  <c r="N69" i="28"/>
  <c r="M87" i="28"/>
  <c r="M63" i="28"/>
  <c r="L63" i="28"/>
  <c r="N70" i="28"/>
  <c r="P60" i="28"/>
  <c r="P61" i="28"/>
  <c r="P62" i="28"/>
  <c r="Q60" i="28"/>
  <c r="Q62" i="28"/>
  <c r="Q61" i="28"/>
  <c r="L87" i="28"/>
  <c r="N87" i="28"/>
  <c r="R63" i="28"/>
  <c r="Q63" i="28"/>
  <c r="P70" i="28"/>
  <c r="N82" i="28"/>
  <c r="R82" i="28"/>
  <c r="N26" i="27"/>
  <c r="N20" i="28"/>
  <c r="N83" i="28"/>
  <c r="R83" i="28"/>
  <c r="S83" i="28"/>
  <c r="P83" i="28"/>
  <c r="M99" i="22"/>
  <c r="M55" i="27" s="1"/>
  <c r="M102" i="27" s="1"/>
  <c r="M34" i="28"/>
  <c r="M74" i="28" s="1"/>
  <c r="P77" i="28"/>
  <c r="M77" i="28"/>
  <c r="L77" i="28"/>
  <c r="Q77" i="28"/>
  <c r="N77" i="28"/>
  <c r="S77" i="28"/>
  <c r="R77" i="28"/>
  <c r="P99" i="22"/>
  <c r="P100" i="22" s="1"/>
  <c r="P56" i="27" s="1"/>
  <c r="P103" i="27" s="1"/>
  <c r="P34" i="28"/>
  <c r="P74" i="28" s="1"/>
  <c r="Q99" i="22"/>
  <c r="Q55" i="27" s="1"/>
  <c r="Q102" i="27" s="1"/>
  <c r="Q34" i="28"/>
  <c r="Q74" i="28" s="1"/>
  <c r="N99" i="22"/>
  <c r="N100" i="22" s="1"/>
  <c r="N101" i="22" s="1"/>
  <c r="N34" i="28"/>
  <c r="N74" i="28" s="1"/>
  <c r="R99" i="22"/>
  <c r="R100" i="22" s="1"/>
  <c r="R101" i="22" s="1"/>
  <c r="R34" i="28"/>
  <c r="R74" i="28" s="1"/>
  <c r="N71" i="28"/>
  <c r="R71" i="28"/>
  <c r="O71" i="28"/>
  <c r="P64" i="28"/>
  <c r="N64" i="28"/>
  <c r="L71" i="28"/>
  <c r="R64" i="28"/>
  <c r="L64" i="28"/>
  <c r="P71" i="28"/>
  <c r="Q64" i="28"/>
  <c r="M64" i="28"/>
  <c r="L56" i="28"/>
  <c r="S56" i="28"/>
  <c r="O90" i="28"/>
  <c r="O83" i="28"/>
  <c r="O82" i="28"/>
  <c r="O81" i="28"/>
  <c r="J33" i="28"/>
  <c r="O75" i="28"/>
  <c r="O77" i="28"/>
  <c r="O76" i="28"/>
  <c r="R54" i="28"/>
  <c r="R53" i="28"/>
  <c r="R55" i="28"/>
  <c r="R56" i="28"/>
  <c r="P56" i="28"/>
  <c r="P54" i="28"/>
  <c r="P53" i="28"/>
  <c r="P55" i="28"/>
  <c r="M55" i="28"/>
  <c r="M56" i="28"/>
  <c r="M54" i="28"/>
  <c r="M53" i="28"/>
  <c r="Q54" i="28"/>
  <c r="Q53" i="28"/>
  <c r="Q55" i="28"/>
  <c r="Q56" i="28"/>
  <c r="O56" i="28"/>
  <c r="O54" i="28"/>
  <c r="O53" i="28"/>
  <c r="O55" i="28"/>
  <c r="N56" i="28"/>
  <c r="N54" i="28"/>
  <c r="N53" i="28"/>
  <c r="N55" i="28"/>
  <c r="S32" i="27"/>
  <c r="L19" i="28"/>
  <c r="L25" i="27"/>
  <c r="L35" i="26"/>
  <c r="M35" i="26"/>
  <c r="M19" i="28"/>
  <c r="O78" i="28" s="1"/>
  <c r="M25" i="27"/>
  <c r="R32" i="27"/>
  <c r="R79" i="27" s="1"/>
  <c r="Q32" i="27"/>
  <c r="Q79" i="27" s="1"/>
  <c r="M72" i="22"/>
  <c r="M73" i="22" s="1"/>
  <c r="Q100" i="22"/>
  <c r="Q56" i="27" s="1"/>
  <c r="Q103" i="27" s="1"/>
  <c r="N52" i="28"/>
  <c r="N51" i="28"/>
  <c r="R51" i="28"/>
  <c r="R52" i="28"/>
  <c r="M52" i="28"/>
  <c r="M51" i="28"/>
  <c r="Q52" i="28"/>
  <c r="Q51" i="28"/>
  <c r="O97" i="22"/>
  <c r="P51" i="28"/>
  <c r="P52" i="28"/>
  <c r="O51" i="28"/>
  <c r="O52" i="28"/>
  <c r="S51" i="28"/>
  <c r="S52" i="28"/>
  <c r="J69" i="22"/>
  <c r="S97" i="22"/>
  <c r="J138" i="22"/>
  <c r="L32" i="27"/>
  <c r="L79" i="27" s="1"/>
  <c r="J119" i="22"/>
  <c r="J108" i="22"/>
  <c r="J96" i="22"/>
  <c r="J83" i="22"/>
  <c r="L99" i="22"/>
  <c r="L36" i="28"/>
  <c r="L83" i="28" s="1"/>
  <c r="L141" i="22"/>
  <c r="L73" i="27" s="1"/>
  <c r="L120" i="27" s="1"/>
  <c r="J129" i="22"/>
  <c r="O27" i="28"/>
  <c r="M141" i="22"/>
  <c r="M73" i="27" s="1"/>
  <c r="M120" i="27" s="1"/>
  <c r="M46" i="28"/>
  <c r="M92" i="28" s="1"/>
  <c r="R122" i="22"/>
  <c r="R40" i="28"/>
  <c r="R85" i="28" s="1"/>
  <c r="Q42" i="28"/>
  <c r="Q90" i="28" s="1"/>
  <c r="M36" i="28"/>
  <c r="N111" i="22"/>
  <c r="N37" i="28"/>
  <c r="N80" i="28" s="1"/>
  <c r="L46" i="28"/>
  <c r="L92" i="28" s="1"/>
  <c r="Q36" i="28"/>
  <c r="S45" i="28"/>
  <c r="J70" i="22"/>
  <c r="S27" i="28"/>
  <c r="S39" i="28"/>
  <c r="M30" i="28"/>
  <c r="Q30" i="28"/>
  <c r="O45" i="28"/>
  <c r="P122" i="22"/>
  <c r="P40" i="28"/>
  <c r="P85" i="28" s="1"/>
  <c r="R72" i="22"/>
  <c r="R28" i="28"/>
  <c r="R59" i="28" s="1"/>
  <c r="S132" i="22"/>
  <c r="S43" i="28"/>
  <c r="S89" i="28" s="1"/>
  <c r="L31" i="28"/>
  <c r="L86" i="22"/>
  <c r="N132" i="22"/>
  <c r="N43" i="28"/>
  <c r="N89" i="28" s="1"/>
  <c r="P111" i="22"/>
  <c r="P37" i="28"/>
  <c r="P80" i="28" s="1"/>
  <c r="Q72" i="22"/>
  <c r="R132" i="22"/>
  <c r="R43" i="28"/>
  <c r="R89" i="28" s="1"/>
  <c r="S111" i="22"/>
  <c r="S37" i="28"/>
  <c r="S80" i="28" s="1"/>
  <c r="O111" i="22"/>
  <c r="O37" i="28"/>
  <c r="R37" i="28"/>
  <c r="R80" i="28" s="1"/>
  <c r="R111" i="22"/>
  <c r="P141" i="22"/>
  <c r="P73" i="27" s="1"/>
  <c r="P120" i="27" s="1"/>
  <c r="P46" i="28"/>
  <c r="P92" i="28" s="1"/>
  <c r="P132" i="22"/>
  <c r="P43" i="28"/>
  <c r="P89" i="28" s="1"/>
  <c r="M122" i="22"/>
  <c r="M40" i="28"/>
  <c r="M85" i="28" s="1"/>
  <c r="O86" i="22"/>
  <c r="O31" i="28"/>
  <c r="O67" i="28" s="1"/>
  <c r="P72" i="22"/>
  <c r="P28" i="28"/>
  <c r="P59" i="28" s="1"/>
  <c r="M42" i="28"/>
  <c r="M90" i="28" s="1"/>
  <c r="J120" i="22"/>
  <c r="O39" i="28"/>
  <c r="S30" i="28"/>
  <c r="S71" i="28" s="1"/>
  <c r="Q122" i="22"/>
  <c r="Q40" i="28"/>
  <c r="Q85" i="28" s="1"/>
  <c r="L111" i="22"/>
  <c r="L37" i="28"/>
  <c r="L80" i="28" s="1"/>
  <c r="N141" i="22"/>
  <c r="N73" i="27" s="1"/>
  <c r="N120" i="27" s="1"/>
  <c r="N46" i="28"/>
  <c r="N92" i="28" s="1"/>
  <c r="R86" i="22"/>
  <c r="R31" i="28"/>
  <c r="R67" i="28" s="1"/>
  <c r="R46" i="28"/>
  <c r="R92" i="28" s="1"/>
  <c r="R141" i="22"/>
  <c r="R73" i="27" s="1"/>
  <c r="R120" i="27" s="1"/>
  <c r="L28" i="28"/>
  <c r="L72" i="22"/>
  <c r="Q141" i="22"/>
  <c r="Q73" i="27" s="1"/>
  <c r="Q120" i="27" s="1"/>
  <c r="Q46" i="28"/>
  <c r="Q92" i="28" s="1"/>
  <c r="L43" i="28"/>
  <c r="L89" i="28" s="1"/>
  <c r="L132" i="22"/>
  <c r="P86" i="22"/>
  <c r="P31" i="28"/>
  <c r="P67" i="28" s="1"/>
  <c r="N122" i="22"/>
  <c r="N40" i="28"/>
  <c r="N85" i="28" s="1"/>
  <c r="N86" i="22"/>
  <c r="N31" i="28"/>
  <c r="N67" i="28" s="1"/>
  <c r="L122" i="22"/>
  <c r="L40" i="28"/>
  <c r="L85" i="28" s="1"/>
  <c r="N72" i="22"/>
  <c r="N28" i="28"/>
  <c r="N59" i="28" s="1"/>
  <c r="O132" i="22"/>
  <c r="O43" i="28"/>
  <c r="O79" i="27"/>
  <c r="M79" i="27"/>
  <c r="L78" i="27"/>
  <c r="J78" i="27" s="1"/>
  <c r="P79" i="27"/>
  <c r="N79" i="27"/>
  <c r="S79" i="27"/>
  <c r="O60" i="22"/>
  <c r="O33" i="27"/>
  <c r="M60" i="22"/>
  <c r="M33" i="27"/>
  <c r="Q60" i="22"/>
  <c r="Q33" i="27"/>
  <c r="N60" i="22"/>
  <c r="N33" i="27"/>
  <c r="R60" i="22"/>
  <c r="R33" i="27"/>
  <c r="S60" i="22"/>
  <c r="S33" i="27"/>
  <c r="P60" i="22"/>
  <c r="P33" i="27"/>
  <c r="L59" i="22"/>
  <c r="J32" i="27" l="1"/>
  <c r="J79" i="27"/>
  <c r="L292" i="37"/>
  <c r="J292" i="37" s="1"/>
  <c r="H29" i="33" s="1"/>
  <c r="H189" i="33" s="1"/>
  <c r="H32" i="34" s="1"/>
  <c r="J208" i="37"/>
  <c r="J216" i="37"/>
  <c r="L300" i="37"/>
  <c r="J300" i="37" s="1"/>
  <c r="H37" i="33" s="1"/>
  <c r="H197" i="33" s="1"/>
  <c r="H40" i="34" s="1"/>
  <c r="L286" i="37"/>
  <c r="J286" i="37" s="1"/>
  <c r="H23" i="33" s="1"/>
  <c r="H183" i="33" s="1"/>
  <c r="H26" i="34" s="1"/>
  <c r="J202" i="37"/>
  <c r="L293" i="37"/>
  <c r="J293" i="37" s="1"/>
  <c r="H30" i="33" s="1"/>
  <c r="H190" i="33" s="1"/>
  <c r="H33" i="34" s="1"/>
  <c r="J209" i="37"/>
  <c r="J203" i="37"/>
  <c r="L287" i="37"/>
  <c r="J287" i="37" s="1"/>
  <c r="H24" i="33" s="1"/>
  <c r="H184" i="33" s="1"/>
  <c r="H27" i="34" s="1"/>
  <c r="L557" i="32"/>
  <c r="J557" i="32" s="1"/>
  <c r="H86" i="33" s="1"/>
  <c r="H246" i="33" s="1"/>
  <c r="H89" i="34" s="1"/>
  <c r="J395" i="32"/>
  <c r="L543" i="32"/>
  <c r="J543" i="32" s="1"/>
  <c r="H72" i="33" s="1"/>
  <c r="H232" i="33" s="1"/>
  <c r="H75" i="34" s="1"/>
  <c r="J381" i="32"/>
  <c r="L527" i="32"/>
  <c r="J527" i="32" s="1"/>
  <c r="H56" i="33" s="1"/>
  <c r="H216" i="33" s="1"/>
  <c r="H59" i="34" s="1"/>
  <c r="J365" i="32"/>
  <c r="L521" i="32"/>
  <c r="J521" i="32" s="1"/>
  <c r="H50" i="33" s="1"/>
  <c r="H210" i="33" s="1"/>
  <c r="H53" i="34" s="1"/>
  <c r="J359" i="32"/>
  <c r="L525" i="32"/>
  <c r="J525" i="32" s="1"/>
  <c r="H54" i="33" s="1"/>
  <c r="H214" i="33" s="1"/>
  <c r="H57" i="34" s="1"/>
  <c r="J363" i="32"/>
  <c r="L556" i="32"/>
  <c r="J556" i="32" s="1"/>
  <c r="H85" i="33" s="1"/>
  <c r="H245" i="33" s="1"/>
  <c r="H88" i="34" s="1"/>
  <c r="J394" i="32"/>
  <c r="J380" i="32"/>
  <c r="L542" i="32"/>
  <c r="J542" i="32" s="1"/>
  <c r="H71" i="33" s="1"/>
  <c r="H231" i="33" s="1"/>
  <c r="H74" i="34" s="1"/>
  <c r="J364" i="32"/>
  <c r="L526" i="32"/>
  <c r="J526" i="32" s="1"/>
  <c r="H55" i="33" s="1"/>
  <c r="H215" i="33" s="1"/>
  <c r="H58" i="34" s="1"/>
  <c r="J372" i="32"/>
  <c r="L534" i="32"/>
  <c r="J534" i="32" s="1"/>
  <c r="H63" i="33" s="1"/>
  <c r="H223" i="33" s="1"/>
  <c r="H66" i="34" s="1"/>
  <c r="L520" i="32"/>
  <c r="J520" i="32" s="1"/>
  <c r="H49" i="33" s="1"/>
  <c r="H209" i="33" s="1"/>
  <c r="H52" i="34" s="1"/>
  <c r="J358" i="32"/>
  <c r="L294" i="37"/>
  <c r="J294" i="37" s="1"/>
  <c r="H31" i="33" s="1"/>
  <c r="H191" i="33" s="1"/>
  <c r="H34" i="34" s="1"/>
  <c r="J210" i="37"/>
  <c r="L280" i="37"/>
  <c r="J280" i="37" s="1"/>
  <c r="H17" i="33" s="1"/>
  <c r="H177" i="33" s="1"/>
  <c r="H20" i="34" s="1"/>
  <c r="J196" i="37"/>
  <c r="L288" i="37"/>
  <c r="J288" i="37" s="1"/>
  <c r="H25" i="33" s="1"/>
  <c r="H185" i="33" s="1"/>
  <c r="H28" i="34" s="1"/>
  <c r="J204" i="37"/>
  <c r="L295" i="37"/>
  <c r="J295" i="37" s="1"/>
  <c r="H32" i="33" s="1"/>
  <c r="H192" i="33" s="1"/>
  <c r="H35" i="34" s="1"/>
  <c r="J211" i="37"/>
  <c r="L281" i="37"/>
  <c r="J281" i="37" s="1"/>
  <c r="H18" i="33" s="1"/>
  <c r="H178" i="33" s="1"/>
  <c r="H21" i="34" s="1"/>
  <c r="J197" i="37"/>
  <c r="J195" i="37"/>
  <c r="L279" i="37"/>
  <c r="J279" i="37" s="1"/>
  <c r="H16" i="33" s="1"/>
  <c r="H176" i="33" s="1"/>
  <c r="H19" i="34" s="1"/>
  <c r="L559" i="32"/>
  <c r="J559" i="32" s="1"/>
  <c r="H88" i="33" s="1"/>
  <c r="H248" i="33" s="1"/>
  <c r="H91" i="34" s="1"/>
  <c r="J397" i="32"/>
  <c r="L545" i="32"/>
  <c r="J545" i="32" s="1"/>
  <c r="H74" i="33" s="1"/>
  <c r="H234" i="33" s="1"/>
  <c r="H77" i="34" s="1"/>
  <c r="J383" i="32"/>
  <c r="L529" i="32"/>
  <c r="J529" i="32" s="1"/>
  <c r="H58" i="33" s="1"/>
  <c r="H218" i="33" s="1"/>
  <c r="H61" i="34" s="1"/>
  <c r="J367" i="32"/>
  <c r="L515" i="32"/>
  <c r="J515" i="32" s="1"/>
  <c r="H44" i="33" s="1"/>
  <c r="H204" i="33" s="1"/>
  <c r="H47" i="34" s="1"/>
  <c r="J353" i="32"/>
  <c r="L513" i="32"/>
  <c r="J513" i="32" s="1"/>
  <c r="H42" i="33" s="1"/>
  <c r="H202" i="33" s="1"/>
  <c r="H45" i="34" s="1"/>
  <c r="J351" i="32"/>
  <c r="L558" i="32"/>
  <c r="J558" i="32" s="1"/>
  <c r="H87" i="33" s="1"/>
  <c r="H247" i="33" s="1"/>
  <c r="H90" i="34" s="1"/>
  <c r="J396" i="32"/>
  <c r="L544" i="32"/>
  <c r="J544" i="32" s="1"/>
  <c r="H73" i="33" s="1"/>
  <c r="H233" i="33" s="1"/>
  <c r="H76" i="34" s="1"/>
  <c r="J382" i="32"/>
  <c r="L528" i="32"/>
  <c r="J528" i="32" s="1"/>
  <c r="H57" i="33" s="1"/>
  <c r="H217" i="33" s="1"/>
  <c r="H60" i="34" s="1"/>
  <c r="J366" i="32"/>
  <c r="L514" i="32"/>
  <c r="J514" i="32" s="1"/>
  <c r="H43" i="33" s="1"/>
  <c r="H203" i="33" s="1"/>
  <c r="H46" i="34" s="1"/>
  <c r="J352" i="32"/>
  <c r="L522" i="32"/>
  <c r="J522" i="32" s="1"/>
  <c r="H51" i="33" s="1"/>
  <c r="H211" i="33" s="1"/>
  <c r="H54" i="34" s="1"/>
  <c r="J360" i="32"/>
  <c r="M20" i="37"/>
  <c r="M20" i="32"/>
  <c r="M36" i="26"/>
  <c r="M37" i="26" s="1"/>
  <c r="M38" i="26" s="1"/>
  <c r="M39" i="26" s="1"/>
  <c r="L296" i="37"/>
  <c r="J296" i="37" s="1"/>
  <c r="H33" i="33" s="1"/>
  <c r="H193" i="33" s="1"/>
  <c r="H36" i="34" s="1"/>
  <c r="J212" i="37"/>
  <c r="L282" i="37"/>
  <c r="J282" i="37" s="1"/>
  <c r="H19" i="33" s="1"/>
  <c r="H179" i="33" s="1"/>
  <c r="H22" i="34" s="1"/>
  <c r="J198" i="37"/>
  <c r="L297" i="37"/>
  <c r="J297" i="37" s="1"/>
  <c r="H34" i="33" s="1"/>
  <c r="H194" i="33" s="1"/>
  <c r="H37" i="34" s="1"/>
  <c r="J213" i="37"/>
  <c r="L283" i="37"/>
  <c r="J283" i="37" s="1"/>
  <c r="H20" i="33" s="1"/>
  <c r="H180" i="33" s="1"/>
  <c r="H23" i="34" s="1"/>
  <c r="J199" i="37"/>
  <c r="L291" i="37"/>
  <c r="J291" i="37" s="1"/>
  <c r="H28" i="33" s="1"/>
  <c r="H188" i="33" s="1"/>
  <c r="H31" i="34" s="1"/>
  <c r="J207" i="37"/>
  <c r="L553" i="32"/>
  <c r="J553" i="32" s="1"/>
  <c r="H82" i="33" s="1"/>
  <c r="H242" i="33" s="1"/>
  <c r="H85" i="34" s="1"/>
  <c r="J391" i="32"/>
  <c r="L547" i="32"/>
  <c r="J547" i="32" s="1"/>
  <c r="H76" i="33" s="1"/>
  <c r="H236" i="33" s="1"/>
  <c r="H79" i="34" s="1"/>
  <c r="J385" i="32"/>
  <c r="L531" i="32"/>
  <c r="J531" i="32" s="1"/>
  <c r="H60" i="33" s="1"/>
  <c r="H220" i="33" s="1"/>
  <c r="H63" i="34" s="1"/>
  <c r="J369" i="32"/>
  <c r="L517" i="32"/>
  <c r="J517" i="32" s="1"/>
  <c r="H46" i="33" s="1"/>
  <c r="H206" i="33" s="1"/>
  <c r="H49" i="34" s="1"/>
  <c r="J355" i="32"/>
  <c r="L551" i="32"/>
  <c r="J551" i="32" s="1"/>
  <c r="H80" i="33" s="1"/>
  <c r="H240" i="33" s="1"/>
  <c r="H83" i="34" s="1"/>
  <c r="J389" i="32"/>
  <c r="L552" i="32"/>
  <c r="J552" i="32" s="1"/>
  <c r="H81" i="33" s="1"/>
  <c r="H241" i="33" s="1"/>
  <c r="H84" i="34" s="1"/>
  <c r="J390" i="32"/>
  <c r="L560" i="32"/>
  <c r="J560" i="32" s="1"/>
  <c r="H89" i="33" s="1"/>
  <c r="H249" i="33" s="1"/>
  <c r="H92" i="34" s="1"/>
  <c r="J398" i="32"/>
  <c r="L546" i="32"/>
  <c r="J546" i="32" s="1"/>
  <c r="H75" i="33" s="1"/>
  <c r="H235" i="33" s="1"/>
  <c r="H78" i="34" s="1"/>
  <c r="J384" i="32"/>
  <c r="L530" i="32"/>
  <c r="J530" i="32" s="1"/>
  <c r="H59" i="33" s="1"/>
  <c r="H219" i="33" s="1"/>
  <c r="H62" i="34" s="1"/>
  <c r="J368" i="32"/>
  <c r="L516" i="32"/>
  <c r="J516" i="32" s="1"/>
  <c r="H45" i="33" s="1"/>
  <c r="H205" i="33" s="1"/>
  <c r="H48" i="34" s="1"/>
  <c r="J354" i="32"/>
  <c r="L20" i="32"/>
  <c r="L20" i="37"/>
  <c r="L36" i="26"/>
  <c r="L37" i="26" s="1"/>
  <c r="L38" i="26" s="1"/>
  <c r="L39" i="26" s="1"/>
  <c r="L298" i="37"/>
  <c r="J298" i="37" s="1"/>
  <c r="H35" i="33" s="1"/>
  <c r="H195" i="33" s="1"/>
  <c r="H38" i="34" s="1"/>
  <c r="J214" i="37"/>
  <c r="L284" i="37"/>
  <c r="J284" i="37" s="1"/>
  <c r="H21" i="33" s="1"/>
  <c r="H181" i="33" s="1"/>
  <c r="H24" i="34" s="1"/>
  <c r="J200" i="37"/>
  <c r="L299" i="37"/>
  <c r="J299" i="37" s="1"/>
  <c r="H36" i="33" s="1"/>
  <c r="H196" i="33" s="1"/>
  <c r="H39" i="34" s="1"/>
  <c r="J215" i="37"/>
  <c r="L285" i="37"/>
  <c r="J285" i="37" s="1"/>
  <c r="H22" i="33" s="1"/>
  <c r="H182" i="33" s="1"/>
  <c r="H25" i="34" s="1"/>
  <c r="J201" i="37"/>
  <c r="J393" i="32"/>
  <c r="L555" i="32"/>
  <c r="J555" i="32" s="1"/>
  <c r="H84" i="33" s="1"/>
  <c r="H244" i="33" s="1"/>
  <c r="H87" i="34" s="1"/>
  <c r="L541" i="32"/>
  <c r="J541" i="32" s="1"/>
  <c r="H70" i="33" s="1"/>
  <c r="H230" i="33" s="1"/>
  <c r="H73" i="34" s="1"/>
  <c r="J379" i="32"/>
  <c r="L533" i="32"/>
  <c r="J533" i="32" s="1"/>
  <c r="H62" i="33" s="1"/>
  <c r="H222" i="33" s="1"/>
  <c r="H65" i="34" s="1"/>
  <c r="J371" i="32"/>
  <c r="L519" i="32"/>
  <c r="J519" i="32" s="1"/>
  <c r="H48" i="33" s="1"/>
  <c r="H208" i="33" s="1"/>
  <c r="H51" i="34" s="1"/>
  <c r="J357" i="32"/>
  <c r="L539" i="32"/>
  <c r="J539" i="32" s="1"/>
  <c r="H68" i="33" s="1"/>
  <c r="H228" i="33" s="1"/>
  <c r="H71" i="34" s="1"/>
  <c r="J377" i="32"/>
  <c r="L554" i="32"/>
  <c r="J554" i="32" s="1"/>
  <c r="H83" i="33" s="1"/>
  <c r="H243" i="33" s="1"/>
  <c r="H86" i="34" s="1"/>
  <c r="J392" i="32"/>
  <c r="L540" i="32"/>
  <c r="J540" i="32" s="1"/>
  <c r="H69" i="33" s="1"/>
  <c r="H229" i="33" s="1"/>
  <c r="H72" i="34" s="1"/>
  <c r="J378" i="32"/>
  <c r="L548" i="32"/>
  <c r="J548" i="32" s="1"/>
  <c r="H77" i="33" s="1"/>
  <c r="H237" i="33" s="1"/>
  <c r="H80" i="34" s="1"/>
  <c r="J386" i="32"/>
  <c r="L532" i="32"/>
  <c r="J532" i="32" s="1"/>
  <c r="H61" i="33" s="1"/>
  <c r="H221" i="33" s="1"/>
  <c r="H64" i="34" s="1"/>
  <c r="J370" i="32"/>
  <c r="L518" i="32"/>
  <c r="J518" i="32" s="1"/>
  <c r="H47" i="33" s="1"/>
  <c r="H207" i="33" s="1"/>
  <c r="H50" i="34" s="1"/>
  <c r="J356" i="32"/>
  <c r="R55" i="27"/>
  <c r="R102" i="27" s="1"/>
  <c r="X85" i="27"/>
  <c r="W85" i="27"/>
  <c r="V85" i="27"/>
  <c r="U85" i="27"/>
  <c r="P98" i="28"/>
  <c r="P97" i="28"/>
  <c r="P20" i="29" s="1"/>
  <c r="J53" i="28"/>
  <c r="L69" i="28"/>
  <c r="O57" i="28"/>
  <c r="U57" i="28"/>
  <c r="V57" i="28"/>
  <c r="W57" i="28"/>
  <c r="X57" i="28"/>
  <c r="J54" i="28"/>
  <c r="J51" i="28"/>
  <c r="N61" i="22"/>
  <c r="J60" i="22"/>
  <c r="J52" i="28"/>
  <c r="J56" i="28"/>
  <c r="N98" i="28"/>
  <c r="J55" i="28"/>
  <c r="N97" i="28"/>
  <c r="N20" i="29" s="1"/>
  <c r="J27" i="28"/>
  <c r="M100" i="22"/>
  <c r="M56" i="27" s="1"/>
  <c r="M103" i="27" s="1"/>
  <c r="J30" i="28"/>
  <c r="J45" i="28"/>
  <c r="S86" i="28"/>
  <c r="S87" i="28"/>
  <c r="Q81" i="28"/>
  <c r="Q82" i="28"/>
  <c r="M81" i="28"/>
  <c r="M82" i="28"/>
  <c r="M71" i="28"/>
  <c r="L81" i="28"/>
  <c r="L97" i="28" s="1"/>
  <c r="L82" i="28"/>
  <c r="L98" i="28" s="1"/>
  <c r="M83" i="28"/>
  <c r="S68" i="28"/>
  <c r="S69" i="28"/>
  <c r="S70" i="28"/>
  <c r="S60" i="28"/>
  <c r="S61" i="28"/>
  <c r="S62" i="28"/>
  <c r="S63" i="28"/>
  <c r="Q69" i="28"/>
  <c r="Q68" i="28"/>
  <c r="Q70" i="28"/>
  <c r="O60" i="28"/>
  <c r="O61" i="28"/>
  <c r="O62" i="28"/>
  <c r="O63" i="28"/>
  <c r="J36" i="28"/>
  <c r="J42" i="28"/>
  <c r="S64" i="28"/>
  <c r="M68" i="28"/>
  <c r="M69" i="28"/>
  <c r="M70" i="28"/>
  <c r="M97" i="28" s="1"/>
  <c r="Q71" i="28"/>
  <c r="O64" i="28"/>
  <c r="Q83" i="28"/>
  <c r="Q101" i="22"/>
  <c r="Q102" i="22" s="1"/>
  <c r="R56" i="27"/>
  <c r="R103" i="27" s="1"/>
  <c r="N55" i="27"/>
  <c r="N102" i="27" s="1"/>
  <c r="N57" i="28"/>
  <c r="Q57" i="28"/>
  <c r="P57" i="28"/>
  <c r="M40" i="27"/>
  <c r="M87" i="27" s="1"/>
  <c r="P55" i="27"/>
  <c r="P102" i="27" s="1"/>
  <c r="S99" i="22"/>
  <c r="S55" i="27" s="1"/>
  <c r="S102" i="27" s="1"/>
  <c r="S34" i="28"/>
  <c r="S74" i="28" s="1"/>
  <c r="R98" i="28"/>
  <c r="R97" i="28"/>
  <c r="R20" i="29" s="1"/>
  <c r="L67" i="28"/>
  <c r="L59" i="28"/>
  <c r="L78" i="28"/>
  <c r="Q78" i="28"/>
  <c r="M78" i="28"/>
  <c r="R78" i="28"/>
  <c r="S78" i="28"/>
  <c r="P78" i="28"/>
  <c r="N78" i="28"/>
  <c r="N72" i="28"/>
  <c r="R72" i="28"/>
  <c r="R65" i="28"/>
  <c r="P72" i="28"/>
  <c r="O72" i="28"/>
  <c r="S72" i="28"/>
  <c r="O65" i="28"/>
  <c r="S65" i="28"/>
  <c r="P65" i="28"/>
  <c r="N65" i="28"/>
  <c r="L72" i="28"/>
  <c r="M72" i="28"/>
  <c r="Q72" i="28"/>
  <c r="Q65" i="28"/>
  <c r="M65" i="28"/>
  <c r="L65" i="28"/>
  <c r="L57" i="28"/>
  <c r="S57" i="28"/>
  <c r="M57" i="28"/>
  <c r="R57" i="28"/>
  <c r="O89" i="28"/>
  <c r="O86" i="28"/>
  <c r="O87" i="28"/>
  <c r="J39" i="28"/>
  <c r="O80" i="28"/>
  <c r="O99" i="22"/>
  <c r="O55" i="27" s="1"/>
  <c r="O34" i="28"/>
  <c r="M20" i="28"/>
  <c r="M26" i="27"/>
  <c r="L20" i="28"/>
  <c r="L26" i="27"/>
  <c r="N56" i="27"/>
  <c r="N103" i="27" s="1"/>
  <c r="P101" i="22"/>
  <c r="P102" i="22" s="1"/>
  <c r="J97" i="22"/>
  <c r="J139" i="22"/>
  <c r="J84" i="22"/>
  <c r="J130" i="22"/>
  <c r="J109" i="22"/>
  <c r="L100" i="22"/>
  <c r="L55" i="27"/>
  <c r="L102" i="27" s="1"/>
  <c r="N73" i="22"/>
  <c r="N40" i="27"/>
  <c r="N87" i="27" s="1"/>
  <c r="M43" i="28"/>
  <c r="M89" i="28" s="1"/>
  <c r="M132" i="22"/>
  <c r="P73" i="22"/>
  <c r="P40" i="27"/>
  <c r="P87" i="27" s="1"/>
  <c r="M123" i="22"/>
  <c r="M66" i="27"/>
  <c r="M113" i="27" s="1"/>
  <c r="R102" i="22"/>
  <c r="R57" i="27"/>
  <c r="R104" i="27" s="1"/>
  <c r="S133" i="22"/>
  <c r="S71" i="27" s="1"/>
  <c r="S118" i="27" s="1"/>
  <c r="S70" i="27"/>
  <c r="S117" i="27" s="1"/>
  <c r="S46" i="28"/>
  <c r="S92" i="28" s="1"/>
  <c r="S141" i="22"/>
  <c r="S73" i="27" s="1"/>
  <c r="S120" i="27" s="1"/>
  <c r="N112" i="22"/>
  <c r="N61" i="27"/>
  <c r="N108" i="27" s="1"/>
  <c r="M74" i="22"/>
  <c r="M41" i="27"/>
  <c r="M88" i="27" s="1"/>
  <c r="O133" i="22"/>
  <c r="O71" i="27" s="1"/>
  <c r="O70" i="27"/>
  <c r="S86" i="22"/>
  <c r="S31" i="28"/>
  <c r="S67" i="28" s="1"/>
  <c r="R112" i="22"/>
  <c r="R61" i="27"/>
  <c r="R108" i="27" s="1"/>
  <c r="Q73" i="22"/>
  <c r="Q40" i="27"/>
  <c r="Q87" i="27" s="1"/>
  <c r="P112" i="22"/>
  <c r="P61" i="27"/>
  <c r="P108" i="27" s="1"/>
  <c r="N133" i="22"/>
  <c r="N71" i="27" s="1"/>
  <c r="N118" i="27" s="1"/>
  <c r="N70" i="27"/>
  <c r="N117" i="27" s="1"/>
  <c r="P123" i="22"/>
  <c r="P66" i="27"/>
  <c r="P113" i="27" s="1"/>
  <c r="O141" i="22"/>
  <c r="O73" i="27" s="1"/>
  <c r="O46" i="28"/>
  <c r="M86" i="22"/>
  <c r="M31" i="28"/>
  <c r="M67" i="28" s="1"/>
  <c r="M111" i="22"/>
  <c r="M37" i="28"/>
  <c r="M80" i="28" s="1"/>
  <c r="R123" i="22"/>
  <c r="R66" i="27"/>
  <c r="R113" i="27" s="1"/>
  <c r="P87" i="22"/>
  <c r="P48" i="27"/>
  <c r="P95" i="27" s="1"/>
  <c r="R87" i="22"/>
  <c r="R48" i="27"/>
  <c r="R95" i="27" s="1"/>
  <c r="O122" i="22"/>
  <c r="O40" i="28"/>
  <c r="P133" i="22"/>
  <c r="P71" i="27" s="1"/>
  <c r="P118" i="27" s="1"/>
  <c r="P70" i="27"/>
  <c r="P117" i="27" s="1"/>
  <c r="O112" i="22"/>
  <c r="O61" i="27"/>
  <c r="R133" i="22"/>
  <c r="R71" i="27" s="1"/>
  <c r="R118" i="27" s="1"/>
  <c r="R70" i="27"/>
  <c r="R117" i="27" s="1"/>
  <c r="L87" i="22"/>
  <c r="L48" i="27"/>
  <c r="Q57" i="27"/>
  <c r="Q104" i="27" s="1"/>
  <c r="S28" i="28"/>
  <c r="S59" i="28" s="1"/>
  <c r="S72" i="22"/>
  <c r="N87" i="22"/>
  <c r="N48" i="27"/>
  <c r="N95" i="27" s="1"/>
  <c r="L123" i="22"/>
  <c r="L66" i="27"/>
  <c r="L113" i="27" s="1"/>
  <c r="N123" i="22"/>
  <c r="N66" i="27"/>
  <c r="N113" i="27" s="1"/>
  <c r="L133" i="22"/>
  <c r="L70" i="27"/>
  <c r="L117" i="27" s="1"/>
  <c r="N102" i="22"/>
  <c r="N57" i="27"/>
  <c r="N104" i="27" s="1"/>
  <c r="L73" i="22"/>
  <c r="L40" i="27"/>
  <c r="L112" i="22"/>
  <c r="L61" i="27"/>
  <c r="L108" i="27" s="1"/>
  <c r="Q123" i="22"/>
  <c r="Q66" i="27"/>
  <c r="Q113" i="27" s="1"/>
  <c r="O87" i="22"/>
  <c r="O48" i="27"/>
  <c r="O95" i="27" s="1"/>
  <c r="S112" i="22"/>
  <c r="S61" i="27"/>
  <c r="S108" i="27" s="1"/>
  <c r="R73" i="22"/>
  <c r="R40" i="27"/>
  <c r="R87" i="27" s="1"/>
  <c r="Q86" i="22"/>
  <c r="Q31" i="28"/>
  <c r="Q67" i="28" s="1"/>
  <c r="S122" i="22"/>
  <c r="S40" i="28"/>
  <c r="S85" i="28" s="1"/>
  <c r="S97" i="28" s="1"/>
  <c r="Q37" i="28"/>
  <c r="Q80" i="28" s="1"/>
  <c r="Q111" i="22"/>
  <c r="Q132" i="22"/>
  <c r="Q43" i="28"/>
  <c r="Q89" i="28" s="1"/>
  <c r="Q98" i="28" s="1"/>
  <c r="O72" i="22"/>
  <c r="O28" i="28"/>
  <c r="O59" i="28" s="1"/>
  <c r="S80" i="27"/>
  <c r="N80" i="27"/>
  <c r="O80" i="27"/>
  <c r="P80" i="27"/>
  <c r="R80" i="27"/>
  <c r="Q80" i="27"/>
  <c r="M80" i="27"/>
  <c r="Q61" i="22"/>
  <c r="Q34" i="27"/>
  <c r="Q81" i="27" s="1"/>
  <c r="L60" i="22"/>
  <c r="L33" i="27"/>
  <c r="L80" i="27" s="1"/>
  <c r="P61" i="22"/>
  <c r="P34" i="27"/>
  <c r="P81" i="27" s="1"/>
  <c r="R61" i="22"/>
  <c r="R34" i="27"/>
  <c r="R81" i="27" s="1"/>
  <c r="M61" i="22"/>
  <c r="M34" i="27"/>
  <c r="M81" i="27" s="1"/>
  <c r="S61" i="22"/>
  <c r="S34" i="27"/>
  <c r="S81" i="27" s="1"/>
  <c r="N34" i="27"/>
  <c r="O61" i="22"/>
  <c r="O34" i="27"/>
  <c r="O81" i="27" s="1"/>
  <c r="J33" i="27" l="1"/>
  <c r="O185" i="34"/>
  <c r="N185" i="34"/>
  <c r="S185" i="34"/>
  <c r="R185" i="34"/>
  <c r="L185" i="34"/>
  <c r="M185" i="34"/>
  <c r="P185" i="34"/>
  <c r="Q185" i="34"/>
  <c r="M198" i="34"/>
  <c r="L198" i="34"/>
  <c r="Q198" i="34"/>
  <c r="P198" i="34"/>
  <c r="N198" i="34"/>
  <c r="O198" i="34"/>
  <c r="R198" i="34"/>
  <c r="S198" i="34"/>
  <c r="O191" i="34"/>
  <c r="N191" i="34"/>
  <c r="S191" i="34"/>
  <c r="R191" i="34"/>
  <c r="L191" i="34"/>
  <c r="M191" i="34"/>
  <c r="P191" i="34"/>
  <c r="Q191" i="34"/>
  <c r="O197" i="34"/>
  <c r="N197" i="34"/>
  <c r="S197" i="34"/>
  <c r="R197" i="34"/>
  <c r="L197" i="34"/>
  <c r="Q197" i="34"/>
  <c r="P197" i="34"/>
  <c r="M197" i="34"/>
  <c r="M180" i="34"/>
  <c r="L180" i="34"/>
  <c r="Q180" i="34"/>
  <c r="P180" i="34"/>
  <c r="N180" i="34"/>
  <c r="O180" i="34"/>
  <c r="R180" i="34"/>
  <c r="S180" i="34"/>
  <c r="O199" i="34"/>
  <c r="N199" i="34"/>
  <c r="S199" i="34"/>
  <c r="R199" i="34"/>
  <c r="L199" i="34"/>
  <c r="M199" i="34"/>
  <c r="P199" i="34"/>
  <c r="Q199" i="34"/>
  <c r="M184" i="34"/>
  <c r="L184" i="34"/>
  <c r="Q184" i="34"/>
  <c r="P184" i="34"/>
  <c r="N184" i="34"/>
  <c r="O184" i="34"/>
  <c r="R184" i="34"/>
  <c r="S184" i="34"/>
  <c r="L247" i="34"/>
  <c r="N247" i="34"/>
  <c r="P247" i="34"/>
  <c r="R247" i="34"/>
  <c r="M247" i="34"/>
  <c r="O247" i="34"/>
  <c r="Q247" i="34"/>
  <c r="S247" i="34"/>
  <c r="O195" i="34"/>
  <c r="N195" i="34"/>
  <c r="S195" i="34"/>
  <c r="R195" i="34"/>
  <c r="L195" i="34"/>
  <c r="M195" i="34"/>
  <c r="P195" i="34"/>
  <c r="Q195" i="34"/>
  <c r="M182" i="34"/>
  <c r="L182" i="34"/>
  <c r="Q182" i="34"/>
  <c r="P182" i="34"/>
  <c r="N182" i="34"/>
  <c r="O182" i="34"/>
  <c r="R182" i="34"/>
  <c r="S182" i="34"/>
  <c r="R206" i="34"/>
  <c r="M206" i="34"/>
  <c r="O206" i="34"/>
  <c r="Q206" i="34"/>
  <c r="S206" i="34"/>
  <c r="N206" i="34"/>
  <c r="P206" i="34"/>
  <c r="L206" i="34"/>
  <c r="N236" i="34"/>
  <c r="L236" i="34"/>
  <c r="R236" i="34"/>
  <c r="P236" i="34"/>
  <c r="O236" i="34"/>
  <c r="M236" i="34"/>
  <c r="S236" i="34"/>
  <c r="Q236" i="34"/>
  <c r="M205" i="34"/>
  <c r="S205" i="34"/>
  <c r="L205" i="34"/>
  <c r="N205" i="34"/>
  <c r="P205" i="34"/>
  <c r="R205" i="34"/>
  <c r="O205" i="34"/>
  <c r="Q205" i="34"/>
  <c r="N221" i="34"/>
  <c r="L221" i="34"/>
  <c r="R221" i="34"/>
  <c r="P221" i="34"/>
  <c r="O221" i="34"/>
  <c r="M221" i="34"/>
  <c r="S221" i="34"/>
  <c r="Q221" i="34"/>
  <c r="L251" i="34"/>
  <c r="N251" i="34"/>
  <c r="P251" i="34"/>
  <c r="R251" i="34"/>
  <c r="M251" i="34"/>
  <c r="O251" i="34"/>
  <c r="Q251" i="34"/>
  <c r="S251" i="34"/>
  <c r="O188" i="34"/>
  <c r="N188" i="34"/>
  <c r="S188" i="34"/>
  <c r="R188" i="34"/>
  <c r="L188" i="34"/>
  <c r="Q188" i="34"/>
  <c r="P188" i="34"/>
  <c r="M188" i="34"/>
  <c r="N226" i="34"/>
  <c r="L226" i="34"/>
  <c r="R226" i="34"/>
  <c r="P226" i="34"/>
  <c r="O226" i="34"/>
  <c r="M226" i="34"/>
  <c r="S226" i="34"/>
  <c r="Q226" i="34"/>
  <c r="N234" i="34"/>
  <c r="L234" i="34"/>
  <c r="R234" i="34"/>
  <c r="P234" i="34"/>
  <c r="O234" i="34"/>
  <c r="M234" i="34"/>
  <c r="S234" i="34"/>
  <c r="Q234" i="34"/>
  <c r="M187" i="34"/>
  <c r="O187" i="34"/>
  <c r="Q187" i="34"/>
  <c r="S187" i="34"/>
  <c r="N187" i="34"/>
  <c r="L187" i="34"/>
  <c r="R187" i="34"/>
  <c r="P187" i="34"/>
  <c r="S200" i="34"/>
  <c r="R200" i="34"/>
  <c r="M200" i="34"/>
  <c r="L200" i="34"/>
  <c r="Q200" i="34"/>
  <c r="P200" i="34"/>
  <c r="N200" i="34"/>
  <c r="O200" i="34"/>
  <c r="N224" i="34"/>
  <c r="L224" i="34"/>
  <c r="R224" i="34"/>
  <c r="P224" i="34"/>
  <c r="O224" i="34"/>
  <c r="M224" i="34"/>
  <c r="S224" i="34"/>
  <c r="Q224" i="34"/>
  <c r="N232" i="34"/>
  <c r="L232" i="34"/>
  <c r="R232" i="34"/>
  <c r="P232" i="34"/>
  <c r="O232" i="34"/>
  <c r="M232" i="34"/>
  <c r="S232" i="34"/>
  <c r="Q232" i="34"/>
  <c r="L231" i="34"/>
  <c r="N231" i="34"/>
  <c r="P231" i="34"/>
  <c r="R231" i="34"/>
  <c r="M231" i="34"/>
  <c r="O231" i="34"/>
  <c r="Q231" i="34"/>
  <c r="S231" i="34"/>
  <c r="L225" i="34"/>
  <c r="N225" i="34"/>
  <c r="P225" i="34"/>
  <c r="R225" i="34"/>
  <c r="M225" i="34"/>
  <c r="O225" i="34"/>
  <c r="Q225" i="34"/>
  <c r="S225" i="34"/>
  <c r="M186" i="34"/>
  <c r="L186" i="34"/>
  <c r="Q186" i="34"/>
  <c r="P186" i="34"/>
  <c r="N186" i="34"/>
  <c r="S186" i="34"/>
  <c r="R186" i="34"/>
  <c r="O186" i="34"/>
  <c r="L208" i="34"/>
  <c r="P208" i="34"/>
  <c r="R208" i="34"/>
  <c r="N208" i="34"/>
  <c r="O208" i="34"/>
  <c r="M208" i="34"/>
  <c r="Q208" i="34"/>
  <c r="S208" i="34"/>
  <c r="N238" i="34"/>
  <c r="L238" i="34"/>
  <c r="R238" i="34"/>
  <c r="P238" i="34"/>
  <c r="O238" i="34"/>
  <c r="M238" i="34"/>
  <c r="S238" i="34"/>
  <c r="Q238" i="34"/>
  <c r="N244" i="34"/>
  <c r="L244" i="34"/>
  <c r="R244" i="34"/>
  <c r="P244" i="34"/>
  <c r="O244" i="34"/>
  <c r="M244" i="34"/>
  <c r="S244" i="34"/>
  <c r="Q244" i="34"/>
  <c r="R209" i="34"/>
  <c r="Q209" i="34"/>
  <c r="O209" i="34"/>
  <c r="L209" i="34"/>
  <c r="S209" i="34"/>
  <c r="N209" i="34"/>
  <c r="P209" i="34"/>
  <c r="M209" i="34"/>
  <c r="L239" i="34"/>
  <c r="N239" i="34"/>
  <c r="P239" i="34"/>
  <c r="R239" i="34"/>
  <c r="M239" i="34"/>
  <c r="O239" i="34"/>
  <c r="Q239" i="34"/>
  <c r="S239" i="34"/>
  <c r="O193" i="34"/>
  <c r="N193" i="34"/>
  <c r="S193" i="34"/>
  <c r="R193" i="34"/>
  <c r="L193" i="34"/>
  <c r="Q193" i="34"/>
  <c r="P193" i="34"/>
  <c r="M193" i="34"/>
  <c r="O183" i="34"/>
  <c r="N183" i="34"/>
  <c r="S183" i="34"/>
  <c r="R183" i="34"/>
  <c r="L183" i="34"/>
  <c r="Q183" i="34"/>
  <c r="P183" i="34"/>
  <c r="M183" i="34"/>
  <c r="M196" i="34"/>
  <c r="L196" i="34"/>
  <c r="Q196" i="34"/>
  <c r="P196" i="34"/>
  <c r="N196" i="34"/>
  <c r="S196" i="34"/>
  <c r="R196" i="34"/>
  <c r="O196" i="34"/>
  <c r="L179" i="34"/>
  <c r="Q179" i="34"/>
  <c r="O179" i="34"/>
  <c r="P179" i="34"/>
  <c r="N179" i="34"/>
  <c r="S179" i="34"/>
  <c r="R179" i="34"/>
  <c r="M179" i="34"/>
  <c r="O181" i="34"/>
  <c r="N181" i="34"/>
  <c r="S181" i="34"/>
  <c r="R181" i="34"/>
  <c r="L181" i="34"/>
  <c r="M181" i="34"/>
  <c r="P181" i="34"/>
  <c r="Q181" i="34"/>
  <c r="N217" i="34"/>
  <c r="L217" i="34"/>
  <c r="R217" i="34"/>
  <c r="P217" i="34"/>
  <c r="O217" i="34"/>
  <c r="M217" i="34"/>
  <c r="S217" i="34"/>
  <c r="Q217" i="34"/>
  <c r="N219" i="34"/>
  <c r="L219" i="34"/>
  <c r="R219" i="34"/>
  <c r="P219" i="34"/>
  <c r="O219" i="34"/>
  <c r="M219" i="34"/>
  <c r="S219" i="34"/>
  <c r="Q219" i="34"/>
  <c r="L249" i="34"/>
  <c r="N249" i="34"/>
  <c r="P249" i="34"/>
  <c r="R249" i="34"/>
  <c r="M249" i="34"/>
  <c r="O249" i="34"/>
  <c r="Q249" i="34"/>
  <c r="S249" i="34"/>
  <c r="M194" i="34"/>
  <c r="L194" i="34"/>
  <c r="Q194" i="34"/>
  <c r="P194" i="34"/>
  <c r="N194" i="34"/>
  <c r="O194" i="34"/>
  <c r="R194" i="34"/>
  <c r="S194" i="34"/>
  <c r="L214" i="34"/>
  <c r="R214" i="34"/>
  <c r="P214" i="34"/>
  <c r="O214" i="34"/>
  <c r="M214" i="34"/>
  <c r="S214" i="34"/>
  <c r="Q214" i="34"/>
  <c r="N214" i="34"/>
  <c r="L220" i="34"/>
  <c r="N220" i="34"/>
  <c r="P220" i="34"/>
  <c r="R220" i="34"/>
  <c r="M220" i="34"/>
  <c r="O220" i="34"/>
  <c r="Q220" i="34"/>
  <c r="S220" i="34"/>
  <c r="N250" i="34"/>
  <c r="L250" i="34"/>
  <c r="R250" i="34"/>
  <c r="P250" i="34"/>
  <c r="O250" i="34"/>
  <c r="M250" i="34"/>
  <c r="S250" i="34"/>
  <c r="Q250" i="34"/>
  <c r="P207" i="34"/>
  <c r="O207" i="34"/>
  <c r="M207" i="34"/>
  <c r="S207" i="34"/>
  <c r="Q207" i="34"/>
  <c r="N207" i="34"/>
  <c r="R207" i="34"/>
  <c r="L207" i="34"/>
  <c r="L237" i="34"/>
  <c r="N237" i="34"/>
  <c r="P237" i="34"/>
  <c r="R237" i="34"/>
  <c r="M237" i="34"/>
  <c r="O237" i="34"/>
  <c r="Q237" i="34"/>
  <c r="S237" i="34"/>
  <c r="L218" i="34"/>
  <c r="N218" i="34"/>
  <c r="P218" i="34"/>
  <c r="R218" i="34"/>
  <c r="M218" i="34"/>
  <c r="O218" i="34"/>
  <c r="Q218" i="34"/>
  <c r="S218" i="34"/>
  <c r="P210" i="34"/>
  <c r="O210" i="34"/>
  <c r="N210" i="34"/>
  <c r="S210" i="34"/>
  <c r="R210" i="34"/>
  <c r="L210" i="34"/>
  <c r="Q210" i="34"/>
  <c r="M210" i="34"/>
  <c r="N240" i="34"/>
  <c r="L240" i="34"/>
  <c r="R240" i="34"/>
  <c r="P240" i="34"/>
  <c r="O240" i="34"/>
  <c r="M240" i="34"/>
  <c r="S240" i="34"/>
  <c r="Q240" i="34"/>
  <c r="N246" i="34"/>
  <c r="L246" i="34"/>
  <c r="R246" i="34"/>
  <c r="P246" i="34"/>
  <c r="O246" i="34"/>
  <c r="M246" i="34"/>
  <c r="S246" i="34"/>
  <c r="Q246" i="34"/>
  <c r="L211" i="34"/>
  <c r="R211" i="34"/>
  <c r="P211" i="34"/>
  <c r="O211" i="34"/>
  <c r="M211" i="34"/>
  <c r="S211" i="34"/>
  <c r="Q211" i="34"/>
  <c r="N211" i="34"/>
  <c r="L233" i="34"/>
  <c r="N233" i="34"/>
  <c r="P233" i="34"/>
  <c r="R233" i="34"/>
  <c r="M233" i="34"/>
  <c r="O233" i="34"/>
  <c r="Q233" i="34"/>
  <c r="S233" i="34"/>
  <c r="L222" i="34"/>
  <c r="N222" i="34"/>
  <c r="P222" i="34"/>
  <c r="R222" i="34"/>
  <c r="M222" i="34"/>
  <c r="O222" i="34"/>
  <c r="Q222" i="34"/>
  <c r="S222" i="34"/>
  <c r="N252" i="34"/>
  <c r="L252" i="34"/>
  <c r="R252" i="34"/>
  <c r="P252" i="34"/>
  <c r="O252" i="34"/>
  <c r="M252" i="34"/>
  <c r="S252" i="34"/>
  <c r="Q252" i="34"/>
  <c r="L243" i="34"/>
  <c r="N243" i="34"/>
  <c r="P243" i="34"/>
  <c r="R243" i="34"/>
  <c r="M243" i="34"/>
  <c r="O243" i="34"/>
  <c r="Q243" i="34"/>
  <c r="S243" i="34"/>
  <c r="L223" i="34"/>
  <c r="N223" i="34"/>
  <c r="P223" i="34"/>
  <c r="R223" i="34"/>
  <c r="M223" i="34"/>
  <c r="O223" i="34"/>
  <c r="Q223" i="34"/>
  <c r="S223" i="34"/>
  <c r="L245" i="34"/>
  <c r="N245" i="34"/>
  <c r="P245" i="34"/>
  <c r="R245" i="34"/>
  <c r="M245" i="34"/>
  <c r="O245" i="34"/>
  <c r="Q245" i="34"/>
  <c r="S245" i="34"/>
  <c r="S212" i="34"/>
  <c r="R212" i="34"/>
  <c r="M212" i="34"/>
  <c r="L212" i="34"/>
  <c r="Q212" i="34"/>
  <c r="O212" i="34"/>
  <c r="P212" i="34"/>
  <c r="N212" i="34"/>
  <c r="N248" i="34"/>
  <c r="L248" i="34"/>
  <c r="R248" i="34"/>
  <c r="P248" i="34"/>
  <c r="O248" i="34"/>
  <c r="M248" i="34"/>
  <c r="S248" i="34"/>
  <c r="Q248" i="34"/>
  <c r="L213" i="34"/>
  <c r="Q213" i="34"/>
  <c r="P213" i="34"/>
  <c r="O213" i="34"/>
  <c r="R213" i="34"/>
  <c r="S213" i="34"/>
  <c r="M213" i="34"/>
  <c r="N213" i="34"/>
  <c r="L235" i="34"/>
  <c r="N235" i="34"/>
  <c r="P235" i="34"/>
  <c r="R235" i="34"/>
  <c r="M235" i="34"/>
  <c r="O235" i="34"/>
  <c r="Q235" i="34"/>
  <c r="S235" i="34"/>
  <c r="M192" i="34"/>
  <c r="L192" i="34"/>
  <c r="Q192" i="34"/>
  <c r="P192" i="34"/>
  <c r="N192" i="34"/>
  <c r="S192" i="34"/>
  <c r="R192" i="34"/>
  <c r="O192" i="34"/>
  <c r="O98" i="28"/>
  <c r="J80" i="27"/>
  <c r="J57" i="28"/>
  <c r="N99" i="28"/>
  <c r="N22" i="29" s="1"/>
  <c r="J61" i="22"/>
  <c r="M98" i="28"/>
  <c r="M101" i="22"/>
  <c r="S98" i="28"/>
  <c r="J78" i="28"/>
  <c r="Q97" i="28"/>
  <c r="Q20" i="29" s="1"/>
  <c r="S100" i="22"/>
  <c r="S101" i="22" s="1"/>
  <c r="S57" i="27" s="1"/>
  <c r="S104" i="27" s="1"/>
  <c r="O100" i="22"/>
  <c r="O101" i="22" s="1"/>
  <c r="O57" i="27" s="1"/>
  <c r="J99" i="22"/>
  <c r="R99" i="28"/>
  <c r="R22" i="29" s="1"/>
  <c r="P99" i="28"/>
  <c r="O21" i="29"/>
  <c r="Q99" i="28"/>
  <c r="Q22" i="29" s="1"/>
  <c r="M99" i="28"/>
  <c r="J31" i="28"/>
  <c r="J37" i="28"/>
  <c r="J43" i="28"/>
  <c r="S99" i="28"/>
  <c r="L87" i="27"/>
  <c r="L95" i="27"/>
  <c r="L99" i="28"/>
  <c r="J28" i="28"/>
  <c r="O92" i="28"/>
  <c r="J92" i="28" s="1"/>
  <c r="J46" i="28"/>
  <c r="O120" i="27"/>
  <c r="J73" i="27"/>
  <c r="O117" i="27"/>
  <c r="O118" i="27"/>
  <c r="O85" i="28"/>
  <c r="J40" i="28"/>
  <c r="O108" i="27"/>
  <c r="O74" i="28"/>
  <c r="J74" i="28" s="1"/>
  <c r="J34" i="28"/>
  <c r="O102" i="27"/>
  <c r="J102" i="27" s="1"/>
  <c r="J55" i="27"/>
  <c r="N81" i="27"/>
  <c r="J61" i="28"/>
  <c r="L21" i="29"/>
  <c r="S56" i="27"/>
  <c r="S103" i="27" s="1"/>
  <c r="P57" i="27"/>
  <c r="P104" i="27" s="1"/>
  <c r="J80" i="28"/>
  <c r="J69" i="28"/>
  <c r="S20" i="29"/>
  <c r="J72" i="22"/>
  <c r="J120" i="27"/>
  <c r="J132" i="22"/>
  <c r="J63" i="28"/>
  <c r="J111" i="22"/>
  <c r="J122" i="22"/>
  <c r="J86" i="22"/>
  <c r="L101" i="22"/>
  <c r="L56" i="27"/>
  <c r="L103" i="27" s="1"/>
  <c r="J76" i="28"/>
  <c r="L71" i="27"/>
  <c r="L118" i="27" s="1"/>
  <c r="J64" i="28"/>
  <c r="J141" i="22"/>
  <c r="J75" i="28"/>
  <c r="J67" i="28"/>
  <c r="R21" i="29"/>
  <c r="J77" i="28"/>
  <c r="J62" i="28"/>
  <c r="J65" i="28"/>
  <c r="J89" i="28"/>
  <c r="J82" i="28"/>
  <c r="J86" i="28"/>
  <c r="J81" i="28"/>
  <c r="J87" i="28"/>
  <c r="J71" i="28"/>
  <c r="J90" i="28"/>
  <c r="J83" i="28"/>
  <c r="J70" i="28"/>
  <c r="J68" i="28"/>
  <c r="J60" i="28"/>
  <c r="J72" i="28"/>
  <c r="L20" i="29"/>
  <c r="J59" i="28"/>
  <c r="O73" i="22"/>
  <c r="O40" i="27"/>
  <c r="O87" i="27" s="1"/>
  <c r="S102" i="22"/>
  <c r="P124" i="22"/>
  <c r="P68" i="27" s="1"/>
  <c r="P115" i="27" s="1"/>
  <c r="P67" i="27"/>
  <c r="P114" i="27" s="1"/>
  <c r="M75" i="22"/>
  <c r="M42" i="27"/>
  <c r="M89" i="27" s="1"/>
  <c r="R74" i="22"/>
  <c r="R41" i="27"/>
  <c r="R88" i="27" s="1"/>
  <c r="L124" i="22"/>
  <c r="L67" i="27"/>
  <c r="L114" i="27" s="1"/>
  <c r="L88" i="22"/>
  <c r="L49" i="27"/>
  <c r="O113" i="22"/>
  <c r="O62" i="27"/>
  <c r="O123" i="22"/>
  <c r="O66" i="27"/>
  <c r="O102" i="22"/>
  <c r="M87" i="22"/>
  <c r="M48" i="27"/>
  <c r="M95" i="27" s="1"/>
  <c r="P113" i="22"/>
  <c r="P62" i="27"/>
  <c r="P109" i="27" s="1"/>
  <c r="R113" i="22"/>
  <c r="R62" i="27"/>
  <c r="R109" i="27" s="1"/>
  <c r="M20" i="29"/>
  <c r="P74" i="22"/>
  <c r="P41" i="27"/>
  <c r="P88" i="27" s="1"/>
  <c r="L113" i="22"/>
  <c r="L62" i="27"/>
  <c r="L109" i="27" s="1"/>
  <c r="S123" i="22"/>
  <c r="S66" i="27"/>
  <c r="S113" i="27" s="1"/>
  <c r="Q133" i="22"/>
  <c r="Q71" i="27" s="1"/>
  <c r="Q118" i="27" s="1"/>
  <c r="Q70" i="27"/>
  <c r="Q117" i="27" s="1"/>
  <c r="S113" i="22"/>
  <c r="S62" i="27"/>
  <c r="S109" i="27" s="1"/>
  <c r="O88" i="22"/>
  <c r="O49" i="27"/>
  <c r="O96" i="27" s="1"/>
  <c r="Q124" i="22"/>
  <c r="Q68" i="27" s="1"/>
  <c r="Q115" i="27" s="1"/>
  <c r="Q67" i="27"/>
  <c r="Q114" i="27" s="1"/>
  <c r="N103" i="22"/>
  <c r="N59" i="27" s="1"/>
  <c r="N106" i="27" s="1"/>
  <c r="N58" i="27"/>
  <c r="N105" i="27" s="1"/>
  <c r="M112" i="22"/>
  <c r="M61" i="27"/>
  <c r="M108" i="27" s="1"/>
  <c r="S87" i="22"/>
  <c r="S48" i="27"/>
  <c r="S95" i="27" s="1"/>
  <c r="N113" i="22"/>
  <c r="N62" i="27"/>
  <c r="N109" i="27" s="1"/>
  <c r="P103" i="22"/>
  <c r="P59" i="27" s="1"/>
  <c r="P106" i="27" s="1"/>
  <c r="P58" i="27"/>
  <c r="P105" i="27" s="1"/>
  <c r="M133" i="22"/>
  <c r="M71" i="27" s="1"/>
  <c r="M118" i="27" s="1"/>
  <c r="M70" i="27"/>
  <c r="M117" i="27" s="1"/>
  <c r="Q112" i="22"/>
  <c r="Q61" i="27"/>
  <c r="Q108" i="27" s="1"/>
  <c r="Q87" i="22"/>
  <c r="Q48" i="27"/>
  <c r="Q95" i="27" s="1"/>
  <c r="N21" i="29"/>
  <c r="L74" i="22"/>
  <c r="L41" i="27"/>
  <c r="N124" i="22"/>
  <c r="N68" i="27" s="1"/>
  <c r="N115" i="27" s="1"/>
  <c r="N67" i="27"/>
  <c r="N114" i="27" s="1"/>
  <c r="N88" i="22"/>
  <c r="N49" i="27"/>
  <c r="N96" i="27" s="1"/>
  <c r="S73" i="22"/>
  <c r="S40" i="27"/>
  <c r="S87" i="27" s="1"/>
  <c r="P22" i="29"/>
  <c r="P21" i="29"/>
  <c r="Q103" i="22"/>
  <c r="Q59" i="27" s="1"/>
  <c r="Q106" i="27" s="1"/>
  <c r="Q58" i="27"/>
  <c r="Q105" i="27" s="1"/>
  <c r="R88" i="22"/>
  <c r="R49" i="27"/>
  <c r="R96" i="27" s="1"/>
  <c r="P88" i="22"/>
  <c r="P49" i="27"/>
  <c r="P96" i="27" s="1"/>
  <c r="R124" i="22"/>
  <c r="R68" i="27" s="1"/>
  <c r="R115" i="27" s="1"/>
  <c r="R67" i="27"/>
  <c r="R114" i="27" s="1"/>
  <c r="Q74" i="22"/>
  <c r="Q41" i="27"/>
  <c r="Q88" i="27" s="1"/>
  <c r="R103" i="22"/>
  <c r="R59" i="27" s="1"/>
  <c r="R106" i="27" s="1"/>
  <c r="R58" i="27"/>
  <c r="R105" i="27" s="1"/>
  <c r="M124" i="22"/>
  <c r="M68" i="27" s="1"/>
  <c r="M115" i="27" s="1"/>
  <c r="M67" i="27"/>
  <c r="M114" i="27" s="1"/>
  <c r="N74" i="22"/>
  <c r="N41" i="27"/>
  <c r="N88" i="27" s="1"/>
  <c r="O62" i="22"/>
  <c r="O35" i="27"/>
  <c r="L61" i="22"/>
  <c r="L34" i="27"/>
  <c r="L81" i="27" s="1"/>
  <c r="N62" i="22"/>
  <c r="J62" i="22" s="1"/>
  <c r="N35" i="27"/>
  <c r="R62" i="22"/>
  <c r="R35" i="27"/>
  <c r="S62" i="22"/>
  <c r="S35" i="27"/>
  <c r="M62" i="22"/>
  <c r="M35" i="27"/>
  <c r="P62" i="22"/>
  <c r="P35" i="27"/>
  <c r="Q62" i="22"/>
  <c r="Q35" i="27"/>
  <c r="J34" i="27" l="1"/>
  <c r="M254" i="34"/>
  <c r="P254" i="34"/>
  <c r="P39" i="38" s="1"/>
  <c r="R254" i="34"/>
  <c r="R39" i="38" s="1"/>
  <c r="O254" i="34"/>
  <c r="S254" i="34"/>
  <c r="Q254" i="34"/>
  <c r="Q39" i="38" s="1"/>
  <c r="N254" i="34"/>
  <c r="N39" i="38" s="1"/>
  <c r="L254" i="34"/>
  <c r="J212" i="34"/>
  <c r="J206" i="34"/>
  <c r="J181" i="34"/>
  <c r="J183" i="34"/>
  <c r="J193" i="34"/>
  <c r="J188" i="34"/>
  <c r="J207" i="34"/>
  <c r="M255" i="34"/>
  <c r="M40" i="38" s="1"/>
  <c r="M39" i="38"/>
  <c r="P255" i="34"/>
  <c r="P40" i="38" s="1"/>
  <c r="J209" i="34"/>
  <c r="J200" i="34"/>
  <c r="J100" i="22"/>
  <c r="R255" i="34"/>
  <c r="R40" i="38" s="1"/>
  <c r="O255" i="34"/>
  <c r="O40" i="38" s="1"/>
  <c r="O39" i="38"/>
  <c r="J205" i="34"/>
  <c r="J192" i="34"/>
  <c r="J248" i="34"/>
  <c r="J252" i="34"/>
  <c r="J246" i="34"/>
  <c r="J240" i="34"/>
  <c r="J210" i="34"/>
  <c r="J250" i="34"/>
  <c r="J194" i="34"/>
  <c r="J219" i="34"/>
  <c r="J217" i="34"/>
  <c r="S255" i="34"/>
  <c r="S40" i="38" s="1"/>
  <c r="S39" i="38"/>
  <c r="Q255" i="34"/>
  <c r="Q40" i="38" s="1"/>
  <c r="J196" i="34"/>
  <c r="J244" i="34"/>
  <c r="J238" i="34"/>
  <c r="J186" i="34"/>
  <c r="J232" i="34"/>
  <c r="J224" i="34"/>
  <c r="J187" i="34"/>
  <c r="J234" i="34"/>
  <c r="J226" i="34"/>
  <c r="J221" i="34"/>
  <c r="J236" i="34"/>
  <c r="J182" i="34"/>
  <c r="J184" i="34"/>
  <c r="J180" i="34"/>
  <c r="J198" i="34"/>
  <c r="J235" i="34"/>
  <c r="J213" i="34"/>
  <c r="J245" i="34"/>
  <c r="J223" i="34"/>
  <c r="J243" i="34"/>
  <c r="J222" i="34"/>
  <c r="J233" i="34"/>
  <c r="J211" i="34"/>
  <c r="J218" i="34"/>
  <c r="J237" i="34"/>
  <c r="J220" i="34"/>
  <c r="J214" i="34"/>
  <c r="J249" i="34"/>
  <c r="N255" i="34"/>
  <c r="N40" i="38" s="1"/>
  <c r="J179" i="34"/>
  <c r="L255" i="34"/>
  <c r="J239" i="34"/>
  <c r="J208" i="34"/>
  <c r="J225" i="34"/>
  <c r="J231" i="34"/>
  <c r="J251" i="34"/>
  <c r="J195" i="34"/>
  <c r="J247" i="34"/>
  <c r="J199" i="34"/>
  <c r="J197" i="34"/>
  <c r="J191" i="34"/>
  <c r="J185" i="34"/>
  <c r="J81" i="27"/>
  <c r="O99" i="28"/>
  <c r="O97" i="28"/>
  <c r="O20" i="29" s="1"/>
  <c r="J20" i="29" s="1"/>
  <c r="J85" i="28"/>
  <c r="O56" i="27"/>
  <c r="O103" i="27" s="1"/>
  <c r="J103" i="27" s="1"/>
  <c r="M102" i="22"/>
  <c r="M57" i="27"/>
  <c r="M104" i="27" s="1"/>
  <c r="L96" i="27"/>
  <c r="J48" i="27"/>
  <c r="J61" i="27"/>
  <c r="J71" i="27"/>
  <c r="J40" i="27"/>
  <c r="L88" i="27"/>
  <c r="J70" i="27"/>
  <c r="O22" i="29"/>
  <c r="O113" i="27"/>
  <c r="J113" i="27" s="1"/>
  <c r="J66" i="27"/>
  <c r="O109" i="27"/>
  <c r="O104" i="27"/>
  <c r="J112" i="22"/>
  <c r="J87" i="22"/>
  <c r="J108" i="27"/>
  <c r="J95" i="27"/>
  <c r="J123" i="22"/>
  <c r="J87" i="27"/>
  <c r="J117" i="27"/>
  <c r="J73" i="22"/>
  <c r="J133" i="22"/>
  <c r="J118" i="27"/>
  <c r="J101" i="22"/>
  <c r="L102" i="22"/>
  <c r="L57" i="27"/>
  <c r="L104" i="27" s="1"/>
  <c r="L62" i="22"/>
  <c r="L68" i="27"/>
  <c r="L115" i="27" s="1"/>
  <c r="J98" i="28"/>
  <c r="L22" i="29"/>
  <c r="Q21" i="29"/>
  <c r="N75" i="22"/>
  <c r="N42" i="27"/>
  <c r="N89" i="27" s="1"/>
  <c r="L114" i="22"/>
  <c r="L63" i="27"/>
  <c r="L110" i="27" s="1"/>
  <c r="O124" i="22"/>
  <c r="O68" i="27" s="1"/>
  <c r="O67" i="27"/>
  <c r="O114" i="22"/>
  <c r="O64" i="27" s="1"/>
  <c r="O63" i="27"/>
  <c r="P89" i="22"/>
  <c r="P50" i="27"/>
  <c r="P97" i="27" s="1"/>
  <c r="O89" i="22"/>
  <c r="O50" i="27"/>
  <c r="O97" i="27" s="1"/>
  <c r="Q88" i="22"/>
  <c r="Q49" i="27"/>
  <c r="Q96" i="27" s="1"/>
  <c r="P114" i="22"/>
  <c r="P64" i="27" s="1"/>
  <c r="P111" i="27" s="1"/>
  <c r="P63" i="27"/>
  <c r="P110" i="27" s="1"/>
  <c r="M76" i="22"/>
  <c r="M43" i="27"/>
  <c r="M90" i="27" s="1"/>
  <c r="O74" i="22"/>
  <c r="O41" i="27"/>
  <c r="O88" i="27" s="1"/>
  <c r="M113" i="22"/>
  <c r="M62" i="27"/>
  <c r="M109" i="27" s="1"/>
  <c r="S114" i="22"/>
  <c r="S64" i="27" s="1"/>
  <c r="S111" i="27" s="1"/>
  <c r="S63" i="27"/>
  <c r="S110" i="27" s="1"/>
  <c r="S88" i="22"/>
  <c r="S49" i="27"/>
  <c r="S96" i="27" s="1"/>
  <c r="Q75" i="22"/>
  <c r="Q42" i="27"/>
  <c r="Q89" i="27" s="1"/>
  <c r="R89" i="22"/>
  <c r="R50" i="27"/>
  <c r="R97" i="27" s="1"/>
  <c r="S22" i="29"/>
  <c r="S21" i="29"/>
  <c r="S124" i="22"/>
  <c r="S68" i="27" s="1"/>
  <c r="S115" i="27" s="1"/>
  <c r="S67" i="27"/>
  <c r="S114" i="27" s="1"/>
  <c r="P75" i="22"/>
  <c r="P42" i="27"/>
  <c r="P89" i="27" s="1"/>
  <c r="O103" i="22"/>
  <c r="O59" i="27" s="1"/>
  <c r="O58" i="27"/>
  <c r="L89" i="22"/>
  <c r="L50" i="27"/>
  <c r="R75" i="22"/>
  <c r="R42" i="27"/>
  <c r="R89" i="27" s="1"/>
  <c r="S74" i="22"/>
  <c r="J74" i="22" s="1"/>
  <c r="S41" i="27"/>
  <c r="S88" i="27" s="1"/>
  <c r="N89" i="22"/>
  <c r="N50" i="27"/>
  <c r="N97" i="27" s="1"/>
  <c r="L42" i="27"/>
  <c r="L75" i="22"/>
  <c r="Q113" i="22"/>
  <c r="Q62" i="27"/>
  <c r="Q109" i="27" s="1"/>
  <c r="N114" i="22"/>
  <c r="N64" i="27" s="1"/>
  <c r="N111" i="27" s="1"/>
  <c r="N63" i="27"/>
  <c r="N110" i="27" s="1"/>
  <c r="R114" i="22"/>
  <c r="R64" i="27" s="1"/>
  <c r="R111" i="27" s="1"/>
  <c r="R63" i="27"/>
  <c r="R110" i="27" s="1"/>
  <c r="M88" i="22"/>
  <c r="M49" i="27"/>
  <c r="M96" i="27" s="1"/>
  <c r="M22" i="29"/>
  <c r="M21" i="29"/>
  <c r="S103" i="22"/>
  <c r="S59" i="27" s="1"/>
  <c r="S106" i="27" s="1"/>
  <c r="S58" i="27"/>
  <c r="S105" i="27" s="1"/>
  <c r="P82" i="27"/>
  <c r="S82" i="27"/>
  <c r="R82" i="27"/>
  <c r="O82" i="27"/>
  <c r="Q82" i="27"/>
  <c r="M82" i="27"/>
  <c r="N82" i="27"/>
  <c r="Q63" i="22"/>
  <c r="Q36" i="27"/>
  <c r="M63" i="22"/>
  <c r="M36" i="27"/>
  <c r="N63" i="22"/>
  <c r="N36" i="27"/>
  <c r="P63" i="22"/>
  <c r="P36" i="27"/>
  <c r="S63" i="22"/>
  <c r="S36" i="27"/>
  <c r="R63" i="22"/>
  <c r="R36" i="27"/>
  <c r="L35" i="27"/>
  <c r="L82" i="27" s="1"/>
  <c r="O63" i="22"/>
  <c r="O36" i="27"/>
  <c r="B29" i="10"/>
  <c r="J97" i="28" l="1"/>
  <c r="J56" i="27"/>
  <c r="J35" i="27"/>
  <c r="Q72" i="38"/>
  <c r="Q52" i="38"/>
  <c r="Q22" i="44" s="1"/>
  <c r="Q50" i="38"/>
  <c r="Q20" i="44" s="1"/>
  <c r="Q51" i="38"/>
  <c r="Q21" i="44" s="1"/>
  <c r="O72" i="38"/>
  <c r="O50" i="38"/>
  <c r="O20" i="44" s="1"/>
  <c r="O51" i="38"/>
  <c r="O21" i="44" s="1"/>
  <c r="P72" i="38"/>
  <c r="P52" i="38"/>
  <c r="P22" i="44" s="1"/>
  <c r="P50" i="38"/>
  <c r="P20" i="44" s="1"/>
  <c r="P51" i="38"/>
  <c r="P21" i="44" s="1"/>
  <c r="M50" i="38"/>
  <c r="M20" i="44" s="1"/>
  <c r="J255" i="34"/>
  <c r="L40" i="38"/>
  <c r="L72" i="38" s="1"/>
  <c r="N50" i="38"/>
  <c r="N20" i="44" s="1"/>
  <c r="N52" i="38"/>
  <c r="N22" i="44" s="1"/>
  <c r="N51" i="38"/>
  <c r="N21" i="44" s="1"/>
  <c r="N72" i="38"/>
  <c r="S50" i="38"/>
  <c r="S20" i="44" s="1"/>
  <c r="R51" i="38"/>
  <c r="R21" i="44" s="1"/>
  <c r="R52" i="38"/>
  <c r="R22" i="44" s="1"/>
  <c r="R72" i="38"/>
  <c r="R50" i="38"/>
  <c r="R20" i="44" s="1"/>
  <c r="M72" i="38"/>
  <c r="M52" i="38"/>
  <c r="M22" i="44" s="1"/>
  <c r="M51" i="38"/>
  <c r="M21" i="44" s="1"/>
  <c r="J254" i="34"/>
  <c r="L39" i="38"/>
  <c r="S72" i="38"/>
  <c r="S51" i="38"/>
  <c r="S21" i="44" s="1"/>
  <c r="S52" i="38"/>
  <c r="S22" i="44" s="1"/>
  <c r="O52" i="38"/>
  <c r="O22" i="44" s="1"/>
  <c r="J82" i="27"/>
  <c r="J63" i="22"/>
  <c r="J104" i="27"/>
  <c r="M103" i="22"/>
  <c r="M59" i="27" s="1"/>
  <c r="M106" i="27" s="1"/>
  <c r="M58" i="27"/>
  <c r="M105" i="27" s="1"/>
  <c r="J57" i="27"/>
  <c r="J41" i="27"/>
  <c r="L89" i="27"/>
  <c r="J62" i="27"/>
  <c r="J49" i="27"/>
  <c r="L97" i="27"/>
  <c r="J21" i="29"/>
  <c r="O115" i="27"/>
  <c r="J115" i="27" s="1"/>
  <c r="J68" i="27"/>
  <c r="O114" i="27"/>
  <c r="J114" i="27" s="1"/>
  <c r="J67" i="27"/>
  <c r="O110" i="27"/>
  <c r="O111" i="27"/>
  <c r="O105" i="27"/>
  <c r="O106" i="27"/>
  <c r="J22" i="29"/>
  <c r="J113" i="22"/>
  <c r="J88" i="22"/>
  <c r="J109" i="27"/>
  <c r="J96" i="27"/>
  <c r="J88" i="27"/>
  <c r="J102" i="22"/>
  <c r="L103" i="22"/>
  <c r="L58" i="27"/>
  <c r="L105" i="27" s="1"/>
  <c r="J124" i="22"/>
  <c r="L64" i="27"/>
  <c r="L111" i="27" s="1"/>
  <c r="J99" i="28"/>
  <c r="P76" i="22"/>
  <c r="P43" i="27"/>
  <c r="P90" i="27" s="1"/>
  <c r="Q114" i="22"/>
  <c r="Q64" i="27" s="1"/>
  <c r="Q111" i="27" s="1"/>
  <c r="Q63" i="27"/>
  <c r="Q110" i="27" s="1"/>
  <c r="N90" i="22"/>
  <c r="N51" i="27"/>
  <c r="N98" i="27" s="1"/>
  <c r="R90" i="22"/>
  <c r="R51" i="27"/>
  <c r="R98" i="27" s="1"/>
  <c r="M77" i="22"/>
  <c r="M44" i="27"/>
  <c r="M91" i="27" s="1"/>
  <c r="O90" i="22"/>
  <c r="O51" i="27"/>
  <c r="O98" i="27" s="1"/>
  <c r="L76" i="22"/>
  <c r="L43" i="27"/>
  <c r="M89" i="22"/>
  <c r="M50" i="27"/>
  <c r="M97" i="27" s="1"/>
  <c r="S75" i="22"/>
  <c r="S42" i="27"/>
  <c r="S89" i="27" s="1"/>
  <c r="R76" i="22"/>
  <c r="R43" i="27"/>
  <c r="R90" i="27" s="1"/>
  <c r="L90" i="22"/>
  <c r="L51" i="27"/>
  <c r="Q76" i="22"/>
  <c r="Q43" i="27"/>
  <c r="Q90" i="27" s="1"/>
  <c r="S89" i="22"/>
  <c r="S50" i="27"/>
  <c r="S97" i="27" s="1"/>
  <c r="M114" i="22"/>
  <c r="M64" i="27" s="1"/>
  <c r="M111" i="27" s="1"/>
  <c r="M63" i="27"/>
  <c r="M110" i="27" s="1"/>
  <c r="O75" i="22"/>
  <c r="J75" i="22" s="1"/>
  <c r="O42" i="27"/>
  <c r="O89" i="27" s="1"/>
  <c r="Q89" i="22"/>
  <c r="Q50" i="27"/>
  <c r="Q97" i="27" s="1"/>
  <c r="P90" i="22"/>
  <c r="P51" i="27"/>
  <c r="P98" i="27" s="1"/>
  <c r="N76" i="22"/>
  <c r="N43" i="27"/>
  <c r="N90" i="27" s="1"/>
  <c r="O83" i="27"/>
  <c r="R83" i="27"/>
  <c r="P83" i="27"/>
  <c r="N83" i="27"/>
  <c r="Q83" i="27"/>
  <c r="S83" i="27"/>
  <c r="M83" i="27"/>
  <c r="O64" i="22"/>
  <c r="O38" i="27" s="1"/>
  <c r="O37" i="27"/>
  <c r="N64" i="22"/>
  <c r="N37" i="27"/>
  <c r="R64" i="22"/>
  <c r="R38" i="27" s="1"/>
  <c r="R37" i="27"/>
  <c r="P64" i="22"/>
  <c r="P38" i="27" s="1"/>
  <c r="P37" i="27"/>
  <c r="Q64" i="22"/>
  <c r="Q38" i="27" s="1"/>
  <c r="Q37" i="27"/>
  <c r="L63" i="22"/>
  <c r="L36" i="27"/>
  <c r="L83" i="27" s="1"/>
  <c r="S64" i="22"/>
  <c r="S38" i="27" s="1"/>
  <c r="S37" i="27"/>
  <c r="M64" i="22"/>
  <c r="M38" i="27" s="1"/>
  <c r="M37" i="27"/>
  <c r="B17" i="10"/>
  <c r="B24" i="10" s="1"/>
  <c r="J36" i="27" l="1"/>
  <c r="J39" i="38"/>
  <c r="J40" i="38"/>
  <c r="L51" i="38"/>
  <c r="J72" i="38"/>
  <c r="L50" i="38"/>
  <c r="L52" i="38"/>
  <c r="J83" i="27"/>
  <c r="N38" i="27"/>
  <c r="J64" i="22"/>
  <c r="J89" i="27"/>
  <c r="J110" i="27"/>
  <c r="J105" i="27"/>
  <c r="J50" i="27"/>
  <c r="J42" i="27"/>
  <c r="J58" i="27"/>
  <c r="J63" i="27"/>
  <c r="L98" i="27"/>
  <c r="L90" i="27"/>
  <c r="J64" i="27"/>
  <c r="J114" i="22"/>
  <c r="J89" i="22"/>
  <c r="J111" i="27"/>
  <c r="J97" i="27"/>
  <c r="L59" i="27"/>
  <c r="J103" i="22"/>
  <c r="P91" i="22"/>
  <c r="P53" i="27" s="1"/>
  <c r="P100" i="27" s="1"/>
  <c r="P52" i="27"/>
  <c r="P99" i="27" s="1"/>
  <c r="Q77" i="22"/>
  <c r="Q44" i="27"/>
  <c r="Q91" i="27" s="1"/>
  <c r="L91" i="22"/>
  <c r="L52" i="27"/>
  <c r="S76" i="22"/>
  <c r="S43" i="27"/>
  <c r="S90" i="27" s="1"/>
  <c r="L77" i="22"/>
  <c r="L44" i="27"/>
  <c r="M78" i="22"/>
  <c r="M46" i="27" s="1"/>
  <c r="M93" i="27" s="1"/>
  <c r="M45" i="27"/>
  <c r="M92" i="27" s="1"/>
  <c r="R91" i="22"/>
  <c r="R53" i="27" s="1"/>
  <c r="R100" i="27" s="1"/>
  <c r="R52" i="27"/>
  <c r="R99" i="27" s="1"/>
  <c r="N91" i="22"/>
  <c r="N53" i="27" s="1"/>
  <c r="N100" i="27" s="1"/>
  <c r="N52" i="27"/>
  <c r="N99" i="27" s="1"/>
  <c r="N77" i="22"/>
  <c r="N44" i="27"/>
  <c r="N91" i="27" s="1"/>
  <c r="N125" i="27" s="1"/>
  <c r="Q90" i="22"/>
  <c r="Q51" i="27"/>
  <c r="Q98" i="27" s="1"/>
  <c r="O76" i="22"/>
  <c r="O43" i="27"/>
  <c r="O90" i="27" s="1"/>
  <c r="S90" i="22"/>
  <c r="S51" i="27"/>
  <c r="S98" i="27" s="1"/>
  <c r="R77" i="22"/>
  <c r="R44" i="27"/>
  <c r="R91" i="27" s="1"/>
  <c r="R125" i="27" s="1"/>
  <c r="M90" i="22"/>
  <c r="M51" i="27"/>
  <c r="M98" i="27" s="1"/>
  <c r="M125" i="27" s="1"/>
  <c r="M131" i="27" s="1"/>
  <c r="M15" i="29" s="1"/>
  <c r="M27" i="29" s="1"/>
  <c r="M17" i="38" s="1"/>
  <c r="O91" i="22"/>
  <c r="O53" i="27" s="1"/>
  <c r="O100" i="27" s="1"/>
  <c r="O52" i="27"/>
  <c r="O99" i="27" s="1"/>
  <c r="P77" i="22"/>
  <c r="P44" i="27"/>
  <c r="P91" i="27" s="1"/>
  <c r="P125" i="27" s="1"/>
  <c r="N84" i="27"/>
  <c r="P85" i="27"/>
  <c r="S84" i="27"/>
  <c r="Q84" i="27"/>
  <c r="R84" i="27"/>
  <c r="M85" i="27"/>
  <c r="S85" i="27"/>
  <c r="Q85" i="27"/>
  <c r="R85" i="27"/>
  <c r="O85" i="27"/>
  <c r="N85" i="27"/>
  <c r="P84" i="27"/>
  <c r="M84" i="27"/>
  <c r="O84" i="27"/>
  <c r="L64" i="22"/>
  <c r="L37" i="27"/>
  <c r="J37" i="27" s="1"/>
  <c r="B18" i="10"/>
  <c r="J51" i="38" l="1"/>
  <c r="L21" i="44"/>
  <c r="J21" i="44" s="1"/>
  <c r="J52" i="38"/>
  <c r="L22" i="44"/>
  <c r="J22" i="44" s="1"/>
  <c r="J50" i="38"/>
  <c r="L20" i="44"/>
  <c r="J20" i="44" s="1"/>
  <c r="M44" i="38"/>
  <c r="N131" i="27"/>
  <c r="N15" i="29" s="1"/>
  <c r="N27" i="29" s="1"/>
  <c r="N17" i="38" s="1"/>
  <c r="L91" i="27"/>
  <c r="L125" i="27" s="1"/>
  <c r="L131" i="27" s="1"/>
  <c r="L99" i="27"/>
  <c r="L106" i="27"/>
  <c r="J106" i="27" s="1"/>
  <c r="J59" i="27"/>
  <c r="J43" i="27"/>
  <c r="J51" i="27"/>
  <c r="J90" i="22"/>
  <c r="J90" i="27"/>
  <c r="J76" i="22"/>
  <c r="J98" i="27"/>
  <c r="L38" i="27"/>
  <c r="J38" i="27" s="1"/>
  <c r="L53" i="27"/>
  <c r="R131" i="27"/>
  <c r="R15" i="29" s="1"/>
  <c r="R27" i="29" s="1"/>
  <c r="R17" i="38" s="1"/>
  <c r="Q125" i="27"/>
  <c r="P131" i="27"/>
  <c r="P15" i="29" s="1"/>
  <c r="P27" i="29" s="1"/>
  <c r="P17" i="38" s="1"/>
  <c r="P78" i="22"/>
  <c r="P46" i="27" s="1"/>
  <c r="P93" i="27" s="1"/>
  <c r="P127" i="27" s="1"/>
  <c r="P45" i="27"/>
  <c r="P92" i="27" s="1"/>
  <c r="P126" i="27" s="1"/>
  <c r="M91" i="22"/>
  <c r="M53" i="27" s="1"/>
  <c r="M100" i="27" s="1"/>
  <c r="M127" i="27" s="1"/>
  <c r="M52" i="27"/>
  <c r="M99" i="27" s="1"/>
  <c r="M126" i="27" s="1"/>
  <c r="M132" i="27" s="1"/>
  <c r="M16" i="29" s="1"/>
  <c r="M28" i="29" s="1"/>
  <c r="M18" i="38" s="1"/>
  <c r="O77" i="22"/>
  <c r="O44" i="27"/>
  <c r="O91" i="27" s="1"/>
  <c r="O125" i="27" s="1"/>
  <c r="N78" i="22"/>
  <c r="N46" i="27" s="1"/>
  <c r="N93" i="27" s="1"/>
  <c r="N127" i="27" s="1"/>
  <c r="N45" i="27"/>
  <c r="N92" i="27" s="1"/>
  <c r="N126" i="27" s="1"/>
  <c r="S77" i="22"/>
  <c r="S44" i="27"/>
  <c r="S91" i="27" s="1"/>
  <c r="S125" i="27" s="1"/>
  <c r="Q78" i="22"/>
  <c r="Q46" i="27" s="1"/>
  <c r="Q93" i="27" s="1"/>
  <c r="Q45" i="27"/>
  <c r="Q92" i="27" s="1"/>
  <c r="R78" i="22"/>
  <c r="R46" i="27" s="1"/>
  <c r="R93" i="27" s="1"/>
  <c r="R127" i="27" s="1"/>
  <c r="R45" i="27"/>
  <c r="R92" i="27" s="1"/>
  <c r="R126" i="27" s="1"/>
  <c r="S91" i="22"/>
  <c r="S53" i="27" s="1"/>
  <c r="S100" i="27" s="1"/>
  <c r="S52" i="27"/>
  <c r="S99" i="27" s="1"/>
  <c r="Q91" i="22"/>
  <c r="Q53" i="27" s="1"/>
  <c r="Q100" i="27" s="1"/>
  <c r="Q52" i="27"/>
  <c r="Q99" i="27" s="1"/>
  <c r="L78" i="22"/>
  <c r="L45" i="27"/>
  <c r="L84" i="27"/>
  <c r="J84" i="27" s="1"/>
  <c r="B19" i="10"/>
  <c r="B23" i="10" s="1"/>
  <c r="M57" i="38" l="1"/>
  <c r="M15" i="44"/>
  <c r="O131" i="27"/>
  <c r="N44" i="38"/>
  <c r="R44" i="38"/>
  <c r="P44" i="38"/>
  <c r="M45" i="38"/>
  <c r="N132" i="27"/>
  <c r="N16" i="29" s="1"/>
  <c r="N28" i="29" s="1"/>
  <c r="N18" i="38" s="1"/>
  <c r="N133" i="27"/>
  <c r="N17" i="29" s="1"/>
  <c r="N29" i="29" s="1"/>
  <c r="N19" i="38" s="1"/>
  <c r="L85" i="27"/>
  <c r="J85" i="27" s="1"/>
  <c r="L92" i="27"/>
  <c r="L126" i="27" s="1"/>
  <c r="L100" i="27"/>
  <c r="J100" i="27" s="1"/>
  <c r="J53" i="27"/>
  <c r="J52" i="27"/>
  <c r="J44" i="27"/>
  <c r="J91" i="27"/>
  <c r="J77" i="22"/>
  <c r="L46" i="27"/>
  <c r="L15" i="29"/>
  <c r="J91" i="22"/>
  <c r="J99" i="27"/>
  <c r="J125" i="27"/>
  <c r="Q126" i="27"/>
  <c r="Q132" i="27" s="1"/>
  <c r="Q16" i="29" s="1"/>
  <c r="Q28" i="29" s="1"/>
  <c r="Q18" i="38" s="1"/>
  <c r="Q127" i="27"/>
  <c r="Q133" i="27" s="1"/>
  <c r="Q17" i="29" s="1"/>
  <c r="Q29" i="29" s="1"/>
  <c r="Q19" i="38" s="1"/>
  <c r="P132" i="27"/>
  <c r="P16" i="29" s="1"/>
  <c r="P28" i="29" s="1"/>
  <c r="P18" i="38" s="1"/>
  <c r="Q131" i="27"/>
  <c r="Q15" i="29" s="1"/>
  <c r="Q27" i="29" s="1"/>
  <c r="Q17" i="38" s="1"/>
  <c r="P133" i="27"/>
  <c r="P17" i="29" s="1"/>
  <c r="P29" i="29" s="1"/>
  <c r="P19" i="38" s="1"/>
  <c r="R132" i="27"/>
  <c r="R16" i="29" s="1"/>
  <c r="R28" i="29" s="1"/>
  <c r="R18" i="38" s="1"/>
  <c r="R133" i="27"/>
  <c r="R17" i="29" s="1"/>
  <c r="R29" i="29" s="1"/>
  <c r="R19" i="38" s="1"/>
  <c r="M133" i="27"/>
  <c r="M17" i="29" s="1"/>
  <c r="M29" i="29" s="1"/>
  <c r="M19" i="38" s="1"/>
  <c r="O78" i="22"/>
  <c r="O46" i="27" s="1"/>
  <c r="O93" i="27" s="1"/>
  <c r="O127" i="27" s="1"/>
  <c r="O45" i="27"/>
  <c r="O92" i="27" s="1"/>
  <c r="O126" i="27" s="1"/>
  <c r="S131" i="27"/>
  <c r="S15" i="29" s="1"/>
  <c r="S27" i="29" s="1"/>
  <c r="S17" i="38" s="1"/>
  <c r="S78" i="22"/>
  <c r="S46" i="27" s="1"/>
  <c r="S93" i="27" s="1"/>
  <c r="S127" i="27" s="1"/>
  <c r="S45" i="27"/>
  <c r="S92" i="27" s="1"/>
  <c r="S126" i="27" s="1"/>
  <c r="O15" i="29"/>
  <c r="O27" i="29" s="1"/>
  <c r="O17" i="38" s="1"/>
  <c r="N57" i="38" l="1"/>
  <c r="N15" i="44"/>
  <c r="M58" i="38"/>
  <c r="M16" i="44"/>
  <c r="P57" i="38"/>
  <c r="P15" i="44"/>
  <c r="R57" i="38"/>
  <c r="R15" i="44"/>
  <c r="O132" i="27"/>
  <c r="O16" i="29" s="1"/>
  <c r="O28" i="29" s="1"/>
  <c r="O18" i="38" s="1"/>
  <c r="O133" i="27"/>
  <c r="Q44" i="38"/>
  <c r="Q45" i="38"/>
  <c r="R45" i="38"/>
  <c r="R46" i="38"/>
  <c r="P45" i="38"/>
  <c r="N46" i="38"/>
  <c r="P46" i="38"/>
  <c r="N45" i="38"/>
  <c r="O44" i="38"/>
  <c r="S44" i="38"/>
  <c r="M46" i="38"/>
  <c r="Q46" i="38"/>
  <c r="L93" i="27"/>
  <c r="J93" i="27" s="1"/>
  <c r="J46" i="27"/>
  <c r="J45" i="27"/>
  <c r="L27" i="29"/>
  <c r="L17" i="38" s="1"/>
  <c r="J15" i="29"/>
  <c r="J78" i="22"/>
  <c r="J126" i="27"/>
  <c r="J92" i="27"/>
  <c r="J131" i="27"/>
  <c r="L132" i="27"/>
  <c r="S132" i="27"/>
  <c r="S16" i="29" s="1"/>
  <c r="S28" i="29" s="1"/>
  <c r="S18" i="38" s="1"/>
  <c r="S133" i="27"/>
  <c r="S17" i="29" s="1"/>
  <c r="S29" i="29" s="1"/>
  <c r="S19" i="38" s="1"/>
  <c r="O17" i="29"/>
  <c r="O29" i="29" s="1"/>
  <c r="O19" i="38" s="1"/>
  <c r="M59" i="38" l="1"/>
  <c r="M17" i="44"/>
  <c r="M35" i="44" s="1"/>
  <c r="O57" i="38"/>
  <c r="O15" i="44"/>
  <c r="P58" i="38"/>
  <c r="P16" i="44"/>
  <c r="Q57" i="38"/>
  <c r="Q15" i="44"/>
  <c r="Q59" i="38"/>
  <c r="Q17" i="44"/>
  <c r="N58" i="38"/>
  <c r="N16" i="44"/>
  <c r="R59" i="38"/>
  <c r="R17" i="44"/>
  <c r="P59" i="38"/>
  <c r="P17" i="44"/>
  <c r="P35" i="44" s="1"/>
  <c r="R58" i="38"/>
  <c r="R16" i="44"/>
  <c r="R35" i="44" s="1"/>
  <c r="S57" i="38"/>
  <c r="S15" i="44"/>
  <c r="N59" i="38"/>
  <c r="N17" i="44"/>
  <c r="Q58" i="38"/>
  <c r="Q16" i="44"/>
  <c r="L44" i="38"/>
  <c r="L15" i="44" s="1"/>
  <c r="O46" i="38"/>
  <c r="O45" i="38"/>
  <c r="S46" i="38"/>
  <c r="S45" i="38"/>
  <c r="L127" i="27"/>
  <c r="J127" i="27" s="1"/>
  <c r="J27" i="29"/>
  <c r="J17" i="38"/>
  <c r="L16" i="29"/>
  <c r="J132" i="27"/>
  <c r="N35" i="44" l="1"/>
  <c r="Q35" i="44"/>
  <c r="O59" i="38"/>
  <c r="O17" i="44"/>
  <c r="J15" i="44"/>
  <c r="S59" i="38"/>
  <c r="S17" i="44"/>
  <c r="S58" i="38"/>
  <c r="S16" i="44"/>
  <c r="O58" i="38"/>
  <c r="O16" i="44"/>
  <c r="L133" i="27"/>
  <c r="L17" i="29" s="1"/>
  <c r="J44" i="38"/>
  <c r="L57" i="38"/>
  <c r="J57" i="38" s="1"/>
  <c r="H64" i="38" s="1"/>
  <c r="L28" i="29"/>
  <c r="J16" i="29"/>
  <c r="O35" i="44" l="1"/>
  <c r="J133" i="27"/>
  <c r="L18" i="38"/>
  <c r="J28" i="29"/>
  <c r="L29" i="29"/>
  <c r="L19" i="38" s="1"/>
  <c r="J17" i="29"/>
  <c r="L46" i="38" l="1"/>
  <c r="L17" i="44" s="1"/>
  <c r="J17" i="44" s="1"/>
  <c r="L45" i="38"/>
  <c r="L16" i="44" s="1"/>
  <c r="J29" i="29"/>
  <c r="J19" i="38"/>
  <c r="J18" i="38"/>
  <c r="J16" i="44" l="1"/>
  <c r="L35" i="44"/>
  <c r="J45" i="38"/>
  <c r="L58" i="38"/>
  <c r="J58" i="38" s="1"/>
  <c r="H65" i="38" s="1"/>
  <c r="J46" i="38"/>
  <c r="L59" i="38"/>
  <c r="J59" i="38" s="1"/>
  <c r="H66" i="38" s="1"/>
  <c r="H70" i="38" l="1"/>
  <c r="H74" i="38" l="1"/>
  <c r="S76" i="38" s="1"/>
  <c r="S30" i="44" s="1"/>
  <c r="S37" i="44" s="1"/>
  <c r="P76" i="38"/>
  <c r="P30" i="44" s="1"/>
  <c r="P37" i="44" s="1"/>
  <c r="O76" i="38"/>
  <c r="O30" i="44" s="1"/>
  <c r="O37" i="44" s="1"/>
  <c r="R76" i="38"/>
  <c r="R30" i="44" s="1"/>
  <c r="R37" i="44" s="1"/>
  <c r="Q76" i="38" l="1"/>
  <c r="Q30" i="44" s="1"/>
  <c r="Q37" i="44" s="1"/>
  <c r="M76" i="38"/>
  <c r="M30" i="44" s="1"/>
  <c r="M37" i="44" s="1"/>
  <c r="M39" i="44" s="1"/>
  <c r="M18" i="21" s="1"/>
  <c r="Q39" i="44"/>
  <c r="Q18" i="21" s="1"/>
  <c r="R39" i="44"/>
  <c r="R18" i="21" s="1"/>
  <c r="P39" i="44"/>
  <c r="P18" i="21" s="1"/>
  <c r="O39" i="44"/>
  <c r="O18" i="21" s="1"/>
  <c r="S39" i="44"/>
  <c r="S18" i="21" s="1"/>
  <c r="S13" i="21"/>
  <c r="S16" i="21" s="1"/>
  <c r="R13" i="21"/>
  <c r="R16" i="21" s="1"/>
  <c r="M13" i="21"/>
  <c r="M16" i="21" s="1"/>
  <c r="O13" i="21"/>
  <c r="O16" i="21" s="1"/>
  <c r="P13" i="21"/>
  <c r="P16" i="21" s="1"/>
  <c r="Q13" i="21"/>
  <c r="Q16" i="21" s="1"/>
  <c r="L76" i="38"/>
  <c r="N76" i="38"/>
  <c r="N30" i="44" s="1"/>
  <c r="N37" i="44" s="1"/>
  <c r="O40" i="44" l="1"/>
  <c r="O19" i="21" s="1"/>
  <c r="Q40" i="44"/>
  <c r="Q19" i="21" s="1"/>
  <c r="R40" i="44"/>
  <c r="R19" i="21" s="1"/>
  <c r="L13" i="21"/>
  <c r="L16" i="21" s="1"/>
  <c r="L30" i="44"/>
  <c r="N39" i="44"/>
  <c r="N18" i="21" s="1"/>
  <c r="S40" i="44"/>
  <c r="S19" i="21" s="1"/>
  <c r="P40" i="44"/>
  <c r="P19" i="21" s="1"/>
  <c r="M40" i="44"/>
  <c r="M19" i="21" s="1"/>
  <c r="J76" i="38"/>
  <c r="N13" i="21"/>
  <c r="J13" i="21" l="1"/>
  <c r="N40" i="44"/>
  <c r="N19" i="21" s="1"/>
  <c r="L37" i="44"/>
  <c r="J30" i="44"/>
  <c r="N16" i="21"/>
  <c r="J16" i="21" s="1"/>
  <c r="L39" i="44" l="1"/>
  <c r="L40" i="44" s="1"/>
  <c r="J37" i="44"/>
  <c r="L19" i="21" l="1"/>
  <c r="J19" i="21" s="1"/>
  <c r="J40" i="44"/>
  <c r="L18" i="21"/>
  <c r="J18" i="21" s="1"/>
  <c r="J39" i="44"/>
</calcChain>
</file>

<file path=xl/comments1.xml><?xml version="1.0" encoding="utf-8"?>
<comments xmlns="http://schemas.openxmlformats.org/spreadsheetml/2006/main">
  <authors>
    <author>Auteur</author>
  </authors>
  <commentList>
    <comment ref="B23" authorId="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authors>
    <author>Auteur</author>
  </authors>
  <commentList>
    <comment ref="N18" authorId="0">
      <text>
        <r>
          <rPr>
            <sz val="8"/>
            <color indexed="81"/>
            <rFont val="Tahoma"/>
            <family val="2"/>
          </rPr>
          <t>Start-GAW excl. overgenomen netbeheerders.</t>
        </r>
      </text>
    </comment>
    <comment ref="O18" authorId="0">
      <text>
        <r>
          <rPr>
            <sz val="8"/>
            <color indexed="81"/>
            <rFont val="Tahoma"/>
            <family val="2"/>
          </rPr>
          <t>Start-GAW excl. overgenomen netbeheerders.</t>
        </r>
      </text>
    </comment>
    <comment ref="P26" authorId="0">
      <text>
        <r>
          <rPr>
            <sz val="8"/>
            <color indexed="81"/>
            <rFont val="Tahoma"/>
            <family val="2"/>
          </rPr>
          <t>Aangepast n.a.v. opmerkingen RENDO (14-08-2019).</t>
        </r>
      </text>
    </comment>
  </commentList>
</comments>
</file>

<file path=xl/comments3.xml><?xml version="1.0" encoding="utf-8"?>
<comments xmlns="http://schemas.openxmlformats.org/spreadsheetml/2006/main">
  <authors>
    <author>Auteur</author>
  </authors>
  <commentList>
    <comment ref="U8" authorId="0">
      <text>
        <r>
          <rPr>
            <sz val="8"/>
            <color indexed="81"/>
            <rFont val="Tahoma"/>
            <family val="2"/>
          </rPr>
          <t xml:space="preserve">Het voormalige Liander (indeling zoals in 2015), nog excl. FNOP en excl. Endinet.
</t>
        </r>
      </text>
    </comment>
    <comment ref="V8" authorId="0">
      <text>
        <r>
          <rPr>
            <sz val="8"/>
            <color indexed="81"/>
            <rFont val="Tahoma"/>
            <family val="2"/>
          </rPr>
          <t>Het voormalige Stedin (indeling zoals in 2015), incl. Weert</t>
        </r>
      </text>
    </comment>
    <comment ref="W8" authorId="0">
      <text>
        <r>
          <rPr>
            <sz val="8"/>
            <color indexed="81"/>
            <rFont val="Tahoma"/>
            <family val="2"/>
          </rPr>
          <t xml:space="preserve">Het voormalige Enexis (indeling zoals in 2015), incl. FNOP, excl Weert
</t>
        </r>
      </text>
    </comment>
    <comment ref="Y68" authorId="0">
      <text>
        <r>
          <rPr>
            <sz val="8"/>
            <color indexed="81"/>
            <rFont val="Tahoma"/>
            <family val="2"/>
          </rPr>
          <t>Verdeeld o.b.v. verschuiving in volumes EAV &gt; 40m3(n)/h.</t>
        </r>
      </text>
    </comment>
    <comment ref="Z68" authorId="0">
      <text>
        <r>
          <rPr>
            <sz val="8"/>
            <color indexed="81"/>
            <rFont val="Tahoma"/>
            <family val="2"/>
          </rPr>
          <t>Verdeeld o.b.v. verschuiving in volumes EAV &gt; 40m3(n)/h.</t>
        </r>
      </text>
    </comment>
    <comment ref="Y148" authorId="0">
      <text>
        <r>
          <rPr>
            <sz val="8"/>
            <color indexed="81"/>
            <rFont val="Tahoma"/>
            <family val="2"/>
          </rPr>
          <t>Verdeeld o.b.v. verschuiving in volumes EAV &gt; 40m3(n)/h.</t>
        </r>
      </text>
    </comment>
    <comment ref="Z148" authorId="0">
      <text>
        <r>
          <rPr>
            <sz val="8"/>
            <color indexed="81"/>
            <rFont val="Tahoma"/>
            <family val="2"/>
          </rPr>
          <t>Verdeeld o.b.v. verschuiving in volumes EAV &gt; 40m3(n)/h.</t>
        </r>
      </text>
    </comment>
    <comment ref="Y228" authorId="0">
      <text>
        <r>
          <rPr>
            <sz val="8"/>
            <color indexed="81"/>
            <rFont val="Tahoma"/>
            <family val="2"/>
          </rPr>
          <t>Verdeeld o.b.v. verschuiving in volumes EAV &gt; 40m3(n)/h.</t>
        </r>
      </text>
    </comment>
    <comment ref="Z228" authorId="0">
      <text>
        <r>
          <rPr>
            <sz val="8"/>
            <color indexed="81"/>
            <rFont val="Tahoma"/>
            <family val="2"/>
          </rPr>
          <t>Verdeeld o.b.v. verschuiving in volumes EAV &gt; 40m3(n)/h.</t>
        </r>
      </text>
    </comment>
  </commentList>
</comments>
</file>

<file path=xl/comments4.xml><?xml version="1.0" encoding="utf-8"?>
<comments xmlns="http://schemas.openxmlformats.org/spreadsheetml/2006/main">
  <authors>
    <author>Auteur</author>
  </authors>
  <commentList>
    <comment ref="U8" authorId="0">
      <text>
        <r>
          <rPr>
            <sz val="8"/>
            <color indexed="81"/>
            <rFont val="Tahoma"/>
            <family val="2"/>
          </rPr>
          <t xml:space="preserve">Het voormalige Enexis (indeling zoals in 2015), incl. FNOP, excl Weert
</t>
        </r>
      </text>
    </comment>
    <comment ref="P17" authorId="0">
      <text>
        <r>
          <rPr>
            <sz val="8"/>
            <color indexed="81"/>
            <rFont val="Tahoma"/>
            <family val="2"/>
          </rPr>
          <t>Aangepast n.a.v. opmerkingen RENDO (14-08-2019).</t>
        </r>
      </text>
    </comment>
    <comment ref="P31" authorId="0">
      <text>
        <r>
          <rPr>
            <sz val="8"/>
            <color indexed="81"/>
            <rFont val="Tahoma"/>
            <family val="2"/>
          </rPr>
          <t>Aangepast n.a.v. opmerkingen RENDO (14-08-2019).</t>
        </r>
      </text>
    </comment>
    <comment ref="P180" authorId="0">
      <text>
        <r>
          <rPr>
            <sz val="8"/>
            <color indexed="81"/>
            <rFont val="Tahoma"/>
            <family val="2"/>
          </rPr>
          <t>Aangepast n.a.v. opmerkingen RENDO (14-08-2019).</t>
        </r>
      </text>
    </comment>
    <comment ref="P181" authorId="0">
      <text>
        <r>
          <rPr>
            <sz val="8"/>
            <color indexed="81"/>
            <rFont val="Tahoma"/>
            <family val="2"/>
          </rPr>
          <t>Aangepast n.a.v. opmerkingen RENDO (14-08-2019).</t>
        </r>
      </text>
    </comment>
    <comment ref="P182" authorId="0">
      <text>
        <r>
          <rPr>
            <sz val="8"/>
            <color indexed="81"/>
            <rFont val="Tahoma"/>
            <family val="2"/>
          </rPr>
          <t>Aangepast n.a.v. opmerkingen RENDO (14-08-2019).</t>
        </r>
      </text>
    </comment>
    <comment ref="N250" authorId="0">
      <text>
        <r>
          <rPr>
            <sz val="8"/>
            <color indexed="81"/>
            <rFont val="Tahoma"/>
            <family val="2"/>
          </rPr>
          <t>Toegevoegd n.a.v. opmerkingen Enexis (7-9-2019) ter correctie bijdragen Endinet.</t>
        </r>
      </text>
    </comment>
    <comment ref="P344" authorId="0">
      <text>
        <r>
          <rPr>
            <sz val="8"/>
            <color indexed="81"/>
            <rFont val="Tahoma"/>
            <family val="2"/>
          </rPr>
          <t>Aangepast n.a.v. opmerkingen RENDO (14-08-2019).</t>
        </r>
      </text>
    </comment>
    <comment ref="P345" authorId="0">
      <text>
        <r>
          <rPr>
            <sz val="8"/>
            <color indexed="81"/>
            <rFont val="Tahoma"/>
            <family val="2"/>
          </rPr>
          <t>Aangepast n.a.v. opmerkingen RENDO (14-08-2019).</t>
        </r>
      </text>
    </comment>
    <comment ref="P358" authorId="0">
      <text>
        <r>
          <rPr>
            <sz val="8"/>
            <color indexed="81"/>
            <rFont val="Tahoma"/>
            <family val="2"/>
          </rPr>
          <t>Aangepast n.a.v. opmerkingen RENDO (14-08-2019).</t>
        </r>
      </text>
    </comment>
    <comment ref="N410" authorId="0">
      <text>
        <r>
          <rPr>
            <sz val="8"/>
            <color indexed="81"/>
            <rFont val="Tahoma"/>
            <family val="2"/>
          </rPr>
          <t>Toegevoegd n.a.v. opmerkingen Enexis (7-9-2019) ter correctie bijdragen Endinet.</t>
        </r>
      </text>
    </comment>
    <comment ref="M432" authorId="0">
      <text>
        <r>
          <rPr>
            <sz val="8"/>
            <color indexed="81"/>
            <rFont val="Tahoma"/>
            <family val="2"/>
          </rPr>
          <t>Aanpassing datafout door ACM.</t>
        </r>
      </text>
    </comment>
  </commentList>
</comments>
</file>

<file path=xl/comments5.xml><?xml version="1.0" encoding="utf-8"?>
<comments xmlns="http://schemas.openxmlformats.org/spreadsheetml/2006/main">
  <authors>
    <author>Auteur</author>
  </authors>
  <commentList>
    <comment ref="U8" authorId="0">
      <text>
        <r>
          <rPr>
            <sz val="8"/>
            <color indexed="81"/>
            <rFont val="Tahoma"/>
            <family val="2"/>
          </rPr>
          <t xml:space="preserve">Het voormalige Enexis (indeling zoals in 2015), incl. FNOP, excl Weert
</t>
        </r>
      </text>
    </comment>
  </commentList>
</comments>
</file>

<file path=xl/comments6.xml><?xml version="1.0" encoding="utf-8"?>
<comments xmlns="http://schemas.openxmlformats.org/spreadsheetml/2006/main">
  <authors>
    <author>Auteur</author>
  </authors>
  <commentList>
    <comment ref="N8" authorId="0">
      <text>
        <r>
          <rPr>
            <sz val="8"/>
            <color indexed="81"/>
            <rFont val="Tahoma"/>
            <family val="2"/>
          </rPr>
          <t>Voor start-GAW excl. overgenomen netbeheerders.</t>
        </r>
      </text>
    </comment>
    <comment ref="O8" authorId="0">
      <text>
        <r>
          <rPr>
            <sz val="8"/>
            <color indexed="81"/>
            <rFont val="Tahoma"/>
            <family val="2"/>
          </rPr>
          <t>Voor start-GAW excl. overgenomen netbeheerders.</t>
        </r>
      </text>
    </comment>
  </commentList>
</comments>
</file>

<file path=xl/comments7.xml><?xml version="1.0" encoding="utf-8"?>
<comments xmlns="http://schemas.openxmlformats.org/spreadsheetml/2006/main">
  <authors>
    <author>Auteur</author>
  </authors>
  <commentList>
    <comment ref="N11" authorId="0">
      <text>
        <r>
          <rPr>
            <sz val="8"/>
            <color indexed="81"/>
            <rFont val="Tahoma"/>
            <family val="2"/>
          </rPr>
          <t>Voor start-GAW excl. overgenomen netbeheerders.</t>
        </r>
      </text>
    </comment>
    <comment ref="O11" authorId="0">
      <text>
        <r>
          <rPr>
            <sz val="8"/>
            <color indexed="81"/>
            <rFont val="Tahoma"/>
            <family val="2"/>
          </rPr>
          <t>Voor start-GAW excl. overgenomen netbeheerders.</t>
        </r>
      </text>
    </comment>
    <comment ref="N125" authorId="0">
      <text>
        <r>
          <rPr>
            <sz val="8"/>
            <color indexed="81"/>
            <rFont val="Tahoma"/>
            <family val="2"/>
          </rPr>
          <t>Enexis en Liander incl. overgenomen netten.</t>
        </r>
      </text>
    </comment>
    <comment ref="O125" authorId="0">
      <text>
        <r>
          <rPr>
            <sz val="8"/>
            <color indexed="81"/>
            <rFont val="Tahoma"/>
            <family val="2"/>
          </rPr>
          <t>Enexis en Liander incl. overgenomen netten.</t>
        </r>
      </text>
    </comment>
  </commentList>
</comments>
</file>

<file path=xl/comments8.xml><?xml version="1.0" encoding="utf-8"?>
<comments xmlns="http://schemas.openxmlformats.org/spreadsheetml/2006/main">
  <authors>
    <author>Auteur</author>
  </authors>
  <commentList>
    <comment ref="N8" authorId="0">
      <text>
        <r>
          <rPr>
            <sz val="8"/>
            <color indexed="81"/>
            <rFont val="Tahoma"/>
            <family val="2"/>
          </rPr>
          <t>Voor start-GAW excl. overgenomen netbeheerders.</t>
        </r>
      </text>
    </comment>
    <comment ref="O8" authorId="0">
      <text>
        <r>
          <rPr>
            <sz val="8"/>
            <color indexed="81"/>
            <rFont val="Tahoma"/>
            <family val="2"/>
          </rPr>
          <t>Voor start-GAW excl. overgenomen netbeheerders.</t>
        </r>
      </text>
    </comment>
    <comment ref="N97" authorId="0">
      <text>
        <r>
          <rPr>
            <sz val="8"/>
            <color indexed="81"/>
            <rFont val="Tahoma"/>
            <family val="2"/>
          </rPr>
          <t>Enexis en Liander incl. overgenomen netten.</t>
        </r>
      </text>
    </comment>
    <comment ref="O97" authorId="0">
      <text>
        <r>
          <rPr>
            <sz val="8"/>
            <color indexed="81"/>
            <rFont val="Tahoma"/>
            <family val="2"/>
          </rPr>
          <t>Enexis en Liander incl. overgenomen netten.</t>
        </r>
      </text>
    </comment>
  </commentList>
</comments>
</file>

<file path=xl/sharedStrings.xml><?xml version="1.0" encoding="utf-8"?>
<sst xmlns="http://schemas.openxmlformats.org/spreadsheetml/2006/main" count="5860" uniqueCount="530">
  <si>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</si>
  <si>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</si>
  <si>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</si>
  <si>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</si>
  <si>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</si>
  <si>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</si>
  <si>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</si>
  <si>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</si>
  <si>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</si>
  <si>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</si>
  <si>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</si>
  <si>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Opmerkingen openbare versiegeschiedenis</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</si>
  <si>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</si>
  <si>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</si>
  <si>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</si>
  <si>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</si>
  <si>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</si>
  <si>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</si>
  <si>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</si>
  <si>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</si>
  <si>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</si>
  <si>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</si>
  <si>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</si>
  <si>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</si>
  <si>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</si>
  <si>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</si>
  <si>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</si>
  <si>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</si>
  <si>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</si>
  <si>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</si>
  <si>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</si>
  <si>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</si>
  <si>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</si>
  <si>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</si>
  <si>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</si>
  <si>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</si>
  <si>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</si>
  <si>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</si>
  <si>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</si>
  <si>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</si>
  <si>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</si>
  <si>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</si>
  <si>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</si>
  <si>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</si>
  <si>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</si>
  <si>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</si>
  <si>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</si>
  <si>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</si>
  <si>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</si>
  <si>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Nr.</t>
  </si>
  <si>
    <t xml:space="preserve">Verkorte naam </t>
  </si>
  <si>
    <t>Naam bestand extern</t>
  </si>
  <si>
    <t>Beschrijving berekening</t>
  </si>
  <si>
    <t>Beschrijving resultaat</t>
  </si>
  <si>
    <t>Grijze cijfers geven de uitkomt van een check berekening; dit is geen resultaat waarmee verder wordt gerekend</t>
  </si>
  <si>
    <t>Zoals gebruikt in dit bestand</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</si>
  <si>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</si>
  <si>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</si>
  <si>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</si>
  <si>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</si>
  <si>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</si>
  <si>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</si>
  <si>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</si>
  <si>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Ophalen operationele kosten</t>
  </si>
  <si>
    <t>Operationele kosten 2013</t>
  </si>
  <si>
    <t>Reguliere operationele kosten</t>
  </si>
  <si>
    <t>Personeelskosten, uitbesteed werk en andere externe kosten</t>
  </si>
  <si>
    <t>Overige kosten</t>
  </si>
  <si>
    <t>Lokale Heffingen</t>
  </si>
  <si>
    <t>Precario</t>
  </si>
  <si>
    <t>Gedoogbelastingen</t>
  </si>
  <si>
    <t>Voorzieningen</t>
  </si>
  <si>
    <t>Afschrijving debiteuren wegens fraude/leegstand </t>
  </si>
  <si>
    <t>Afschrijving debiteuren kleinverbruik overig en grootverbruik</t>
  </si>
  <si>
    <t>Totaal aan onttrekkingen uit voorzieningen</t>
  </si>
  <si>
    <t>EUR, pp 2013</t>
  </si>
  <si>
    <t>Liander</t>
  </si>
  <si>
    <t>Enexis</t>
  </si>
  <si>
    <t>Operationele kosten 2014</t>
  </si>
  <si>
    <t>Operationele kosten 2015</t>
  </si>
  <si>
    <t>Ophalen kapitaalkosten</t>
  </si>
  <si>
    <t>Start-GAW rest van de aansluiting</t>
  </si>
  <si>
    <t>EUR, pp 2008</t>
  </si>
  <si>
    <t>Startwaarde GAW gasaansluiting (31-12-2008)</t>
  </si>
  <si>
    <t>EUR, pp 2009</t>
  </si>
  <si>
    <t>EUR, pp 2010</t>
  </si>
  <si>
    <t>EUR, pp 2011</t>
  </si>
  <si>
    <t>EUR, pp 2012</t>
  </si>
  <si>
    <t>EUR, pp 2014</t>
  </si>
  <si>
    <t>EUR, pp 2015</t>
  </si>
  <si>
    <t>Investeringen initiële aanleg 2009</t>
  </si>
  <si>
    <t>Investeringen initiële aanleg 2010</t>
  </si>
  <si>
    <t>Investeringen initiële aanleg 2011</t>
  </si>
  <si>
    <t>Investeringen initiële aanleg 2012</t>
  </si>
  <si>
    <t>Investeringen initiële aanleg 2013</t>
  </si>
  <si>
    <t>Investeringen initiële aanleg 2014</t>
  </si>
  <si>
    <t>Investeringen initiële aanleg 2015</t>
  </si>
  <si>
    <t>Investeringen initiële aanleg per jaar (excl. start-GAW)</t>
  </si>
  <si>
    <t>Investeringen wijziging en sanering per jaar (excl. start-GAW)</t>
  </si>
  <si>
    <t>Investeringen wijziging en sanering 2009</t>
  </si>
  <si>
    <t>Investeringen wijziging en sanering 2010</t>
  </si>
  <si>
    <t>Investeringen wijziging en sanering 2011</t>
  </si>
  <si>
    <t>Investeringen wijziging en sanering 2012</t>
  </si>
  <si>
    <t>Investeringen wijziging en sanering 2013</t>
  </si>
  <si>
    <t>Investeringen wijziging en sanering 2014</t>
  </si>
  <si>
    <t>Investeringen wijziging en sanering 2015</t>
  </si>
  <si>
    <t>https://www.acm.nl/nl/publicaties/publicatie/16288/Gewijzigde-rekenmodule-start-GAW-gasaansluitdienst-regionale-netbeheerders-gas-2011---2013</t>
  </si>
  <si>
    <t>Ophalen investeringsbedragen</t>
  </si>
  <si>
    <t>Overige parameters kapitaalkosten</t>
  </si>
  <si>
    <t>Afschrijvingstermijn investeringen</t>
  </si>
  <si>
    <t>#</t>
  </si>
  <si>
    <t>Totale investeringsbedragen per jaar</t>
  </si>
  <si>
    <t>Start-GAW (31-12-2008)</t>
  </si>
  <si>
    <t>Berekening investeringen per jaar</t>
  </si>
  <si>
    <t>Resterende jaren start-GAW per 31-12-2008</t>
  </si>
  <si>
    <t>Berekening afschrijving en boekwaarde start-GAW</t>
  </si>
  <si>
    <t>Start-GAW ultimo 2009</t>
  </si>
  <si>
    <t>Start-GAW ultimo 2010</t>
  </si>
  <si>
    <t>Start-GAW ultimo 2011</t>
  </si>
  <si>
    <t>Start-GAW ultimo 2012</t>
  </si>
  <si>
    <t>Start-GAW ultimo 2013</t>
  </si>
  <si>
    <t>Start-GAW ultimo 2014</t>
  </si>
  <si>
    <t>Start-GAW ultimo 2015</t>
  </si>
  <si>
    <t>Jaarlijkse afschrijving op de start-GAW</t>
  </si>
  <si>
    <t>Berekening afschrijving en boekwaarde investeringen 2009</t>
  </si>
  <si>
    <t>Jaarlijkse afschrijving op investeringen 2009</t>
  </si>
  <si>
    <t>Afschrijving in investeringsjaar zelf (2009)</t>
  </si>
  <si>
    <t>Investeringen 2009 ultimo 2009</t>
  </si>
  <si>
    <t>Investeringen 2009 ultimo 2010</t>
  </si>
  <si>
    <t>Investeringen 2009 ultimo 2011</t>
  </si>
  <si>
    <t>Investeringen 2009 ultimo 2012</t>
  </si>
  <si>
    <t>Investeringen 2009 ultimo 2013</t>
  </si>
  <si>
    <t>Investeringen 2009 ultimo 2014</t>
  </si>
  <si>
    <t>Investeringen 2009 ultimo 2015</t>
  </si>
  <si>
    <t>Berekening afschrijving en boekwaarde investeringen 2010</t>
  </si>
  <si>
    <t>Afschrijving in investeringsjaar zelf (2010)</t>
  </si>
  <si>
    <t>Jaarlijkse afschrijving op investeringen 2010</t>
  </si>
  <si>
    <t>Investeringen 2010 ultimo 2010</t>
  </si>
  <si>
    <t>Investeringen 2010 ultimo 2011</t>
  </si>
  <si>
    <t>Investeringen 2010 ultimo 2012</t>
  </si>
  <si>
    <t>Investeringen 2010 ultimo 2013</t>
  </si>
  <si>
    <t>Investeringen 2010 ultimo 2014</t>
  </si>
  <si>
    <t>Investeringen 2010 ultimo 2015</t>
  </si>
  <si>
    <t>Jaarlijkse afschrijving op investeringen 2011</t>
  </si>
  <si>
    <t>Afschrijving in investeringsjaar zelf (2011)</t>
  </si>
  <si>
    <t>Investeringen 2011 ultimo 2011</t>
  </si>
  <si>
    <t>Investeringen 2011 ultimo 2012</t>
  </si>
  <si>
    <t>Investeringen 2011 ultimo 2013</t>
  </si>
  <si>
    <t>Investeringen 2011 ultimo 2014</t>
  </si>
  <si>
    <t>Investeringen 2011 ultimo 2015</t>
  </si>
  <si>
    <t>Jaarlijkse afschrijving op investeringen 2012</t>
  </si>
  <si>
    <t>Afschrijving in investeringsjaar zelf (2012)</t>
  </si>
  <si>
    <t>Investeringen 2012 ultimo 2012</t>
  </si>
  <si>
    <t>Investeringen 2012 ultimo 2013</t>
  </si>
  <si>
    <t>Investeringen 2012 ultimo 2014</t>
  </si>
  <si>
    <t>Investeringen 2012 ultimo 2015</t>
  </si>
  <si>
    <t>Berekening afschrijving en boekwaarde investeringen 2011</t>
  </si>
  <si>
    <t>Berekening afschrijving en boekwaarde investeringen 2012</t>
  </si>
  <si>
    <t>Berekening afschrijving en boekwaarde investeringen 2013</t>
  </si>
  <si>
    <t>Jaarlijkse afschrijving op investeringen 2013</t>
  </si>
  <si>
    <t>Afschrijving in investeringsjaar zelf (2013)</t>
  </si>
  <si>
    <t>Investeringen 2013 ultimo 2013</t>
  </si>
  <si>
    <t>Investeringen 2013 ultimo 2014</t>
  </si>
  <si>
    <t>Investeringen 2013 ultimo 2015</t>
  </si>
  <si>
    <t>Berekening afschrijving en boekwaarde investeringen 2014</t>
  </si>
  <si>
    <t>Jaarlijkse afschrijving op investeringen 2014</t>
  </si>
  <si>
    <t>Afschrijving in investeringsjaar zelf (2014)</t>
  </si>
  <si>
    <t>Investeringen 2014 ultimo 2014</t>
  </si>
  <si>
    <t>Investeringen 2014 ultimo 2015</t>
  </si>
  <si>
    <t>Berekening afschrijving en boekwaarde investeringen 2015</t>
  </si>
  <si>
    <t>Jaarlijkse afschrijving op investeringen 2015</t>
  </si>
  <si>
    <t>Afschrijving in investeringsjaar zelf (2015)</t>
  </si>
  <si>
    <t>Investeringen 2015 ultimo 2015</t>
  </si>
  <si>
    <t>CPI</t>
  </si>
  <si>
    <t>Jaar</t>
  </si>
  <si>
    <t>WACC</t>
  </si>
  <si>
    <t>Boekwaarde start-GAW</t>
  </si>
  <si>
    <t>Boekwaarde start-GAW ultimo 2008</t>
  </si>
  <si>
    <t>Boekwaarde start-GAW ultimo 2009</t>
  </si>
  <si>
    <t>Boekwaarde start-GAW ultimo 2010</t>
  </si>
  <si>
    <t>Boekwaarde start-GAW ultimo 2011</t>
  </si>
  <si>
    <t>Boekwaarde start-GAW ultimo 2012</t>
  </si>
  <si>
    <t>Boekwaarde start-GAW ultimo 2013</t>
  </si>
  <si>
    <t>Boekwaarde start-GAW ultimo 2014</t>
  </si>
  <si>
    <t>Boekwaarde start-GAW ultimo 2015</t>
  </si>
  <si>
    <t>Vermogenskosten 2013</t>
  </si>
  <si>
    <t>Vermogenskosten 2014</t>
  </si>
  <si>
    <t>Vermogenskosten 2015</t>
  </si>
  <si>
    <t>Van:</t>
  </si>
  <si>
    <t>Naar:</t>
  </si>
  <si>
    <t>CPI tabel</t>
  </si>
  <si>
    <t>%</t>
  </si>
  <si>
    <t xml:space="preserve">Berekening boekwaarde geïndexeerd vermogen </t>
  </si>
  <si>
    <t>Geïndexeerd vermogen ultimo 2013</t>
  </si>
  <si>
    <t>Geïndexeerd vermogen ultimo 2014</t>
  </si>
  <si>
    <t>Geïndexeerd vermogen ultimo 2015</t>
  </si>
  <si>
    <t>Geïndexeerde boekwaarde start-GAW ultimo 2008</t>
  </si>
  <si>
    <t>Geïndexeerde boekwaarde start-GAW ultimo 2009</t>
  </si>
  <si>
    <t>Geïndexeerde boekwaarde start-GAW ultimo 2010</t>
  </si>
  <si>
    <t>Geïndexeerde boekwaarde start-GAW ultimo 2011</t>
  </si>
  <si>
    <t>Geïndexeerde boekwaarde start-GAW ultimo 2012</t>
  </si>
  <si>
    <t>Geïndexeerde boekwaarde start-GAW ultimo 2013</t>
  </si>
  <si>
    <t>Geïndexeerde boekwaarde start-GAW ultimo 2014</t>
  </si>
  <si>
    <t>Geïndexeerde boekwaarde start-GAW ultimo 2015</t>
  </si>
  <si>
    <t>Geïndexeerde boekwaarde investeringen 2009 ultimo 2009</t>
  </si>
  <si>
    <t>Geïndexeerde boekwaarde investeringen 2009 ultimo 2010</t>
  </si>
  <si>
    <t>Geïndexeerde boekwaarde investeringen 2009 ultimo 2011</t>
  </si>
  <si>
    <t>Geïndexeerde boekwaarde investeringen 2009 ultimo 2012</t>
  </si>
  <si>
    <t>Geïndexeerde boekwaarde investeringen 2009 ultimo 2013</t>
  </si>
  <si>
    <t>Geïndexeerde boekwaarde investeringen 2009 ultimo 2014</t>
  </si>
  <si>
    <t>Geïndexeerde boekwaarde investeringen 2009 ultimo 2015</t>
  </si>
  <si>
    <t>Geïndexeerde boekwaarde investeringen 2010 ultimo 2010</t>
  </si>
  <si>
    <t>Geïndexeerde boekwaarde investeringen 2010 ultimo 2011</t>
  </si>
  <si>
    <t>Geïndexeerde boekwaarde investeringen 2010 ultimo 2012</t>
  </si>
  <si>
    <t>Geïndexeerde boekwaarde investeringen 2010 ultimo 2013</t>
  </si>
  <si>
    <t>Geïndexeerde boekwaarde investeringen 2010 ultimo 2014</t>
  </si>
  <si>
    <t>Geïndexeerde boekwaarde investeringen 2010 ultimo 2015</t>
  </si>
  <si>
    <t>Geïndexeerde boekwaarde investeringen 2011 ultimo 2011</t>
  </si>
  <si>
    <t>Geïndexeerde boekwaarde investeringen 2011 ultimo 2012</t>
  </si>
  <si>
    <t>Geïndexeerde boekwaarde investeringen 2011 ultimo 2013</t>
  </si>
  <si>
    <t>Geïndexeerde boekwaarde investeringen 2011 ultimo 2014</t>
  </si>
  <si>
    <t>Geïndexeerde boekwaarde investeringen 2011 ultimo 2015</t>
  </si>
  <si>
    <t>Geïndexeerde boekwaarde investeringen 2012 ultimo 2012</t>
  </si>
  <si>
    <t>Geïndexeerde boekwaarde investeringen 2012 ultimo 2013</t>
  </si>
  <si>
    <t>Geïndexeerde boekwaarde investeringen 2012 ultimo 2014</t>
  </si>
  <si>
    <t>Geïndexeerde boekwaarde investeringen 2012 ultimo 2015</t>
  </si>
  <si>
    <t>Geïndexeerde boekwaarde investeringen 2013 ultimo 2013</t>
  </si>
  <si>
    <t>Geïndexeerde boekwaarde investeringen 2013 ultimo 2014</t>
  </si>
  <si>
    <t>Geïndexeerde boekwaarde investeringen 2013 ultimo 2015</t>
  </si>
  <si>
    <t>Geïndexeerde boekwaarde investeringen 2014 ultimo 2014</t>
  </si>
  <si>
    <t>Geïndexeerde boekwaarde investeringen 2014 ultimo 2015</t>
  </si>
  <si>
    <t>Geïndexeerde boekwaarde investeringen 2015 ultimo 2015</t>
  </si>
  <si>
    <t>Boekwaarde afschrijvingen</t>
  </si>
  <si>
    <t>Geïndexeerde jaarlijkse afschrijving op investeringen 2009</t>
  </si>
  <si>
    <t>Geïndexeerde jaarlijkse afschrijving op investeringen 2010</t>
  </si>
  <si>
    <t>Geïndexeerde jaarlijkse afschrijving op investeringen 2011</t>
  </si>
  <si>
    <t>Geïndexeerde jaarlijkse afschrijving op investeringen 2012</t>
  </si>
  <si>
    <t>Geïndexeerde jaarlijkse afschrijving op investeringen 2013</t>
  </si>
  <si>
    <t>Geïndexeerde jaarlijkse afschrijving op investeringen 2014</t>
  </si>
  <si>
    <t>Geïndexeerde jaarlijkse afschrijving op investeringen 2015</t>
  </si>
  <si>
    <t>Berekening geïndexeerde afschrijvingen per jaar</t>
  </si>
  <si>
    <t>Geïndexeerde afschrijvingen 2013</t>
  </si>
  <si>
    <t>Geïndexeerde afschrijvingen 2014</t>
  </si>
  <si>
    <t>Geïndexeerde afschrijvingen 2015</t>
  </si>
  <si>
    <t>Geïndexeerde afschrijvingen per jaar</t>
  </si>
  <si>
    <t>Kapitaalkosten 2013</t>
  </si>
  <si>
    <t>Kapitaalkosten 2014</t>
  </si>
  <si>
    <t>Kapitaalkosten 2015</t>
  </si>
  <si>
    <t>Duur afschrijvingstermijn</t>
  </si>
  <si>
    <t>Jaren</t>
  </si>
  <si>
    <t>Periodieke Aansluitvergoeding aansluitingen groter dan 40 m3/h</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</si>
  <si>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</si>
  <si>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</si>
  <si>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</si>
  <si>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</si>
  <si>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</si>
  <si>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</si>
  <si>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</si>
  <si>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</si>
  <si>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</si>
  <si>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</si>
  <si>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</si>
  <si>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</si>
  <si>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Bijdragen Eenmalige Aansluitvergoeding &gt; 40 m3(n)/h</t>
  </si>
  <si>
    <t>Bijdragen Eenmalige Aansluitvergoeding &gt; 40 m3(n)/h - meerlengte &gt; 25 meter</t>
  </si>
  <si>
    <t>2013</t>
  </si>
  <si>
    <t>2014</t>
  </si>
  <si>
    <t>2015</t>
  </si>
  <si>
    <t>Berekening gemiddeld volume per netbeheerder (2013-2015)</t>
  </si>
  <si>
    <t>Berekening SO</t>
  </si>
  <si>
    <t>Ophalen volumes</t>
  </si>
  <si>
    <t>Omzet PAV &gt; 40 m3(n)/h</t>
  </si>
  <si>
    <t>Berekening wegingsfactoren</t>
  </si>
  <si>
    <t>Berekening SO per netbeheerder</t>
  </si>
  <si>
    <t>Operationele kosten</t>
  </si>
  <si>
    <t>Gegevens productiviteitsverandering en CPI</t>
  </si>
  <si>
    <t>Productiviteitsverandering 2016 - 2021</t>
  </si>
  <si>
    <t>PV</t>
  </si>
  <si>
    <t>SO</t>
  </si>
  <si>
    <t>Totale SO per netbeheerder</t>
  </si>
  <si>
    <t>Enduris</t>
  </si>
  <si>
    <t>RENDO</t>
  </si>
  <si>
    <t>Stedin</t>
  </si>
  <si>
    <t>Westland</t>
  </si>
  <si>
    <t>ZEBRA</t>
  </si>
  <si>
    <t>Berekening rekenvolumes</t>
  </si>
  <si>
    <t>Coteq</t>
  </si>
  <si>
    <t>Ophalen bijdrage EAV rest van de aansluiting</t>
  </si>
  <si>
    <t>Toezichtskosten ACM</t>
  </si>
  <si>
    <t>Gewijzigde rekenmodule start-GAW gasaansluitdienst regionale netbeheerders gas 2011 - 2013</t>
  </si>
  <si>
    <t>Op dit tabblad berekent de ACM de afschrijvingen en de boekwaarde voor de start-GAW en de investeringen voor de jaren 2009-2015.</t>
  </si>
  <si>
    <t>Berekening afschrijvingen en boekwaarde start-GAW en investeringen</t>
  </si>
  <si>
    <t>Berekening geïndexeerd vermogen en vermogenskosten 2013-2015</t>
  </si>
  <si>
    <t>Berekening geïndexeerde afschrijvingen 2013-2015</t>
  </si>
  <si>
    <t>Berekening kapitaalkosten 2013-2015</t>
  </si>
  <si>
    <t>Op dit tabblad berekent de ACM de geïndexeerde afschrijvingen voor de jaren 2013, 2014 en 2015.</t>
  </si>
  <si>
    <t>Samenvatting van wat er gebeurt in dit bestand:</t>
  </si>
  <si>
    <t>Wat staat er in dit bestand?</t>
  </si>
  <si>
    <t>Ophalen boekwaarde start-GAW en investeringen per jaar</t>
  </si>
  <si>
    <t>Berekening geïndexeerde boekwaarde start-GAW en investeringen</t>
  </si>
  <si>
    <t>Berekening geïndexeerde afschrijvingen</t>
  </si>
  <si>
    <t>Ophalen bijdrage EAV 2013</t>
  </si>
  <si>
    <t>Ophalen bijdrage EAV 2014</t>
  </si>
  <si>
    <t>Ophalen bijdrage EAV 2015</t>
  </si>
  <si>
    <t>Ophalen omzet PAV 2013</t>
  </si>
  <si>
    <t>Ophalen omzet PAV 2014</t>
  </si>
  <si>
    <t>Ophalen omzet PAV 2015</t>
  </si>
  <si>
    <t>Ophalen wegingsfactoren</t>
  </si>
  <si>
    <t>Ophalen rekenvolumes</t>
  </si>
  <si>
    <t>Totale kosten 2013</t>
  </si>
  <si>
    <t>Totale kosten 2014</t>
  </si>
  <si>
    <t>Totale kosten 2015</t>
  </si>
  <si>
    <t>Berekening totale kosten rest van de aansluiting</t>
  </si>
  <si>
    <t>Aansluitingen &gt; 40 m3/h</t>
  </si>
  <si>
    <t>Totaal operationele kosten</t>
  </si>
  <si>
    <t>Extra hoge druk aansluitingen</t>
  </si>
  <si>
    <t>vanaf 40 m3(n)/h</t>
  </si>
  <si>
    <t>Volumes 2013</t>
  </si>
  <si>
    <t>Volumes 2014</t>
  </si>
  <si>
    <t>Volumes 2015</t>
  </si>
  <si>
    <t>Aandeel jaarlijkse afschrijving in investeringsjaar</t>
  </si>
  <si>
    <t>Geïndexeerde jaarlijkse afschrijving op de start-GAW</t>
  </si>
  <si>
    <t>Ophalen omzet PAV rest van de aansluiting</t>
  </si>
  <si>
    <t>Ophalen volumes 2013</t>
  </si>
  <si>
    <t>Ophalen volumes 2014</t>
  </si>
  <si>
    <t>Ophalen volumes 2015</t>
  </si>
  <si>
    <t>Hyperlink</t>
  </si>
  <si>
    <t>CBS Statline</t>
  </si>
  <si>
    <t>https://opendata.cbs.nl/statline/#/CBS/nl/dataset/70936ned/table?ts=1532343719053</t>
  </si>
  <si>
    <t>RD regionale netbeheerders 2013, tab 3B</t>
  </si>
  <si>
    <t>RD regionale netbeheerders 2014, tab 3B</t>
  </si>
  <si>
    <t>RD regionale netbeheerders 2015, tab 3B</t>
  </si>
  <si>
    <t>RD regionale netbeheerders 2015, tab 2C</t>
  </si>
  <si>
    <t>RD regionale netbeheerders 2014, tab 2C</t>
  </si>
  <si>
    <t>RD regionale netbeheerders 2012, tab 2C</t>
  </si>
  <si>
    <t>RD regionale netbeheerders 2013, tab 2C</t>
  </si>
  <si>
    <t>RD regionale netbeheerders 2011, tab 2C</t>
  </si>
  <si>
    <t>Rekenmodule start-GAW RNB gas 2011 - 2013</t>
  </si>
  <si>
    <t>Rekenmodule start-GAW RNB gas 2011 - 2013, tab per netbeheerder</t>
  </si>
  <si>
    <t>Rekenmodule start-GAW RNB gas 2011 - 2013, tab Dashboard</t>
  </si>
  <si>
    <t>RD regionale netbeheerders 2013, tab 5A</t>
  </si>
  <si>
    <t>RD regionale netbeheerders 2014, tab 5A</t>
  </si>
  <si>
    <t>RD regionale netbeheerders 2015, tab 5A</t>
  </si>
  <si>
    <t>RD regionale netbeheerders 2015, tab 5B</t>
  </si>
  <si>
    <t>Informatieverzoek EAV rest van de aansluiting 2013-2014</t>
  </si>
  <si>
    <t>Informatieverzoek EAV rest van de aansluiting 2013-2014, tab 2</t>
  </si>
  <si>
    <t>Berekening gaat uit van het verschil tussen een gemiddeld investeringsjaar en 2008. Daar ligt een aanname in dat investeringen aan het eind (31-12) van gemiddeld investeringsjaar liggen.</t>
  </si>
  <si>
    <t>X-factorberekening bij x-factorbesluiten RNB’s Gas 2017 - 2021</t>
  </si>
  <si>
    <t>X-factorberekening RNB Gas 2017 - 2021</t>
  </si>
  <si>
    <t>Het gaat om de operationale kosten voor de rest van de aansluiting.</t>
  </si>
  <si>
    <t>Deze kosten geven de regionale netbeheerders op in de reguleringsdata onder tabblad 3B.</t>
  </si>
  <si>
    <t>Endinet</t>
  </si>
  <si>
    <t>Enexis (excl.)</t>
  </si>
  <si>
    <t>Liander (excl.)</t>
  </si>
  <si>
    <t>Intergas</t>
  </si>
  <si>
    <t>Obragas</t>
  </si>
  <si>
    <t>Haarlemmer</t>
  </si>
  <si>
    <t xml:space="preserve">De investeringen zijn gesplitst in (1) de initiële aanleg en (2) wijziging en sanering van de rest van de aansluiting. </t>
  </si>
  <si>
    <t>De ACM gaat bij de startwaarde GAW en investeringen uit van een verhouding van 38,5% / 61,5% (aansluitpunt; rest van de aansluiting) op basis van de rekenmodule start-GAW RNB gas 2011 - 2013.</t>
  </si>
  <si>
    <t>https://www.acm.nl/nl/publicaties/publicatie/16359/X-factorberekening-bij-x-factorbesluiten-RNBs-Gas-2017---2021</t>
  </si>
  <si>
    <t xml:space="preserve">De bron van deze parameters staat naast de parameter vermeld. </t>
  </si>
  <si>
    <t xml:space="preserve">Op dit tabblad staat een overzicht van de gegevens voor de WACC, CPI, en productiviteitsverandering. </t>
  </si>
  <si>
    <t>Indien een van deze parameters op een ander tabblad wordt gebruikt in berekeningen wordt naar dit tabblad (Parameters) verwezen.</t>
  </si>
  <si>
    <t>Op dit tabblad berekent de ACM de geïndexeerde boekwaarde voor de start-GAW en de investeringen.</t>
  </si>
  <si>
    <t xml:space="preserve">De  indexatie is gebaseerd op de jaarlijkse verandering van de CPI vanaf 2011 (beginjaar indexatie). </t>
  </si>
  <si>
    <t xml:space="preserve">Op dit tabblad berekent de ACM de kapitaalkosten voor de jaren 2013, 2014 en 2015. </t>
  </si>
  <si>
    <t xml:space="preserve">De kapitaalkosten bestaan uit de vermogenskosten en de geïndexeerde afschrijvingen van dat jaar. </t>
  </si>
  <si>
    <t xml:space="preserve">Op dit tabblad berekent de ACM de SO per netbeheerder. </t>
  </si>
  <si>
    <t>De berekening van de SO bestaat uit het vermenigvuldigen van de rekenvolumes met de wegingsfactoren.</t>
  </si>
  <si>
    <t>Totale bijdrage EAV 2013</t>
  </si>
  <si>
    <t>Totale bijdrage EAV 2014</t>
  </si>
  <si>
    <t>Totale bijdrage EAV 2015</t>
  </si>
  <si>
    <t>RD regionale netbeheerders 2009, tab 2</t>
  </si>
  <si>
    <t>RD regionale netbeheerders 2010, tab 2</t>
  </si>
  <si>
    <t>WACC 2020</t>
  </si>
  <si>
    <t>https://www.acm.nl/sites/default/files/documents/2019-01/herstel-methodebesluit-gts-2017-2021.pdf</t>
  </si>
  <si>
    <t>Gewijzigd methodebesluit GTS 2017-2021</t>
  </si>
  <si>
    <t>Gewijzigd methodebesluit GTS 2017-2021, randnummer 149</t>
  </si>
  <si>
    <t>Berekening vermogenskosten o.b.v. WACC 2020</t>
  </si>
  <si>
    <t>Berekening kapitaalkosten o.b.v. WACC 2020</t>
  </si>
  <si>
    <t>Vermogenskosten o.b.v. WACC 2020</t>
  </si>
  <si>
    <t>Kapitaalkosten o.b.v. WACC 2020</t>
  </si>
  <si>
    <t>Berekening efficiënte kosten</t>
  </si>
  <si>
    <t xml:space="preserve">Op dit tabblad berekent de ACM de efficiënte kosten voor de rest van de aansluiting per netbeheerder. </t>
  </si>
  <si>
    <t>Totale kosten o.b.v. WACC 2020</t>
  </si>
  <si>
    <t>CPI van 2013 naar 2020</t>
  </si>
  <si>
    <t>CPI van 2014 naar 2020</t>
  </si>
  <si>
    <t>CPI van 2015 naar 2020</t>
  </si>
  <si>
    <t>EUR, pp 2020</t>
  </si>
  <si>
    <t>EUR/#, pp 2020</t>
  </si>
  <si>
    <t>Berekening totale kosten in efficiëntie-niveau en prijspeil 2020</t>
  </si>
  <si>
    <t>Berekening efficiënte kosten 2020 o.b.v WACC 2020</t>
  </si>
  <si>
    <t>Ophalen efficiënte kosten</t>
  </si>
  <si>
    <t>ACM/19/034973</t>
  </si>
  <si>
    <t>Gemiddelde investeringsjaar met afschrijvingstermijn 39 jaar</t>
  </si>
  <si>
    <t>Efficiënte kosten per eenheid SO o.b.v WACC 2020</t>
  </si>
  <si>
    <t>FNOP</t>
  </si>
  <si>
    <t>Weert</t>
  </si>
  <si>
    <t>Bijdrage EAV 2013</t>
  </si>
  <si>
    <t>Bijdrage EAV 2014</t>
  </si>
  <si>
    <t>Bijdrage EAV 2015</t>
  </si>
  <si>
    <t>Omzet PAV 2013</t>
  </si>
  <si>
    <t>Omzet PAV 2014</t>
  </si>
  <si>
    <t>Omzet PAV 2015</t>
  </si>
  <si>
    <t>Informatieverzoek Volumes Weert</t>
  </si>
  <si>
    <t>SO bestand behorende bij het gewijzigde x-factorbesluit RNB’s gas 2017-2021</t>
  </si>
  <si>
    <t>SO bestand gewijzigde x-factorbesluit RNB’s gas 2017-2021</t>
  </si>
  <si>
    <t>RD regionale netbeheerders 2013, tab 5A; SO bestand gewijzigde x-factorbesluit RNB’s gas 2017-2021; Informatieverzoek Volumes Weert</t>
  </si>
  <si>
    <t>RD regionale netbeheerders 2013, tab 5B; SO bestand gewijzigde x-factorbesluit RNB’s gas 2017-2021; Informatieverzoek Volumes Weert</t>
  </si>
  <si>
    <t>Informatieverzoek EAV rest van de aansluiting 2013-2014, tab 2; SO bestand gewijzigde x-factorbesluit RNB’s gas 2017-2021; Informatieverzoek Volumes Weert</t>
  </si>
  <si>
    <t>RD regionale netbeheerders 2014, tab 5A; SO bestand gewijzigde x-factorbesluit RNB’s gas 2017-2021; Informatieverzoek Volumes Weert</t>
  </si>
  <si>
    <t>RD regionale netbeheerders 2014, tab 5B; SO bestand gewijzigde x-factorbesluit RNB’s gas 2017-2021; Informatieverzoek Volumes Weert</t>
  </si>
  <si>
    <t>RD regionale netbeheerders 2015, tab 5A; SO bestand gewijzigde x-factorbesluit RNB’s gas 2017-2021; Informatieverzoek Volumes Weert</t>
  </si>
  <si>
    <t>https://www.acm.nl/nl/publicaties/so-bestand-behorende-bij-het-gewijzigde-x-factorbesluit-rnbs-gas-2017-2021</t>
  </si>
  <si>
    <t>Berekening geïndexeerde bijdrage EAV 2013</t>
  </si>
  <si>
    <t>Berekening geïndexeerde bijdrage EAV 2015</t>
  </si>
  <si>
    <t>Berekening geïndexeerde bijdrage EAV 2014</t>
  </si>
  <si>
    <t>EUR, pp 2016</t>
  </si>
  <si>
    <t>Berekening totale geïndexeerde bijdrage EAV 2013-2015</t>
  </si>
  <si>
    <t>Berekening totale volume EAV 2013-2015</t>
  </si>
  <si>
    <t>Berekening geïndexeerde omzet PAV 2013</t>
  </si>
  <si>
    <t>Berekening geïndexeerde omzet PAV 2014</t>
  </si>
  <si>
    <t>Berekening geïndexeerde omzet PAV 2015</t>
  </si>
  <si>
    <t>Berekening totale geïndexeerde omzet PAV 2013-2015</t>
  </si>
  <si>
    <t>Berekening totale volume PAV 2013-2015</t>
  </si>
  <si>
    <t>Enexis oud</t>
  </si>
  <si>
    <t>Liander oud</t>
  </si>
  <si>
    <t>Stedin oud</t>
  </si>
  <si>
    <t>Informatieverzoek inschatting meerkosten maatwerk EAV</t>
  </si>
  <si>
    <t>Inschatting meerkosten maatwerk 2013</t>
  </si>
  <si>
    <t>Bijdrage EAV 2013 (na correctie voor inschatting meerkosten maatwerk)</t>
  </si>
  <si>
    <t>Inschatting meerkosten maatwerk 2014</t>
  </si>
  <si>
    <t>Bijdrage EAV 2014 (na correctie voor inschatting meerkosten maatwerk)</t>
  </si>
  <si>
    <t>Inschatting meerkosten maatwerk 2015</t>
  </si>
  <si>
    <t>Bijdrage EAV 2015 (na correctie voor inschatting meerkosten maatwerk)</t>
  </si>
  <si>
    <t>Ophalen totale geïndexeerde bijdrage EAV en PAV (2013-2015)</t>
  </si>
  <si>
    <t>Ophalen totale volumes PAV en EAV (2013-2015)</t>
  </si>
  <si>
    <t>Berekening wegingsfactoren op sectorniveau</t>
  </si>
  <si>
    <t>Op dit tabblad berekent de ACM de wegingsfactoren aan de hand van de totale volumes en totale geïndexeerde PAV en EAV voor de jaren 2013, 2014 en 2015.</t>
  </si>
  <si>
    <t>Berekening totale geïndexeerde bijdrage en volumes EAV 2013-2015</t>
  </si>
  <si>
    <t>Op dit tabblad berekent de ACM de rekenvolumes van de regionale netbeheerders door de gemiddelde volumes over de jaren 2013-2015 te bepalen.</t>
  </si>
  <si>
    <t xml:space="preserve">Op dit tabblad berekent de ACM de totale volumes en de totale geïndexeerde omzet uit de Periodieke Aansluitvergoeding van de regionale netbeheerders voor de jaren 2013-2015. </t>
  </si>
  <si>
    <t>Nieuwe aansluittaak 2020 o.b.v. WACC 2020</t>
  </si>
  <si>
    <t xml:space="preserve"> Omzet PAV &gt; 40 m3(n)/h</t>
  </si>
  <si>
    <t>Volumes Aansluitdienst 2017-2021</t>
  </si>
  <si>
    <t>Ophalen tarieven en rekenvolumes Aansluitdienst 2017-2019</t>
  </si>
  <si>
    <t>Ophalen volumes Aansluitdienst 2017-2021</t>
  </si>
  <si>
    <t>EUR, pp 2019</t>
  </si>
  <si>
    <t>X-factor</t>
  </si>
  <si>
    <t>X-factor 2017-2021</t>
  </si>
  <si>
    <t>Ophalen parameters</t>
  </si>
  <si>
    <t>CPI 2020</t>
  </si>
  <si>
    <t>Berekening omzet PAV en EAV voor aansluitpunt EHD en &gt;1600m3(n)/h</t>
  </si>
  <si>
    <t>Berekening correctie tariefruimte aansluitpunt EHD en &gt;1600m3(n)/h</t>
  </si>
  <si>
    <t>Correctie tariefruimte aansluitpunt EHD en &gt;1600m3(n)/h</t>
  </si>
  <si>
    <t>Berekening indexatie van correctie aansluitpunt EHD en &gt;1600m3(n)/h</t>
  </si>
  <si>
    <t>Herzien X-factor model REG2017, tabblad 'X-factor + TI-bedragen', rij 85</t>
  </si>
  <si>
    <t>Herzien X-factor model REG2017</t>
  </si>
  <si>
    <t>https://www.acm.nl/nl/publicaties/x-factorberekening-bij-herziene-x-factorbesluiten-rnbs-gas-2017-2021</t>
  </si>
  <si>
    <t>X-factorberekening bij herziene x-factorbesluiten RNB’s Gas 2017 - 2021</t>
  </si>
  <si>
    <t>De resultaten bestaan uit efficiënte kosten o.b.v. de WACC 2020 per netbeheerder voor de nieuwe aansluittaak (rest van de aansluiting, excl. aansluitingen vanaf 1600 m3(n)/h).</t>
  </si>
  <si>
    <t xml:space="preserve">Op dit tabblad berekent de ACM de totale volumes en de totale geïndexeerde bijdrage uit de Eenmalige Aansluitvergoeding van de regionale netbeheerders voor de jaren 2013-2015. </t>
  </si>
  <si>
    <t>Berekening kapitaalkosten o.b.v. WACC 2020 (excl. aansluitingen &gt;1600m3(n)/h)</t>
  </si>
  <si>
    <t>Berekening operationele kosten (excl. aansluitingen &gt;1600m3(n)/h)</t>
  </si>
  <si>
    <t>Waarvan SO excl. aansluitingen &gt;1600m3(n)/h</t>
  </si>
  <si>
    <t>Totale bijdrage EAV per jaar (excl. aansluitingen &gt;1600m3(n)/h)</t>
  </si>
  <si>
    <t>Efficiënte kosten 2020 o.b.v. WACC 2020 (excl. aansluitingen vanaf 1600 m3(n)/h) per netbeheerder</t>
  </si>
  <si>
    <t>Efficiënte kosten 2020 o.b.v. WACC 2020 (excl. aansluitingen vanaf 1600 m3(n)/h)</t>
  </si>
  <si>
    <t>Totale bijdrage EAV 2015 (excl. aansluitingen &gt; 1600m3(n)/h))</t>
  </si>
  <si>
    <t>Totale bijdrage EAV 2014 (excl. aansluitingen &gt; 1600m3(n)/h))</t>
  </si>
  <si>
    <t>Totale bijdrage EAV 2013 (excl. aansluitingen &gt; 1600m3(n)/h))</t>
  </si>
  <si>
    <t>Efficiënte kosten nieuwe aansluittaak 2020 o.b.v. WACC 2020 (excl. aansluitingen &gt;1600 m3(n)/h)</t>
  </si>
  <si>
    <t>Tarieven Aansluitdienst 2019</t>
  </si>
  <si>
    <t>Deze gegevens dienen ter berekening van de inkomsten verbonden aan de tarieven voor aansluitpunten &gt;1600 m3(n)/h en EHD, welke de ACM op de berekening van de extra inkomsten in mindering brengt.</t>
  </si>
  <si>
    <t>De ACM corrigeert de kapitaalkosten en operationele kosten voor het aandeel van aansluitingen &gt;1600m3(n)/h middels de het SO-aandeel van deze aansluitingen (rijen 44, 45, 46, 50, 51 en 52).</t>
  </si>
  <si>
    <t>Ophalen tarieven Aansluitdienst 2019</t>
  </si>
  <si>
    <t>EUR/jaar, pp 2019</t>
  </si>
  <si>
    <t>SO excl. aansluitingen vanaf 1600m3(n)/h)</t>
  </si>
  <si>
    <t>Berekening aandelen PAV en EAV</t>
  </si>
  <si>
    <t>Aandeel EAV in totale kosten 2013-2015</t>
  </si>
  <si>
    <t>Toerekening efficiënte kosten PAV (t.b.v. berekening tariefmutatie)</t>
  </si>
  <si>
    <t>Toerekening efficiënte kosten EAV (t.b.v. berekening tariefmutatie)</t>
  </si>
  <si>
    <t>Operationele kosten (excl. aansluitingen &gt;1600m3(n)/h)</t>
  </si>
  <si>
    <t>Kapitaalkosten o.b.v. WACC 2020 (excl. aansluitingen &gt;1600m3(n)/h)</t>
  </si>
  <si>
    <t>Deze berekening dient enkel ten behoeve van de bepaling van de verwachte tariefmutatie in de tarievenbesluiten 2020.</t>
  </si>
  <si>
    <t>Totale efficiënte kosten en omzet aansluitpunt &gt;1600m3(n)/h en EHD</t>
  </si>
  <si>
    <t>Totale omzet PAV en EAV aansluitpunt EHD en aansluitingen &gt;1600m3(n)/h, na correctie voor x-factor en cpi</t>
  </si>
  <si>
    <t>Totale omzet PAV en EAV aansluitpunt EHD en aansluitingen &gt;1600m3(n)/h</t>
  </si>
  <si>
    <t>Berekening aandeel PAV en EAV</t>
  </si>
  <si>
    <t>Voorlopig cijfer CBS</t>
  </si>
  <si>
    <t>Op dit tabblad berekent de ACM bijdrage PAV en EAV ter correctie van de tariefruimte voor het aansluitpunt voor EHD en aansluitcategorieën &gt;1600m3(n)/h.</t>
  </si>
  <si>
    <t>Ja</t>
  </si>
  <si>
    <t>Dit Excel-bestand bevat de berekening van de efficiënte kosten voor de nieuwe aansluittaak (rest van de aansluiting) voor het jaar 2020 voor de regionale netbeheerders gas.</t>
  </si>
  <si>
    <t>Deze berekeningen maken onderdeel uit van de tarievenbesluiten gas 2020.</t>
  </si>
  <si>
    <t>Juridisch integraal onderdeel van bovenstaande besluit(en) (j/n)?</t>
  </si>
  <si>
    <t>n.v.t.</t>
  </si>
  <si>
    <t>Tarievenbesluiten regionale netbeheerders gas 2020</t>
  </si>
  <si>
    <t>Individuele tarievenmodules regionale netbeheerders gas 2020</t>
  </si>
  <si>
    <t>Berekening efficiënte kosten nieuwe aansluittaak regionale netbeheerders gas 2020</t>
  </si>
  <si>
    <t>In dit bestand worden de berekeningen gepresenteerd voor de vaststelling van de tarieven voor de regionale netbeheerders gas voor 2020.</t>
  </si>
  <si>
    <t>Reguleringsdata regionale netbeheerders gas 2009:
• RD Coteq (gas) 2009
• RD Enduris (gas) 2009
• RD Enexis (gas) 2009
• RD Liander (gas) 2009
• RD RENDO (gas) 2009
• RD Stedin (gas) 2009
• RD Westland (gas) 2009
• RD ZEBRA 2009</t>
  </si>
  <si>
    <t>Reguleringsdata regionale netbeheerders gas 2010:
• Reguleringsdata Coteq (gas) 2010
• Reguleringsdata Enduris (gas) 2010
• Reguleringsdata Enexis (gas) 2010
• Reguleringsdata Liander (gas) 2010
• Reguleringsdata RENDO (gas) 2010
• Reguleringsdata Stedin (gas) 2010
• Reguleringsdata Westland (gas) 2010
• Reguleringsdata ZEBRA 2010</t>
  </si>
  <si>
    <t>Reguleringsdata regionale netbeheerders gas 2011:
• Reguleringsdata Coteq (gas) 2011
• Reguleringsdata Enduris (gas) 2011
• Reguleringsdata Enexis (gas) 2011
• Reguleringsdata Liander (gas) 2011
• Reguleringsdata RENDO (gas) 2011
• Reguleringsdata Stedin (gas) 2011
• Reguleringsdata Westland (gas) 2011
• Reguleringsdata ZEBRA 2011</t>
  </si>
  <si>
    <t>Reguleringsdata regionale netbeheerders gas 2012:
• Reguleringsdata Coteq (gas) 2012
• Reguleringsdata Enduris (gas) 2012
• Reguleringsdata Enexis (gas) 2012
• Reguleringsdata Liander (gas) 2012
• Reguleringsdata RENDO (gas) 2012
• Reguleringsdata Stedin (gas) 2012
• Reguleringsdata Westland (gas) 2012
• Reguleringsdata ZEBRA 2012</t>
  </si>
  <si>
    <t>Reguleringsdata regionale netbeheerders gas 2013:
• Reguleringsdata Coteq (gas) 2013
• Reguleringsdata Enduris (gas) 2013
• Reguleringsdata Enexis (gas) 2013
• Reguleringsdata Liander (gas) 2013
• Reguleringsdata RENDO (gas) 2013
• Reguleringsdata Stedin (gas) 2013
• Reguleringsdata Westland (gas) 2013
• Reguleringsdata ZEBRA 2013</t>
  </si>
  <si>
    <t>Reguleringsdata regionale netbeheerders gas 2014:
• Reguleringsdata Coteq (gas) 2014
• Reguleringsdata Enduris (gas) 2014
• Reguleringsdata Enexis (gas) 2014
• Reguleringsdata Liander (gas) 2014
• Reguleringsdata RENDO (gas) 2014
• Reguleringsdata Stedin (gas) 2014
• Reguleringsdata Westland (gas) 2014
• Reguleringsdata ZEBRA 2014</t>
  </si>
  <si>
    <t>Reguleringsdata regionale netbeheerders gas 2015:
• Reguleringsdata Coteq (gas) 2015
• Reguleringsdata Enduris (gas) 2015
• Reguleringsdata Enexis (gas) 2015
• Reguleringsdata Liander (gas) 2015
• Reguleringsdata RENDO (gas) 2015
• Reguleringsdata Stedin (gas) 2015
• Reguleringsdata Westland (gas) 2015
• Reguleringsdata ZEBRA 2015</t>
  </si>
  <si>
    <t>Tarievenblad netbeheerders gas 2019</t>
  </si>
  <si>
    <t xml:space="preserve">
• Tarievenblad Coteq gas 2019
• Tarievenblad Enduris gas 2019
• Tarievenblad Enexis gas 2019
• Tarievenblad Liander gas 2019
• Tarievenblad RENDO gas 2019
• Tarievenblad Stedin gas 2019
• Tarievenblad Westland gas 2019
• Tarievenblad ZEBRA gas 2019</t>
  </si>
  <si>
    <t>Tarievenbladen netbeheerders gas 2019:
• Tarievenblad Coteq gas 2019
• Tarievenblad Enduris gas 2019
• Tarievenblad Enexis gas 2019
• Tarievenblad Liander gas 2019
• Tarievenblad RENDO gas 2019
• Tarievenblad Stedin gas 2019
• Tarievenblad Westland gas 2019
• Tarievenblad ZEBRA gas 2019</t>
  </si>
  <si>
    <t xml:space="preserve">
• https://www.acm.nl/sites/default/files/documents/2018-11/tarievenblad-coteq-gas-2019.xlsx
• https://www.acm.nl/sites/default/files/documents/2018-11/tarievenblad-enduris-gas-2019.xlsx
• https://www.acm.nl/sites/default/files/documents/2018-11/tarievenblad-enexis-gas-2019.xlsx
• https://www.acm.nl/sites/default/files/documents/2018-11/tarievenblad-liander-gas-2019.xlsx
• https://www.acm.nl/sites/default/files/documents/2018-11/tarievenblad-rendo-gas-2019.xlsx
• https://www.acm.nl/sites/default/files/documents/2018-11/tarievenblad-stedin-gas-2019.xlsx
• https://www.acm.nl/sites/default/files/documents/2018-11/tarievenblad-westland-gas-2019.xlsx
• https://www.acm.nl/sites/default/files/documents/2018-11/tarievenblad-zebra-gas-2019.xlsx</t>
  </si>
  <si>
    <t>Overige opmerkingen</t>
  </si>
  <si>
    <t xml:space="preserve">Op dit tabblad geeft de ACM de operationele kosten van de regionale netbeheerders gas in de jaren 2013-2015 weer. </t>
  </si>
  <si>
    <t xml:space="preserve">Op dit tabblad geeft de ACM de GAW-waarde ultimo 2008 en de investeringen vanaf 2009 tot en met 2015 weer. </t>
  </si>
  <si>
    <t>Dit tabblad bevat alle gegevens over de volumes van de rest van de aansluiting voor gas in de jaren 2013-2015, zoals ingediend door de netbeheerders.</t>
  </si>
  <si>
    <t>Dit tabblad bevat alle gegevens over de Periodieke Aansluitvergoeding voor de rest van de aansluiting in de jaren 2013-2015, zoals ingediend door de netbeheerders.</t>
  </si>
  <si>
    <t>Dit tabblad bevat alle gegevens over de Eenmalige Aansluitvergoeding voor de rest van de aansluiting in de jaren 2013-2015, zoals ingediend door de netbeheerders.</t>
  </si>
  <si>
    <t>Dit tabblad bevat de tarieven en rekenvolumes per netbeheerder voor de aansluitcategorieën &gt;1600 m3(n)/h en EHD.</t>
  </si>
  <si>
    <t>Investeringen 2009</t>
  </si>
  <si>
    <t>Investeringen 2010</t>
  </si>
  <si>
    <t>Investeringen 2011</t>
  </si>
  <si>
    <t>Investeringen 2012</t>
  </si>
  <si>
    <t>Investeringen 2013</t>
  </si>
  <si>
    <t>Investeringen 2014</t>
  </si>
  <si>
    <t>Investeringen 2015</t>
  </si>
  <si>
    <t xml:space="preserve">Vervolgens berekent de ACM het geïndexeerd vermogen voor 2013, 2014 en 2015 als som van de geïndexeerde boekwaarde voor de start-GAW en de geïndexeerde boekwaarde voor investeringen tot en met het jaar in kwestie. </t>
  </si>
  <si>
    <t>Tot slot berekent de ACM op dit tabblad de vermogenskosten voor de jaren 2013, 2014 en 2015 aan de hand van de WACC 2020.</t>
  </si>
  <si>
    <t>Berekening totale geïndexeerde omzet en volumes PAV 2013-2015</t>
  </si>
  <si>
    <t>Deze tariefruimte brengt de ACM op de berekening van de extra inkomsten in mindering.</t>
  </si>
  <si>
    <t>Op dit tabblad berekent de ACM de aandelen van PAV en EAV in de totale efficiënte kosten.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</si>
</sst>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_-;_-* #,##0\-;_-* &quot;-&quot;??_-;_-@_-"/>
    <numFmt numFmtId="166" formatCode="_-* #,##0.00_-;_-* #,##0.00\-;_-* &quot;-&quot;??_-;_-@_-"/>
    <numFmt numFmtId="167" formatCode="_-&quot;€&quot;\ * #,##0.00_-;_-&quot;€&quot;\ * #,##0.00\-;_-&quot;€&quot;\ * &quot;-&quot;??_-;_-@_-"/>
    <numFmt numFmtId="168" formatCode="_-&quot;F&quot;\ * #,##0.00_-;_-&quot;F&quot;\ * #,##0.00\-;_-&quot;F&quot;\ * &quot;-&quot;??_-;_-@_-"/>
    <numFmt numFmtId="169" formatCode="_-&quot;€&quot;\ * #,##0_-;_-&quot;€&quot;\ * #,##0\-;_-&quot;€&quot;\ * &quot;-&quot;??_-;_-@_-"/>
    <numFmt numFmtId="170" formatCode="_-[$€]\ * #,##0.00_-;_-[$€]\ * #,##0.00\-;_-[$€]\ * &quot;-&quot;??_-;_-@_-"/>
    <numFmt numFmtId="171" formatCode="_ * #,##0.000_ ;_ * \-#,##0.000_ ;_ * &quot;-&quot;??_ ;_ @_ "/>
    <numFmt numFmtId="172" formatCode="0.0%"/>
  </numFmts>
  <fonts count="70">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indexed="8"/>
      <name val="Arial"/>
      <family val="2"/>
    </font>
    <font>
      <sz val="10"/>
      <name val="Calibri"/>
      <family val="2"/>
      <scheme val="minor"/>
    </font>
    <font>
      <u/>
      <sz val="10"/>
      <name val="Arial"/>
      <family val="2"/>
    </font>
    <font>
      <sz val="10"/>
      <name val="Arial"/>
      <family val="2"/>
    </font>
    <font>
      <sz val="12"/>
      <name val="Times New Roman"/>
      <family val="1"/>
    </font>
    <font>
      <sz val="10"/>
      <name val="DTLArgoT"/>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imes New Roman"/>
      <family val="1"/>
    </font>
    <font>
      <sz val="10"/>
      <name val="Comic Sans MS"/>
      <family val="4"/>
    </font>
    <font>
      <sz val="10"/>
      <color indexed="64"/>
      <name val="Arial"/>
      <family val="2"/>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s>
  <borders count="2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280">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10"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7" borderId="0">
      <alignment vertical="top"/>
    </xf>
    <xf numFmtId="43" fontId="6" fillId="8" borderId="0">
      <alignment vertical="top"/>
    </xf>
    <xf numFmtId="43" fontId="6" fillId="14" borderId="0">
      <alignment vertical="top"/>
    </xf>
    <xf numFmtId="49" fontId="12" fillId="0" borderId="0">
      <alignment vertical="top"/>
    </xf>
    <xf numFmtId="49" fontId="11" fillId="0" borderId="0">
      <alignment vertical="top"/>
    </xf>
    <xf numFmtId="0" fontId="18" fillId="16" borderId="5" applyNumberFormat="0" applyAlignment="0" applyProtection="0"/>
    <xf numFmtId="0" fontId="19" fillId="17" borderId="6" applyNumberFormat="0" applyAlignment="0" applyProtection="0"/>
    <xf numFmtId="0" fontId="20" fillId="17" borderId="5" applyNumberFormat="0" applyAlignment="0" applyProtection="0"/>
    <xf numFmtId="0" fontId="21" fillId="0" borderId="7" applyNumberFormat="0" applyFill="0" applyAlignment="0" applyProtection="0"/>
    <xf numFmtId="0" fontId="15" fillId="18" borderId="8" applyNumberFormat="0" applyAlignment="0" applyProtection="0"/>
    <xf numFmtId="0" fontId="17" fillId="19" borderId="9"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30" fillId="44" borderId="0" applyNumberFormat="0" applyBorder="0" applyAlignment="0" applyProtection="0"/>
    <xf numFmtId="0" fontId="31" fillId="0" borderId="0" applyNumberFormat="0" applyFill="0" applyBorder="0" applyAlignment="0" applyProtection="0"/>
    <xf numFmtId="49" fontId="23"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43" fontId="6" fillId="46" borderId="0">
      <alignment vertical="top"/>
    </xf>
    <xf numFmtId="0" fontId="6" fillId="0" borderId="0"/>
    <xf numFmtId="9" fontId="6" fillId="0" borderId="0" applyFont="0" applyFill="0" applyBorder="0" applyAlignment="0" applyProtection="0"/>
    <xf numFmtId="0" fontId="6" fillId="0" borderId="0"/>
    <xf numFmtId="0" fontId="35" fillId="0" borderId="0"/>
    <xf numFmtId="0" fontId="6" fillId="0" borderId="0"/>
    <xf numFmtId="166" fontId="6" fillId="0" borderId="0" applyFont="0" applyFill="0" applyBorder="0" applyAlignment="0" applyProtection="0"/>
    <xf numFmtId="166" fontId="6" fillId="0" borderId="0" applyFont="0" applyFill="0" applyBorder="0" applyAlignment="0" applyProtection="0"/>
    <xf numFmtId="0" fontId="6" fillId="0" borderId="0"/>
    <xf numFmtId="0" fontId="1" fillId="0" borderId="0"/>
    <xf numFmtId="166" fontId="6" fillId="0" borderId="0" applyFont="0" applyFill="0" applyBorder="0" applyAlignment="0" applyProtection="0"/>
    <xf numFmtId="44" fontId="6" fillId="0" borderId="0" applyFont="0" applyFill="0" applyBorder="0" applyAlignment="0" applyProtection="0"/>
    <xf numFmtId="0" fontId="6" fillId="0" borderId="0"/>
    <xf numFmtId="0" fontId="37" fillId="0" borderId="0"/>
    <xf numFmtId="0" fontId="6" fillId="0" borderId="0"/>
    <xf numFmtId="0" fontId="38" fillId="51"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8" borderId="0" applyNumberFormat="0" applyBorder="0" applyAlignment="0" applyProtection="0"/>
    <xf numFmtId="0" fontId="38" fillId="59" borderId="0" applyNumberFormat="0" applyBorder="0" applyAlignment="0" applyProtection="0"/>
    <xf numFmtId="0" fontId="38" fillId="54" borderId="0" applyNumberFormat="0" applyBorder="0" applyAlignment="0" applyProtection="0"/>
    <xf numFmtId="0" fontId="38" fillId="57" borderId="0" applyNumberFormat="0" applyBorder="0" applyAlignment="0" applyProtection="0"/>
    <xf numFmtId="0" fontId="38" fillId="60" borderId="0" applyNumberFormat="0" applyBorder="0" applyAlignment="0" applyProtection="0"/>
    <xf numFmtId="0" fontId="39" fillId="61" borderId="0" applyNumberFormat="0" applyBorder="0" applyAlignment="0" applyProtection="0"/>
    <xf numFmtId="0" fontId="39" fillId="58" borderId="0" applyNumberFormat="0" applyBorder="0" applyAlignment="0" applyProtection="0"/>
    <xf numFmtId="0" fontId="39" fillId="59" borderId="0" applyNumberFormat="0" applyBorder="0" applyAlignment="0" applyProtection="0"/>
    <xf numFmtId="0" fontId="39" fillId="62" borderId="0" applyNumberFormat="0" applyBorder="0" applyAlignment="0" applyProtection="0"/>
    <xf numFmtId="0" fontId="39" fillId="63" borderId="0" applyNumberFormat="0" applyBorder="0" applyAlignment="0" applyProtection="0"/>
    <xf numFmtId="0" fontId="39" fillId="64" borderId="0" applyNumberFormat="0" applyBorder="0" applyAlignment="0" applyProtection="0"/>
    <xf numFmtId="0" fontId="39" fillId="65" borderId="0" applyNumberFormat="0" applyBorder="0" applyAlignment="0" applyProtection="0"/>
    <xf numFmtId="0" fontId="39" fillId="66" borderId="0" applyNumberFormat="0" applyBorder="0" applyAlignment="0" applyProtection="0"/>
    <xf numFmtId="0" fontId="39" fillId="67" borderId="0" applyNumberFormat="0" applyBorder="0" applyAlignment="0" applyProtection="0"/>
    <xf numFmtId="0" fontId="39" fillId="62" borderId="0" applyNumberFormat="0" applyBorder="0" applyAlignment="0" applyProtection="0"/>
    <xf numFmtId="0" fontId="39" fillId="63" borderId="0" applyNumberFormat="0" applyBorder="0" applyAlignment="0" applyProtection="0"/>
    <xf numFmtId="0" fontId="39" fillId="68" borderId="0" applyNumberFormat="0" applyBorder="0" applyAlignment="0" applyProtection="0"/>
    <xf numFmtId="0" fontId="40" fillId="69" borderId="15" applyNumberFormat="0" applyAlignment="0" applyProtection="0"/>
    <xf numFmtId="0" fontId="41" fillId="70" borderId="16" applyNumberFormat="0" applyAlignment="0" applyProtection="0"/>
    <xf numFmtId="0" fontId="42" fillId="0" borderId="17" applyNumberFormat="0" applyFill="0" applyAlignment="0" applyProtection="0"/>
    <xf numFmtId="0" fontId="43" fillId="53" borderId="0" applyNumberFormat="0" applyBorder="0" applyAlignment="0" applyProtection="0"/>
    <xf numFmtId="0" fontId="44" fillId="56" borderId="15" applyNumberFormat="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71" borderId="0" applyNumberFormat="0" applyBorder="0" applyAlignment="0" applyProtection="0"/>
    <xf numFmtId="0" fontId="37" fillId="72" borderId="21" applyNumberFormat="0" applyFont="0" applyAlignment="0" applyProtection="0"/>
    <xf numFmtId="0" fontId="49" fillId="52" borderId="0" applyNumberFormat="0" applyBorder="0" applyAlignment="0" applyProtection="0"/>
    <xf numFmtId="0" fontId="50" fillId="0" borderId="0" applyNumberFormat="0" applyFill="0" applyBorder="0" applyAlignment="0" applyProtection="0"/>
    <xf numFmtId="0" fontId="51" fillId="0" borderId="22" applyNumberFormat="0" applyFill="0" applyAlignment="0" applyProtection="0"/>
    <xf numFmtId="0" fontId="52" fillId="69" borderId="23"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 fillId="0" borderId="0"/>
    <xf numFmtId="0" fontId="24" fillId="0" borderId="0" applyNumberFormat="0" applyFill="0" applyBorder="0" applyAlignment="0" applyProtection="0"/>
    <xf numFmtId="0" fontId="55" fillId="0" borderId="10" applyNumberFormat="0" applyFill="0" applyAlignment="0" applyProtection="0"/>
    <xf numFmtId="0" fontId="56" fillId="0" borderId="11" applyNumberFormat="0" applyFill="0" applyAlignment="0" applyProtection="0"/>
    <xf numFmtId="0" fontId="57" fillId="0" borderId="12" applyNumberFormat="0" applyFill="0" applyAlignment="0" applyProtection="0"/>
    <xf numFmtId="0" fontId="57" fillId="0" borderId="0" applyNumberForma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58" fillId="16" borderId="5" applyNumberFormat="0" applyAlignment="0" applyProtection="0"/>
    <xf numFmtId="0" fontId="59" fillId="17" borderId="6" applyNumberFormat="0" applyAlignment="0" applyProtection="0"/>
    <xf numFmtId="0" fontId="60" fillId="17" borderId="5" applyNumberFormat="0" applyAlignment="0" applyProtection="0"/>
    <xf numFmtId="0" fontId="61" fillId="0" borderId="7" applyNumberFormat="0" applyFill="0" applyAlignment="0" applyProtection="0"/>
    <xf numFmtId="0" fontId="62" fillId="18" borderId="8" applyNumberFormat="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13" applyNumberFormat="0" applyFill="0" applyAlignment="0" applyProtection="0"/>
    <xf numFmtId="0" fontId="6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6" fillId="32" borderId="0" applyNumberFormat="0" applyBorder="0" applyAlignment="0" applyProtection="0"/>
    <xf numFmtId="0" fontId="6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66" fillId="36" borderId="0" applyNumberFormat="0" applyBorder="0" applyAlignment="0" applyProtection="0"/>
    <xf numFmtId="0" fontId="66"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66" fillId="44" borderId="0" applyNumberFormat="0" applyBorder="0" applyAlignment="0" applyProtection="0"/>
    <xf numFmtId="0" fontId="1" fillId="0" borderId="0"/>
    <xf numFmtId="43" fontId="1" fillId="0" borderId="0" applyFont="0" applyFill="0" applyBorder="0" applyAlignment="0" applyProtection="0"/>
    <xf numFmtId="0" fontId="1" fillId="19" borderId="9" applyNumberFormat="0" applyFont="0" applyAlignment="0" applyProtection="0"/>
    <xf numFmtId="44"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43" fontId="6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169" fontId="67" fillId="0" borderId="0" applyFont="0" applyFill="0" applyBorder="0" applyAlignment="0" applyProtection="0"/>
    <xf numFmtId="0" fontId="1" fillId="0" borderId="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68" fillId="0" borderId="0"/>
    <xf numFmtId="9" fontId="67" fillId="0" borderId="0" applyFont="0" applyFill="0" applyBorder="0" applyAlignment="0" applyProtection="0"/>
    <xf numFmtId="0" fontId="36" fillId="0" borderId="0"/>
    <xf numFmtId="0" fontId="6" fillId="0" borderId="0"/>
    <xf numFmtId="166" fontId="6" fillId="0" borderId="0" applyFont="0" applyFill="0" applyBorder="0" applyAlignment="0" applyProtection="0"/>
    <xf numFmtId="168" fontId="6" fillId="0" borderId="0" applyFont="0" applyFill="0" applyBorder="0" applyAlignment="0" applyProtection="0"/>
    <xf numFmtId="0" fontId="1" fillId="19" borderId="9" applyNumberFormat="0" applyFont="0" applyAlignment="0" applyProtection="0"/>
    <xf numFmtId="0" fontId="1" fillId="0" borderId="0"/>
    <xf numFmtId="167" fontId="6" fillId="0" borderId="0" applyFont="0" applyFill="0" applyBorder="0" applyAlignment="0" applyProtection="0"/>
    <xf numFmtId="0" fontId="36" fillId="0" borderId="0"/>
    <xf numFmtId="0" fontId="36" fillId="0" borderId="0"/>
    <xf numFmtId="167" fontId="6" fillId="0" borderId="0" applyFont="0" applyFill="0" applyBorder="0" applyAlignment="0" applyProtection="0"/>
    <xf numFmtId="0" fontId="1" fillId="0" borderId="0"/>
    <xf numFmtId="0" fontId="6" fillId="0" borderId="0"/>
    <xf numFmtId="0" fontId="1" fillId="0" borderId="0"/>
    <xf numFmtId="0" fontId="6" fillId="0" borderId="0"/>
    <xf numFmtId="166" fontId="6" fillId="0" borderId="0" applyFont="0" applyFill="0" applyBorder="0" applyAlignment="0" applyProtection="0"/>
    <xf numFmtId="43" fontId="67" fillId="0" borderId="0" applyFont="0" applyFill="0" applyBorder="0" applyAlignment="0" applyProtection="0"/>
    <xf numFmtId="166" fontId="1" fillId="0" borderId="0" applyFont="0" applyFill="0" applyBorder="0" applyAlignment="0" applyProtection="0"/>
    <xf numFmtId="0" fontId="1" fillId="19" borderId="9" applyNumberFormat="0" applyFont="0" applyAlignment="0" applyProtection="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9"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0" fontId="1" fillId="0" borderId="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168" fontId="6" fillId="0" borderId="0" applyFont="0" applyFill="0" applyBorder="0" applyAlignment="0" applyProtection="0"/>
    <xf numFmtId="0" fontId="1" fillId="19" borderId="9" applyNumberFormat="0" applyFont="0" applyAlignment="0" applyProtection="0"/>
    <xf numFmtId="9" fontId="6"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19" borderId="9" applyNumberFormat="0" applyFont="0" applyAlignment="0" applyProtection="0"/>
    <xf numFmtId="0" fontId="1" fillId="0" borderId="0"/>
    <xf numFmtId="0" fontId="1" fillId="0" borderId="0"/>
    <xf numFmtId="0" fontId="1" fillId="0" borderId="0"/>
    <xf numFmtId="167" fontId="1" fillId="0" borderId="0" applyFont="0" applyFill="0" applyBorder="0" applyAlignment="0" applyProtection="0"/>
    <xf numFmtId="0" fontId="1" fillId="0" borderId="0"/>
    <xf numFmtId="9" fontId="6" fillId="0" borderId="0" applyFont="0" applyFill="0" applyBorder="0" applyAlignment="0" applyProtection="0"/>
    <xf numFmtId="0" fontId="69" fillId="0" borderId="0"/>
    <xf numFmtId="0" fontId="1" fillId="0" borderId="0"/>
    <xf numFmtId="167" fontId="1" fillId="0" borderId="0" applyFont="0" applyFill="0" applyBorder="0" applyAlignment="0" applyProtection="0"/>
    <xf numFmtId="166" fontId="1" fillId="0" borderId="0" applyFont="0" applyFill="0" applyBorder="0" applyAlignment="0" applyProtection="0"/>
    <xf numFmtId="0" fontId="1" fillId="19" borderId="9" applyNumberFormat="0" applyFont="0" applyAlignment="0" applyProtection="0"/>
    <xf numFmtId="0" fontId="1" fillId="0" borderId="0"/>
    <xf numFmtId="0" fontId="1" fillId="0" borderId="0"/>
    <xf numFmtId="0" fontId="1" fillId="0" borderId="0"/>
    <xf numFmtId="0" fontId="6" fillId="0" borderId="0">
      <alignment wrapText="1"/>
    </xf>
    <xf numFmtId="0" fontId="1" fillId="0" borderId="0"/>
    <xf numFmtId="0" fontId="1" fillId="0" borderId="0"/>
    <xf numFmtId="43" fontId="6" fillId="47" borderId="0">
      <alignment vertical="top"/>
    </xf>
  </cellStyleXfs>
  <cellXfs count="263">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0" fillId="6" borderId="1" xfId="4" applyFont="1" applyFill="1" applyBorder="1">
      <alignment vertical="top"/>
    </xf>
    <xf numFmtId="0" fontId="11" fillId="0" borderId="0" xfId="4" applyFont="1">
      <alignment vertical="top"/>
    </xf>
    <xf numFmtId="0" fontId="12" fillId="0" borderId="0" xfId="4" applyFont="1">
      <alignment vertical="top"/>
    </xf>
    <xf numFmtId="0" fontId="6" fillId="0" borderId="2" xfId="4" applyBorder="1">
      <alignment vertical="top"/>
    </xf>
    <xf numFmtId="49" fontId="10" fillId="5" borderId="1" xfId="5">
      <alignment vertical="top"/>
    </xf>
    <xf numFmtId="49" fontId="7" fillId="20"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9" fillId="6" borderId="1" xfId="4" applyFont="1" applyFill="1" applyBorder="1">
      <alignment vertical="top"/>
    </xf>
    <xf numFmtId="0" fontId="12" fillId="0" borderId="0" xfId="4" applyFont="1" applyFill="1">
      <alignment vertical="top"/>
    </xf>
    <xf numFmtId="0" fontId="6" fillId="7" borderId="0" xfId="4" applyFill="1">
      <alignment vertical="top"/>
    </xf>
    <xf numFmtId="2" fontId="6" fillId="11" borderId="0" xfId="4" applyNumberFormat="1" applyFill="1">
      <alignment vertical="top"/>
    </xf>
    <xf numFmtId="1" fontId="6" fillId="0" borderId="0" xfId="4" applyNumberFormat="1" applyFill="1">
      <alignment vertical="top"/>
    </xf>
    <xf numFmtId="1" fontId="11" fillId="0" borderId="0" xfId="4" applyNumberFormat="1" applyFont="1" applyFill="1">
      <alignment vertical="top"/>
    </xf>
    <xf numFmtId="0" fontId="14" fillId="0" borderId="0" xfId="4" applyFont="1" applyFill="1">
      <alignment vertical="top"/>
    </xf>
    <xf numFmtId="0" fontId="15" fillId="6" borderId="1" xfId="4" applyFont="1" applyFill="1" applyBorder="1">
      <alignment vertical="top"/>
    </xf>
    <xf numFmtId="49" fontId="8" fillId="20" borderId="2" xfId="6" applyFont="1" applyBorder="1">
      <alignment vertical="top"/>
    </xf>
    <xf numFmtId="0" fontId="10" fillId="5" borderId="1" xfId="5" applyNumberFormat="1">
      <alignment vertical="top"/>
    </xf>
    <xf numFmtId="0" fontId="16" fillId="0" borderId="0" xfId="4" applyFont="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0" fontId="6" fillId="0" borderId="0" xfId="4" applyFont="1">
      <alignment vertical="top"/>
    </xf>
    <xf numFmtId="49" fontId="6" fillId="20" borderId="2" xfId="6" applyFont="1" applyBorder="1">
      <alignment vertical="top"/>
    </xf>
    <xf numFmtId="0" fontId="6" fillId="0" borderId="0" xfId="4" quotePrefix="1">
      <alignment vertical="top"/>
    </xf>
    <xf numFmtId="0" fontId="6" fillId="0" borderId="2" xfId="4" applyFont="1" applyBorder="1">
      <alignment vertical="top"/>
    </xf>
    <xf numFmtId="49" fontId="7" fillId="0" borderId="0" xfId="7">
      <alignment vertical="top"/>
    </xf>
    <xf numFmtId="49" fontId="11" fillId="0" borderId="0" xfId="15">
      <alignment vertical="top"/>
    </xf>
    <xf numFmtId="43" fontId="6" fillId="13" borderId="0" xfId="8">
      <alignment vertical="top"/>
    </xf>
    <xf numFmtId="0" fontId="8" fillId="12" borderId="0" xfId="4" applyFont="1" applyFill="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8" borderId="0" xfId="12">
      <alignment vertical="top"/>
    </xf>
    <xf numFmtId="43" fontId="6" fillId="47" borderId="0" xfId="11">
      <alignment vertical="top"/>
    </xf>
    <xf numFmtId="43" fontId="6" fillId="47" borderId="2" xfId="11" applyBorder="1">
      <alignment vertical="top"/>
    </xf>
    <xf numFmtId="43" fontId="14" fillId="0" borderId="0" xfId="63" applyFont="1" applyFill="1">
      <alignment vertical="top"/>
    </xf>
    <xf numFmtId="0" fontId="6" fillId="0" borderId="2" xfId="4" applyFont="1" applyBorder="1" applyAlignment="1">
      <alignment horizontal="left" vertical="top" wrapText="1"/>
    </xf>
    <xf numFmtId="43" fontId="6" fillId="46" borderId="0" xfId="65">
      <alignment vertical="top"/>
    </xf>
    <xf numFmtId="0" fontId="29" fillId="0" borderId="0" xfId="0" applyFont="1" applyAlignment="1"/>
    <xf numFmtId="0" fontId="2" fillId="0" borderId="0" xfId="0" applyFont="1" applyAlignment="1"/>
    <xf numFmtId="0" fontId="6" fillId="47" borderId="0" xfId="4" applyFill="1">
      <alignment vertical="top"/>
    </xf>
    <xf numFmtId="164" fontId="6" fillId="47" borderId="0" xfId="63" applyNumberFormat="1" applyFill="1">
      <alignment vertical="top"/>
    </xf>
    <xf numFmtId="164" fontId="6" fillId="0" borderId="0" xfId="63" applyNumberFormat="1" applyFill="1">
      <alignment vertical="top"/>
    </xf>
    <xf numFmtId="164" fontId="6" fillId="12" borderId="0" xfId="63" applyNumberFormat="1" applyFill="1">
      <alignment vertical="top"/>
    </xf>
    <xf numFmtId="0" fontId="0" fillId="0" borderId="0" xfId="0" applyFont="1" applyAlignment="1"/>
    <xf numFmtId="0" fontId="32" fillId="0" borderId="0" xfId="0" applyFont="1">
      <alignment vertical="top"/>
    </xf>
    <xf numFmtId="0" fontId="6" fillId="0" borderId="0" xfId="0" applyFont="1">
      <alignment vertical="top"/>
    </xf>
    <xf numFmtId="0" fontId="6" fillId="14" borderId="0" xfId="4" applyFill="1">
      <alignment vertical="top"/>
    </xf>
    <xf numFmtId="164" fontId="6" fillId="14" borderId="0" xfId="63" applyNumberFormat="1" applyFill="1">
      <alignment vertical="top"/>
    </xf>
    <xf numFmtId="164" fontId="6" fillId="12" borderId="0" xfId="4" applyNumberFormat="1" applyFill="1">
      <alignment vertical="top"/>
    </xf>
    <xf numFmtId="164" fontId="6" fillId="14" borderId="0" xfId="4" applyNumberFormat="1" applyFill="1">
      <alignment vertical="top"/>
    </xf>
    <xf numFmtId="0" fontId="0" fillId="0" borderId="0" xfId="0" applyFont="1" applyFill="1" applyAlignment="1"/>
    <xf numFmtId="164" fontId="6" fillId="0" borderId="0" xfId="4" applyNumberFormat="1">
      <alignment vertical="top"/>
    </xf>
    <xf numFmtId="0" fontId="6" fillId="48" borderId="0" xfId="4" applyFill="1">
      <alignment vertical="top"/>
    </xf>
    <xf numFmtId="0" fontId="7" fillId="48" borderId="0" xfId="4" applyFont="1" applyFill="1">
      <alignment vertical="top"/>
    </xf>
    <xf numFmtId="0" fontId="32" fillId="48" borderId="0" xfId="0" applyFont="1" applyFill="1">
      <alignment vertical="top"/>
    </xf>
    <xf numFmtId="0" fontId="0" fillId="48" borderId="0" xfId="0" applyFont="1" applyFill="1" applyAlignment="1"/>
    <xf numFmtId="164" fontId="6" fillId="48" borderId="0" xfId="63" applyNumberFormat="1" applyFill="1">
      <alignment vertical="top"/>
    </xf>
    <xf numFmtId="0" fontId="16" fillId="48" borderId="0" xfId="4" applyFont="1" applyFill="1">
      <alignment vertical="top"/>
    </xf>
    <xf numFmtId="0" fontId="6" fillId="48" borderId="0" xfId="0" applyFont="1" applyFill="1">
      <alignment vertical="top"/>
    </xf>
    <xf numFmtId="0" fontId="6" fillId="48" borderId="0" xfId="4" applyFont="1" applyFill="1">
      <alignment vertical="top"/>
    </xf>
    <xf numFmtId="0" fontId="6" fillId="48" borderId="0" xfId="4" applyFill="1" applyBorder="1">
      <alignment vertical="top"/>
    </xf>
    <xf numFmtId="49" fontId="7" fillId="48" borderId="0" xfId="6" applyFill="1" applyBorder="1">
      <alignment vertical="top"/>
    </xf>
    <xf numFmtId="49" fontId="7" fillId="20" borderId="1" xfId="6" applyFont="1">
      <alignment vertical="top"/>
    </xf>
    <xf numFmtId="10" fontId="6" fillId="47" borderId="0" xfId="4" applyNumberFormat="1" applyFill="1">
      <alignment vertical="top"/>
    </xf>
    <xf numFmtId="0" fontId="7" fillId="48" borderId="0" xfId="4" applyFont="1" applyFill="1" applyBorder="1">
      <alignment vertical="top"/>
    </xf>
    <xf numFmtId="0" fontId="0" fillId="48" borderId="0" xfId="0" applyFont="1" applyFill="1" applyBorder="1" applyAlignment="1"/>
    <xf numFmtId="164" fontId="6" fillId="48" borderId="0" xfId="4" applyNumberFormat="1" applyFill="1" applyBorder="1">
      <alignment vertical="top"/>
    </xf>
    <xf numFmtId="164" fontId="6" fillId="48" borderId="0" xfId="63" applyNumberFormat="1" applyFill="1" applyBorder="1">
      <alignment vertical="top"/>
    </xf>
    <xf numFmtId="164" fontId="16" fillId="48" borderId="0" xfId="63" applyNumberFormat="1" applyFont="1" applyFill="1" applyBorder="1">
      <alignment vertical="top"/>
    </xf>
    <xf numFmtId="0" fontId="16" fillId="48" borderId="0" xfId="4" applyFont="1" applyFill="1" applyBorder="1">
      <alignment vertical="top"/>
    </xf>
    <xf numFmtId="49" fontId="7" fillId="20" borderId="3" xfId="6" applyBorder="1">
      <alignment vertical="top"/>
    </xf>
    <xf numFmtId="49" fontId="7" fillId="20" borderId="1" xfId="6" applyBorder="1">
      <alignment vertical="top"/>
    </xf>
    <xf numFmtId="0" fontId="6" fillId="48" borderId="0" xfId="4" applyFont="1" applyFill="1" applyBorder="1">
      <alignment vertical="top"/>
    </xf>
    <xf numFmtId="49" fontId="6" fillId="48" borderId="0" xfId="7" applyFont="1" applyFill="1" applyBorder="1">
      <alignment vertical="top"/>
    </xf>
    <xf numFmtId="43" fontId="6" fillId="14" borderId="0" xfId="63" applyFill="1" applyBorder="1">
      <alignment vertical="top"/>
    </xf>
    <xf numFmtId="164" fontId="6" fillId="14" borderId="0" xfId="63" applyNumberFormat="1" applyFill="1" applyBorder="1">
      <alignment vertical="top"/>
    </xf>
    <xf numFmtId="164" fontId="6" fillId="12" borderId="0" xfId="63" applyNumberFormat="1" applyFill="1" applyBorder="1">
      <alignment vertical="top"/>
    </xf>
    <xf numFmtId="164" fontId="6" fillId="0" borderId="0" xfId="4" applyNumberFormat="1" applyFill="1">
      <alignment vertical="top"/>
    </xf>
    <xf numFmtId="43" fontId="6" fillId="48" borderId="0" xfId="63" applyFill="1" applyBorder="1">
      <alignment vertical="top"/>
    </xf>
    <xf numFmtId="10" fontId="6" fillId="48" borderId="0" xfId="4" applyNumberFormat="1" applyFill="1" applyBorder="1">
      <alignment vertical="top"/>
    </xf>
    <xf numFmtId="164" fontId="6" fillId="12" borderId="0" xfId="4" applyNumberFormat="1" applyFill="1" applyBorder="1">
      <alignment vertical="top"/>
    </xf>
    <xf numFmtId="10" fontId="6" fillId="14" borderId="0" xfId="64" applyFill="1" applyBorder="1">
      <alignment vertical="top"/>
    </xf>
    <xf numFmtId="43" fontId="6" fillId="0" borderId="0" xfId="63" applyFill="1" applyBorder="1">
      <alignment vertical="top"/>
    </xf>
    <xf numFmtId="164" fontId="6" fillId="14" borderId="0" xfId="4" applyNumberFormat="1" applyFill="1" applyBorder="1">
      <alignment vertical="top"/>
    </xf>
    <xf numFmtId="49" fontId="7" fillId="48" borderId="4" xfId="6" applyFill="1" applyBorder="1">
      <alignment vertical="top"/>
    </xf>
    <xf numFmtId="0" fontId="6" fillId="0" borderId="0" xfId="4" applyBorder="1">
      <alignment vertical="top"/>
    </xf>
    <xf numFmtId="49" fontId="6" fillId="48" borderId="0" xfId="6" applyFont="1" applyFill="1" applyBorder="1">
      <alignment vertical="top"/>
    </xf>
    <xf numFmtId="0" fontId="6" fillId="0" borderId="0" xfId="66" applyAlignment="1">
      <alignment horizontal="right"/>
    </xf>
    <xf numFmtId="0" fontId="6" fillId="0" borderId="0" xfId="66"/>
    <xf numFmtId="10" fontId="6" fillId="14" borderId="0" xfId="66" applyNumberFormat="1" applyFill="1"/>
    <xf numFmtId="0" fontId="6" fillId="49" borderId="0" xfId="66" applyFill="1"/>
    <xf numFmtId="10" fontId="6" fillId="0" borderId="0" xfId="67" applyNumberFormat="1" applyFill="1"/>
    <xf numFmtId="10" fontId="6" fillId="12" borderId="0" xfId="66" applyNumberFormat="1" applyFill="1"/>
    <xf numFmtId="10" fontId="6" fillId="50" borderId="0" xfId="66" applyNumberFormat="1" applyFill="1"/>
    <xf numFmtId="0" fontId="6" fillId="50" borderId="0" xfId="66" applyFill="1"/>
    <xf numFmtId="10" fontId="6" fillId="48" borderId="0" xfId="64" applyFill="1" applyBorder="1">
      <alignment vertical="top"/>
    </xf>
    <xf numFmtId="0" fontId="6" fillId="0" borderId="0" xfId="4" applyFill="1" applyBorder="1">
      <alignment vertical="top"/>
    </xf>
    <xf numFmtId="0" fontId="7" fillId="0" borderId="0" xfId="4" applyFont="1" applyFill="1" applyBorder="1">
      <alignment vertical="top"/>
    </xf>
    <xf numFmtId="0" fontId="6" fillId="0" borderId="0" xfId="4" applyFont="1" applyFill="1" applyBorder="1">
      <alignment vertical="top"/>
    </xf>
    <xf numFmtId="0" fontId="0" fillId="0" borderId="0" xfId="0" applyFont="1" applyFill="1" applyBorder="1" applyAlignment="1"/>
    <xf numFmtId="10" fontId="6" fillId="0" borderId="0" xfId="4" applyNumberFormat="1" applyFill="1" applyBorder="1">
      <alignment vertical="top"/>
    </xf>
    <xf numFmtId="164" fontId="6" fillId="0" borderId="0" xfId="4" applyNumberFormat="1" applyFill="1" applyBorder="1">
      <alignment vertical="top"/>
    </xf>
    <xf numFmtId="164" fontId="6" fillId="0" borderId="0" xfId="63" applyNumberFormat="1" applyFill="1" applyBorder="1">
      <alignment vertical="top"/>
    </xf>
    <xf numFmtId="164" fontId="16" fillId="0" borderId="0" xfId="63" applyNumberFormat="1" applyFont="1" applyFill="1" applyBorder="1">
      <alignment vertical="top"/>
    </xf>
    <xf numFmtId="0" fontId="16" fillId="0" borderId="0" xfId="4" applyFont="1" applyFill="1" applyBorder="1">
      <alignment vertical="top"/>
    </xf>
    <xf numFmtId="10" fontId="6" fillId="0" borderId="0" xfId="64" applyFill="1" applyBorder="1">
      <alignment vertical="top"/>
    </xf>
    <xf numFmtId="0" fontId="0" fillId="0" borderId="0" xfId="0" applyFill="1" applyBorder="1">
      <alignment vertical="top"/>
    </xf>
    <xf numFmtId="0" fontId="6" fillId="0" borderId="0" xfId="66" applyFill="1" applyBorder="1"/>
    <xf numFmtId="10" fontId="6" fillId="0" borderId="0" xfId="66" applyNumberFormat="1" applyFill="1" applyBorder="1"/>
    <xf numFmtId="49" fontId="7" fillId="0" borderId="0" xfId="6" applyFill="1" applyBorder="1">
      <alignment vertical="top"/>
    </xf>
    <xf numFmtId="49" fontId="6" fillId="0" borderId="0" xfId="7" applyFont="1" applyFill="1" applyBorder="1">
      <alignment vertical="top"/>
    </xf>
    <xf numFmtId="49" fontId="6" fillId="0" borderId="0" xfId="6" applyFont="1" applyFill="1" applyBorder="1">
      <alignment vertical="top"/>
    </xf>
    <xf numFmtId="164" fontId="6" fillId="14" borderId="0" xfId="63" applyNumberFormat="1" applyFill="1" applyAlignment="1"/>
    <xf numFmtId="164" fontId="6" fillId="12" borderId="0" xfId="63" applyNumberFormat="1" applyFont="1" applyFill="1" applyBorder="1">
      <alignment vertical="top"/>
    </xf>
    <xf numFmtId="0" fontId="2" fillId="48" borderId="0" xfId="0" applyFont="1" applyFill="1" applyAlignment="1"/>
    <xf numFmtId="0" fontId="6" fillId="48" borderId="0" xfId="66" applyFill="1"/>
    <xf numFmtId="10" fontId="6" fillId="48" borderId="0" xfId="66" applyNumberFormat="1" applyFill="1"/>
    <xf numFmtId="10" fontId="6" fillId="48" borderId="0" xfId="67" applyNumberFormat="1" applyFill="1"/>
    <xf numFmtId="0" fontId="0" fillId="48" borderId="0" xfId="0" applyFill="1" applyBorder="1">
      <alignment vertical="top"/>
    </xf>
    <xf numFmtId="0" fontId="2" fillId="48" borderId="0" xfId="0" applyFont="1" applyFill="1" applyBorder="1" applyAlignment="1"/>
    <xf numFmtId="164" fontId="6" fillId="48" borderId="0" xfId="63" applyNumberFormat="1" applyFill="1" applyAlignment="1"/>
    <xf numFmtId="0" fontId="6" fillId="48" borderId="0" xfId="66" applyFill="1" applyBorder="1"/>
    <xf numFmtId="10" fontId="6" fillId="48" borderId="0" xfId="67" applyNumberFormat="1" applyFill="1" applyBorder="1"/>
    <xf numFmtId="49" fontId="7" fillId="48" borderId="3" xfId="6" applyFill="1" applyBorder="1">
      <alignment vertical="top"/>
    </xf>
    <xf numFmtId="49" fontId="7" fillId="48" borderId="1" xfId="6" applyFill="1" applyBorder="1">
      <alignment vertical="top"/>
    </xf>
    <xf numFmtId="164" fontId="6" fillId="48" borderId="0" xfId="63" applyNumberFormat="1" applyFont="1" applyFill="1" applyBorder="1">
      <alignment vertical="top"/>
    </xf>
    <xf numFmtId="164" fontId="6" fillId="12" borderId="0" xfId="63" applyNumberFormat="1" applyFill="1" applyAlignment="1"/>
    <xf numFmtId="164" fontId="6" fillId="12" borderId="0" xfId="66" applyNumberFormat="1" applyFill="1" applyBorder="1"/>
    <xf numFmtId="49" fontId="12" fillId="20" borderId="1" xfId="6" applyFont="1">
      <alignment vertical="top"/>
    </xf>
    <xf numFmtId="0" fontId="6" fillId="0" borderId="0" xfId="0" applyFont="1" applyAlignment="1"/>
    <xf numFmtId="49" fontId="7" fillId="20" borderId="4" xfId="6" applyBorder="1">
      <alignment vertical="top"/>
    </xf>
    <xf numFmtId="49" fontId="23" fillId="48" borderId="0" xfId="61" applyFill="1" applyBorder="1" applyAlignment="1">
      <alignment vertical="top"/>
    </xf>
    <xf numFmtId="164" fontId="6" fillId="48" borderId="0" xfId="63" applyNumberFormat="1" applyFont="1" applyFill="1" applyAlignment="1"/>
    <xf numFmtId="164" fontId="6" fillId="48" borderId="0" xfId="4" applyNumberFormat="1" applyFill="1">
      <alignment vertical="top"/>
    </xf>
    <xf numFmtId="165" fontId="33" fillId="48" borderId="0" xfId="63" applyNumberFormat="1" applyFont="1" applyFill="1" applyBorder="1" applyAlignment="1" applyProtection="1">
      <alignment horizontal="right"/>
      <protection locked="0"/>
    </xf>
    <xf numFmtId="0" fontId="29" fillId="48" borderId="0" xfId="0" applyFont="1" applyFill="1" applyAlignment="1"/>
    <xf numFmtId="165" fontId="33" fillId="12" borderId="0" xfId="63" applyNumberFormat="1" applyFont="1" applyFill="1" applyBorder="1" applyAlignment="1" applyProtection="1">
      <alignment horizontal="right"/>
      <protection locked="0"/>
    </xf>
    <xf numFmtId="164" fontId="6" fillId="0" borderId="0" xfId="63" applyNumberFormat="1" applyFont="1" applyFill="1" applyAlignment="1"/>
    <xf numFmtId="49" fontId="34" fillId="0" borderId="0" xfId="61" applyFont="1" applyFill="1" applyBorder="1" applyAlignment="1">
      <alignment vertical="top"/>
    </xf>
    <xf numFmtId="164" fontId="6" fillId="14" borderId="0" xfId="63" applyNumberFormat="1" applyFont="1" applyFill="1" applyAlignment="1"/>
    <xf numFmtId="164" fontId="6" fillId="48" borderId="0" xfId="63" applyNumberFormat="1" applyFont="1" applyFill="1" applyBorder="1" applyAlignment="1"/>
    <xf numFmtId="0" fontId="7" fillId="0" borderId="0" xfId="0" applyFont="1" applyAlignment="1"/>
    <xf numFmtId="0" fontId="7" fillId="0" borderId="0" xfId="68" applyFont="1" applyFill="1" applyBorder="1" applyAlignment="1" applyProtection="1">
      <alignment horizontal="left"/>
    </xf>
    <xf numFmtId="0" fontId="6" fillId="0" borderId="0" xfId="0" applyFont="1" applyFill="1" applyBorder="1" applyAlignment="1"/>
    <xf numFmtId="0" fontId="29" fillId="48" borderId="0" xfId="0" applyFont="1" applyFill="1" applyBorder="1" applyAlignment="1"/>
    <xf numFmtId="49" fontId="7" fillId="48" borderId="0" xfId="6" applyFont="1" applyFill="1" applyBorder="1">
      <alignment vertical="top"/>
    </xf>
    <xf numFmtId="49" fontId="34" fillId="48" borderId="0" xfId="61" applyFont="1" applyFill="1" applyBorder="1" applyAlignment="1">
      <alignment vertical="top"/>
    </xf>
    <xf numFmtId="164" fontId="6" fillId="12" borderId="0" xfId="63" applyNumberFormat="1" applyFont="1" applyFill="1" applyBorder="1" applyAlignment="1"/>
    <xf numFmtId="164" fontId="6" fillId="14" borderId="0" xfId="63" applyNumberFormat="1" applyFont="1" applyFill="1" applyBorder="1" applyAlignment="1"/>
    <xf numFmtId="165" fontId="33" fillId="0" borderId="0" xfId="63" applyNumberFormat="1" applyFont="1" applyFill="1" applyBorder="1" applyAlignment="1"/>
    <xf numFmtId="165" fontId="33" fillId="48" borderId="0" xfId="63" applyNumberFormat="1" applyFont="1" applyFill="1" applyBorder="1" applyAlignment="1"/>
    <xf numFmtId="164" fontId="6" fillId="12" borderId="0" xfId="63" applyNumberFormat="1" applyFont="1" applyFill="1" applyAlignment="1"/>
    <xf numFmtId="49" fontId="7" fillId="20" borderId="1" xfId="6" applyFill="1" applyBorder="1">
      <alignment vertical="top"/>
    </xf>
    <xf numFmtId="0" fontId="7" fillId="0" borderId="0" xfId="4" applyFont="1" applyAlignment="1">
      <alignment horizontal="right" vertical="top"/>
    </xf>
    <xf numFmtId="0" fontId="16" fillId="0" borderId="0" xfId="0" applyFont="1" applyAlignment="1"/>
    <xf numFmtId="0" fontId="2" fillId="0" borderId="0" xfId="0" applyFont="1" applyFill="1" applyAlignment="1"/>
    <xf numFmtId="10" fontId="6" fillId="14" borderId="0" xfId="64" applyFont="1" applyFill="1" applyBorder="1" applyAlignment="1"/>
    <xf numFmtId="49" fontId="7" fillId="20" borderId="1" xfId="6" applyAlignment="1">
      <alignment horizontal="center" vertical="top"/>
    </xf>
    <xf numFmtId="49" fontId="6" fillId="0" borderId="0" xfId="7" applyFont="1">
      <alignment vertical="top"/>
    </xf>
    <xf numFmtId="164" fontId="6" fillId="13" borderId="0" xfId="63" applyNumberFormat="1" applyFill="1" applyBorder="1">
      <alignment vertical="top"/>
    </xf>
    <xf numFmtId="164" fontId="6" fillId="13" borderId="0" xfId="63" applyNumberFormat="1" applyFill="1">
      <alignment vertical="top"/>
    </xf>
    <xf numFmtId="0" fontId="6" fillId="0" borderId="0" xfId="0" applyFont="1" applyFill="1" applyAlignment="1">
      <alignment vertical="top" wrapText="1"/>
    </xf>
    <xf numFmtId="0" fontId="6" fillId="0" borderId="2" xfId="4" applyBorder="1" applyAlignment="1">
      <alignment vertical="top" wrapText="1"/>
    </xf>
    <xf numFmtId="0" fontId="6" fillId="0" borderId="0" xfId="4" applyAlignment="1">
      <alignment horizontal="left" vertical="top"/>
    </xf>
    <xf numFmtId="0" fontId="16" fillId="0" borderId="0" xfId="4" applyFont="1" applyAlignment="1">
      <alignment horizontal="left" vertical="top"/>
    </xf>
    <xf numFmtId="0" fontId="6" fillId="0" borderId="0" xfId="0" applyFont="1" applyAlignment="1">
      <alignment vertical="top" wrapText="1"/>
    </xf>
    <xf numFmtId="164" fontId="6" fillId="12" borderId="0" xfId="66" applyNumberFormat="1" applyFill="1" applyBorder="1" applyAlignment="1">
      <alignment horizontal="right"/>
    </xf>
    <xf numFmtId="165" fontId="6" fillId="12" borderId="0" xfId="4" applyNumberFormat="1" applyFont="1" applyFill="1">
      <alignment vertical="top"/>
    </xf>
    <xf numFmtId="43" fontId="6" fillId="12" borderId="0" xfId="63" applyFill="1" applyBorder="1">
      <alignment vertical="top"/>
    </xf>
    <xf numFmtId="164" fontId="6" fillId="47" borderId="0" xfId="63" applyNumberFormat="1" applyFont="1" applyFill="1" applyAlignment="1"/>
    <xf numFmtId="164" fontId="6" fillId="47" borderId="0" xfId="63" applyNumberFormat="1" applyFont="1" applyFill="1" applyBorder="1" applyAlignment="1"/>
    <xf numFmtId="9" fontId="6" fillId="47" borderId="0" xfId="64" applyNumberFormat="1" applyFill="1">
      <alignment vertical="top"/>
    </xf>
    <xf numFmtId="9" fontId="6" fillId="14" borderId="0" xfId="4" applyNumberFormat="1" applyFill="1">
      <alignment vertical="top"/>
    </xf>
    <xf numFmtId="49" fontId="7" fillId="49" borderId="3" xfId="6" applyFill="1" applyBorder="1">
      <alignment vertical="top"/>
    </xf>
    <xf numFmtId="49" fontId="7" fillId="49" borderId="1" xfId="6" applyFill="1" applyBorder="1">
      <alignment vertical="top"/>
    </xf>
    <xf numFmtId="164" fontId="6" fillId="49" borderId="1" xfId="63" applyNumberFormat="1" applyFont="1" applyFill="1" applyBorder="1" applyAlignment="1"/>
    <xf numFmtId="49" fontId="7" fillId="49" borderId="1" xfId="6" applyFont="1" applyFill="1" applyBorder="1">
      <alignment vertical="top"/>
    </xf>
    <xf numFmtId="164" fontId="6" fillId="49" borderId="0" xfId="4" applyNumberFormat="1" applyFill="1">
      <alignment vertical="top"/>
    </xf>
    <xf numFmtId="0" fontId="6" fillId="0" borderId="0" xfId="4" applyAlignment="1">
      <alignment vertical="top" wrapText="1"/>
    </xf>
    <xf numFmtId="0" fontId="6" fillId="0" borderId="0" xfId="0" applyFont="1" applyFill="1" applyAlignment="1">
      <alignment vertical="top"/>
    </xf>
    <xf numFmtId="164" fontId="7" fillId="20" borderId="1" xfId="63" applyNumberFormat="1" applyFont="1" applyFill="1" applyBorder="1" applyAlignment="1">
      <alignment vertical="top"/>
    </xf>
    <xf numFmtId="0" fontId="0" fillId="0" borderId="0" xfId="0" applyFont="1" applyAlignment="1">
      <alignment vertical="top"/>
    </xf>
    <xf numFmtId="0" fontId="2" fillId="0" borderId="0" xfId="0" applyFont="1" applyAlignment="1">
      <alignment vertical="top"/>
    </xf>
    <xf numFmtId="0" fontId="6" fillId="0" borderId="0" xfId="4" applyAlignment="1">
      <alignment vertical="top"/>
    </xf>
    <xf numFmtId="164" fontId="6" fillId="7" borderId="0" xfId="63" applyNumberFormat="1" applyFill="1">
      <alignment vertical="top"/>
    </xf>
    <xf numFmtId="0" fontId="6" fillId="48" borderId="0" xfId="0" applyFont="1" applyFill="1" applyAlignment="1">
      <alignment vertical="top"/>
    </xf>
    <xf numFmtId="0" fontId="6" fillId="0" borderId="0" xfId="4" applyFont="1" applyAlignment="1">
      <alignment vertical="top"/>
    </xf>
    <xf numFmtId="164" fontId="6" fillId="12" borderId="0" xfId="66" applyNumberFormat="1" applyFill="1"/>
    <xf numFmtId="164" fontId="6" fillId="0" borderId="0" xfId="63" applyNumberFormat="1" applyFont="1" applyFill="1" applyBorder="1" applyAlignment="1"/>
    <xf numFmtId="1" fontId="6" fillId="14" borderId="0" xfId="63" applyNumberFormat="1" applyFill="1">
      <alignment vertical="top"/>
    </xf>
    <xf numFmtId="164" fontId="6" fillId="73" borderId="0" xfId="63" applyNumberFormat="1" applyFill="1">
      <alignment vertical="top"/>
    </xf>
    <xf numFmtId="0" fontId="6" fillId="73" borderId="0" xfId="4" applyFill="1">
      <alignment vertical="top"/>
    </xf>
    <xf numFmtId="0" fontId="6" fillId="73" borderId="0" xfId="4" applyFill="1" applyAlignment="1">
      <alignment horizontal="center" vertical="top"/>
    </xf>
    <xf numFmtId="164" fontId="7" fillId="73" borderId="0" xfId="63" applyNumberFormat="1" applyFont="1" applyFill="1">
      <alignment vertical="top"/>
    </xf>
    <xf numFmtId="164" fontId="6" fillId="48" borderId="0" xfId="66" applyNumberFormat="1" applyFill="1" applyAlignment="1">
      <alignment horizontal="right"/>
    </xf>
    <xf numFmtId="0" fontId="6" fillId="49" borderId="0" xfId="4" applyFill="1">
      <alignment vertical="top"/>
    </xf>
    <xf numFmtId="171" fontId="6" fillId="48" borderId="0" xfId="63" applyNumberFormat="1" applyFill="1">
      <alignment vertical="top"/>
    </xf>
    <xf numFmtId="164" fontId="6" fillId="7" borderId="0" xfId="4" applyNumberFormat="1" applyFill="1">
      <alignment vertical="top"/>
    </xf>
    <xf numFmtId="43" fontId="6" fillId="7" borderId="0" xfId="63" applyFill="1" applyBorder="1">
      <alignment vertical="top"/>
    </xf>
    <xf numFmtId="164" fontId="6" fillId="7" borderId="0" xfId="63" applyNumberFormat="1" applyFill="1" applyBorder="1">
      <alignment vertical="top"/>
    </xf>
    <xf numFmtId="164" fontId="6" fillId="7" borderId="0" xfId="4" applyNumberFormat="1" applyFill="1" applyBorder="1">
      <alignment vertical="top"/>
    </xf>
    <xf numFmtId="164" fontId="6" fillId="10" borderId="0" xfId="4" applyNumberFormat="1" applyFill="1" applyBorder="1">
      <alignment vertical="top"/>
    </xf>
    <xf numFmtId="49" fontId="7" fillId="20" borderId="1" xfId="6" applyAlignment="1">
      <alignment horizontal="left" vertical="top"/>
    </xf>
    <xf numFmtId="0" fontId="10" fillId="5" borderId="1" xfId="5" applyNumberFormat="1" applyFont="1">
      <alignment vertical="top"/>
    </xf>
    <xf numFmtId="49" fontId="7" fillId="0" borderId="0" xfId="7" applyFont="1">
      <alignment vertical="top"/>
    </xf>
    <xf numFmtId="49" fontId="11" fillId="0" borderId="0" xfId="15" applyFont="1">
      <alignment vertical="top"/>
    </xf>
    <xf numFmtId="49" fontId="7" fillId="20" borderId="3" xfId="6" applyFont="1" applyBorder="1">
      <alignment vertical="top"/>
    </xf>
    <xf numFmtId="49" fontId="7" fillId="20" borderId="1" xfId="6" applyFont="1" applyBorder="1">
      <alignment vertical="top"/>
    </xf>
    <xf numFmtId="164" fontId="6" fillId="48" borderId="0" xfId="4" applyNumberFormat="1" applyFont="1" applyFill="1" applyBorder="1">
      <alignment vertical="top"/>
    </xf>
    <xf numFmtId="49" fontId="23" fillId="48" borderId="0" xfId="61" applyFont="1" applyFill="1" applyBorder="1" applyAlignment="1">
      <alignment vertical="top"/>
    </xf>
    <xf numFmtId="165" fontId="6" fillId="48" borderId="0" xfId="63" applyNumberFormat="1" applyFont="1" applyFill="1" applyBorder="1" applyAlignment="1" applyProtection="1">
      <alignment horizontal="right"/>
      <protection locked="0"/>
    </xf>
    <xf numFmtId="165" fontId="6" fillId="12" borderId="0" xfId="63" applyNumberFormat="1" applyFont="1" applyFill="1" applyBorder="1" applyAlignment="1" applyProtection="1">
      <alignment horizontal="right"/>
      <protection locked="0"/>
    </xf>
    <xf numFmtId="165" fontId="6" fillId="14" borderId="0" xfId="63" applyNumberFormat="1" applyFont="1" applyFill="1" applyBorder="1" applyAlignment="1" applyProtection="1">
      <alignment horizontal="right"/>
      <protection locked="0"/>
    </xf>
    <xf numFmtId="164" fontId="6" fillId="12" borderId="0" xfId="4" applyNumberFormat="1" applyFont="1" applyFill="1" applyBorder="1">
      <alignment vertical="top"/>
    </xf>
    <xf numFmtId="164" fontId="6" fillId="10" borderId="0" xfId="63" applyNumberFormat="1" applyFill="1">
      <alignment vertical="top"/>
    </xf>
    <xf numFmtId="0" fontId="6" fillId="10" borderId="0" xfId="4" applyFill="1">
      <alignment vertical="top"/>
    </xf>
    <xf numFmtId="43" fontId="6" fillId="12" borderId="0" xfId="63" applyNumberFormat="1" applyFont="1" applyFill="1" applyBorder="1" applyAlignment="1" applyProtection="1">
      <alignment horizontal="right"/>
      <protection locked="0"/>
    </xf>
    <xf numFmtId="0" fontId="6" fillId="0" borderId="0" xfId="66" applyBorder="1" applyAlignment="1">
      <alignment horizontal="right"/>
    </xf>
    <xf numFmtId="0" fontId="2" fillId="0" borderId="0" xfId="0" applyFont="1" applyBorder="1" applyAlignment="1"/>
    <xf numFmtId="0" fontId="6" fillId="0" borderId="0" xfId="66" applyBorder="1"/>
    <xf numFmtId="164" fontId="6" fillId="12" borderId="0" xfId="4" applyNumberFormat="1" applyFont="1" applyFill="1">
      <alignment vertical="top"/>
    </xf>
    <xf numFmtId="164" fontId="6" fillId="48" borderId="0" xfId="4" applyNumberFormat="1" applyFont="1" applyFill="1">
      <alignment vertical="top"/>
    </xf>
    <xf numFmtId="0" fontId="2" fillId="0" borderId="0" xfId="0" applyFont="1" applyFill="1" applyBorder="1" applyAlignment="1"/>
    <xf numFmtId="10" fontId="6" fillId="47" borderId="0" xfId="63" applyNumberFormat="1" applyFont="1" applyFill="1" applyBorder="1" applyAlignment="1"/>
    <xf numFmtId="10" fontId="6" fillId="47" borderId="0" xfId="64" applyNumberFormat="1" applyFont="1" applyFill="1" applyBorder="1" applyAlignment="1"/>
    <xf numFmtId="10" fontId="6" fillId="47" borderId="0" xfId="64" applyFont="1" applyFill="1" applyBorder="1" applyAlignment="1"/>
    <xf numFmtId="10" fontId="6" fillId="10" borderId="0" xfId="63" applyNumberFormat="1" applyFont="1" applyFill="1" applyBorder="1" applyAlignment="1"/>
    <xf numFmtId="0" fontId="6" fillId="0" borderId="1" xfId="4" applyBorder="1" applyAlignment="1">
      <alignment vertical="top" wrapText="1"/>
    </xf>
    <xf numFmtId="164" fontId="6" fillId="10" borderId="0" xfId="63" applyNumberFormat="1" applyFont="1" applyFill="1" applyAlignment="1"/>
    <xf numFmtId="0" fontId="6" fillId="0" borderId="0" xfId="4" applyFont="1" applyAlignment="1">
      <alignment horizontal="left" vertical="top" wrapText="1"/>
    </xf>
    <xf numFmtId="164" fontId="6" fillId="10" borderId="0" xfId="63" applyNumberFormat="1" applyFont="1" applyFill="1" applyBorder="1" applyAlignment="1"/>
    <xf numFmtId="49" fontId="6" fillId="48" borderId="0" xfId="7" applyFont="1" applyFill="1">
      <alignment vertical="top"/>
    </xf>
    <xf numFmtId="43" fontId="6" fillId="14" borderId="0" xfId="63" applyNumberFormat="1" applyFont="1" applyFill="1" applyBorder="1" applyAlignment="1"/>
    <xf numFmtId="43" fontId="33" fillId="48" borderId="0" xfId="63" applyNumberFormat="1" applyFont="1" applyFill="1" applyBorder="1" applyAlignment="1" applyProtection="1">
      <alignment horizontal="right"/>
      <protection locked="0"/>
    </xf>
    <xf numFmtId="43" fontId="6" fillId="48" borderId="0" xfId="4" applyNumberFormat="1" applyFill="1" applyBorder="1">
      <alignment vertical="top"/>
    </xf>
    <xf numFmtId="43" fontId="6" fillId="47" borderId="0" xfId="63" applyFont="1" applyFill="1" applyAlignment="1"/>
    <xf numFmtId="43" fontId="6" fillId="48" borderId="0" xfId="63" applyFont="1" applyFill="1" applyAlignment="1"/>
    <xf numFmtId="43" fontId="33" fillId="48" borderId="0" xfId="63" applyFont="1" applyFill="1" applyBorder="1" applyAlignment="1"/>
    <xf numFmtId="43" fontId="6" fillId="0" borderId="0" xfId="63" applyFill="1">
      <alignment vertical="top"/>
    </xf>
    <xf numFmtId="43" fontId="6" fillId="47" borderId="0" xfId="279">
      <alignment vertical="top"/>
    </xf>
    <xf numFmtId="43" fontId="6" fillId="14" borderId="0" xfId="4" applyNumberFormat="1" applyFill="1">
      <alignment vertical="top"/>
    </xf>
    <xf numFmtId="10" fontId="6" fillId="14" borderId="0" xfId="4" applyNumberFormat="1" applyFill="1">
      <alignment vertical="top"/>
    </xf>
    <xf numFmtId="0" fontId="6" fillId="0" borderId="1" xfId="4" applyBorder="1">
      <alignment vertical="top"/>
    </xf>
    <xf numFmtId="10" fontId="6" fillId="48" borderId="0" xfId="64" applyFont="1" applyFill="1" applyBorder="1" applyAlignment="1"/>
    <xf numFmtId="0" fontId="6" fillId="0" borderId="0" xfId="4" applyFont="1" applyAlignment="1">
      <alignment horizontal="left" vertical="top"/>
    </xf>
    <xf numFmtId="172" fontId="6" fillId="12" borderId="0" xfId="64" applyNumberFormat="1" applyFont="1" applyFill="1" applyBorder="1" applyAlignment="1" applyProtection="1">
      <alignment horizontal="right"/>
      <protection locked="0"/>
    </xf>
    <xf numFmtId="172" fontId="6" fillId="7" borderId="0" xfId="64" applyNumberFormat="1" applyFont="1" applyFill="1" applyBorder="1" applyAlignment="1" applyProtection="1">
      <alignment horizontal="right"/>
      <protection locked="0"/>
    </xf>
    <xf numFmtId="0" fontId="6" fillId="0" borderId="14" xfId="0" applyFont="1" applyBorder="1" applyAlignment="1">
      <alignment horizontal="left" vertical="top" wrapText="1"/>
    </xf>
    <xf numFmtId="0" fontId="6" fillId="0" borderId="0" xfId="4" applyFont="1" applyAlignment="1">
      <alignment horizontal="left" vertical="top"/>
    </xf>
    <xf numFmtId="0" fontId="6" fillId="0" borderId="0" xfId="0" applyFont="1" applyBorder="1" applyAlignment="1">
      <alignment vertical="top"/>
    </xf>
    <xf numFmtId="0" fontId="6" fillId="0" borderId="0" xfId="0" applyFont="1" applyFill="1" applyAlignment="1"/>
    <xf numFmtId="0" fontId="6" fillId="0" borderId="0" xfId="0" applyNumberFormat="1" applyFont="1" applyAlignment="1"/>
    <xf numFmtId="49" fontId="23" fillId="0" borderId="2" xfId="61" applyBorder="1" applyAlignment="1">
      <alignment vertical="top"/>
    </xf>
    <xf numFmtId="0" fontId="0" fillId="0" borderId="0" xfId="0" applyAlignment="1">
      <alignment vertical="top" wrapText="1"/>
    </xf>
    <xf numFmtId="0" fontId="6" fillId="0" borderId="0" xfId="4" applyFont="1" applyAlignment="1">
      <alignment horizontal="left" vertical="top" wrapText="1"/>
    </xf>
    <xf numFmtId="0" fontId="6" fillId="0" borderId="0" xfId="4" applyFont="1" applyAlignment="1">
      <alignment horizontal="left" vertical="top"/>
    </xf>
  </cellXfs>
  <cellStyles count="280">
    <cellStyle name="_x000d__x000a_JournalTemplate=C:\COMFO\CTALK\JOURSTD.TPL_x000d__x000a_LbStateAddress=3 3 0 251 1 89 2 311_x000d__x000a_LbStateJou" xfId="70"/>
    <cellStyle name="_x000d__x000a_JournalTemplate=C:\COMFO\CTALK\JOURSTD.TPL_x000d__x000a_LbStateAddress=3 3 0 251 1 89 2 311_x000d__x000a_LbStateJou 2" xfId="73"/>
    <cellStyle name="_x000d__x000a_JournalTemplate=C:\COMFO\CTALK\JOURSTD.TPL_x000d__x000a_LbStateAddress=3 3 0 251 1 89 2 311_x000d__x000a_LbStateJou 3" xfId="78"/>
    <cellStyle name="_x000d__x000a_JournalTemplate=C:\COMFO\CTALK\JOURSTD.TPL_x000d__x000a_LbStateAddress=3 3 0 251 1 89 2 311_x000d__x000a_LbStateJou_100720 berekening x-factoren NG4R v4.2" xfId="79"/>
    <cellStyle name="_kop1 Bladtitel" xfId="5"/>
    <cellStyle name="_kop2 Bloktitel" xfId="6"/>
    <cellStyle name="_kop3 Subkop" xfId="7"/>
    <cellStyle name="20% - Accent1" xfId="37" builtinId="30" hidden="1"/>
    <cellStyle name="20% - Accent1" xfId="139" builtinId="30" customBuiltin="1"/>
    <cellStyle name="20% - Accent1 2" xfId="80"/>
    <cellStyle name="20% - Accent2" xfId="41" builtinId="34" hidden="1"/>
    <cellStyle name="20% - Accent2" xfId="143" builtinId="34" customBuiltin="1"/>
    <cellStyle name="20% - Accent2 2" xfId="81"/>
    <cellStyle name="20% - Accent3" xfId="45" builtinId="38" hidden="1"/>
    <cellStyle name="20% - Accent3" xfId="147" builtinId="38" customBuiltin="1"/>
    <cellStyle name="20% - Accent3 2" xfId="82"/>
    <cellStyle name="20% - Accent4" xfId="49" builtinId="42" hidden="1"/>
    <cellStyle name="20% - Accent4" xfId="151" builtinId="42" customBuiltin="1"/>
    <cellStyle name="20% - Accent4 2" xfId="83"/>
    <cellStyle name="20% - Accent5" xfId="53" builtinId="46" hidden="1"/>
    <cellStyle name="20% - Accent5" xfId="155" builtinId="46" customBuiltin="1"/>
    <cellStyle name="20% - Accent5 2" xfId="84"/>
    <cellStyle name="20% - Accent6" xfId="57" builtinId="50" hidden="1"/>
    <cellStyle name="20% - Accent6" xfId="159" builtinId="50" customBuiltin="1"/>
    <cellStyle name="20% - Accent6 2" xfId="85"/>
    <cellStyle name="40% - Accent1" xfId="38" builtinId="31" hidden="1"/>
    <cellStyle name="40% - Accent1" xfId="140" builtinId="31" customBuiltin="1"/>
    <cellStyle name="40% - Accent1 2" xfId="86"/>
    <cellStyle name="40% - Accent2" xfId="42" builtinId="35" hidden="1"/>
    <cellStyle name="40% - Accent2" xfId="144" builtinId="35" customBuiltin="1"/>
    <cellStyle name="40% - Accent2 2" xfId="87"/>
    <cellStyle name="40% - Accent3" xfId="46" builtinId="39" hidden="1"/>
    <cellStyle name="40% - Accent3" xfId="148" builtinId="39" customBuiltin="1"/>
    <cellStyle name="40% - Accent3 2" xfId="88"/>
    <cellStyle name="40% - Accent4" xfId="50" builtinId="43" hidden="1"/>
    <cellStyle name="40% - Accent4" xfId="152" builtinId="43" customBuiltin="1"/>
    <cellStyle name="40% - Accent4 2" xfId="89"/>
    <cellStyle name="40% - Accent5" xfId="54" builtinId="47" hidden="1"/>
    <cellStyle name="40% - Accent5" xfId="156" builtinId="47" customBuiltin="1"/>
    <cellStyle name="40% - Accent5 2" xfId="90"/>
    <cellStyle name="40% - Accent6" xfId="58" builtinId="51" hidden="1"/>
    <cellStyle name="40% - Accent6" xfId="160" builtinId="51" customBuiltin="1"/>
    <cellStyle name="40% - Accent6 2" xfId="91"/>
    <cellStyle name="60% - Accent1" xfId="39" builtinId="32" hidden="1"/>
    <cellStyle name="60% - Accent1" xfId="141" builtinId="32" customBuiltin="1"/>
    <cellStyle name="60% - Accent1 2" xfId="92"/>
    <cellStyle name="60% - Accent2" xfId="43" builtinId="36" hidden="1"/>
    <cellStyle name="60% - Accent2" xfId="145" builtinId="36" customBuiltin="1"/>
    <cellStyle name="60% - Accent2 2" xfId="93"/>
    <cellStyle name="60% - Accent3" xfId="47" builtinId="40" hidden="1"/>
    <cellStyle name="60% - Accent3" xfId="149" builtinId="40" customBuiltin="1"/>
    <cellStyle name="60% - Accent3 2" xfId="94"/>
    <cellStyle name="60% - Accent4" xfId="51" builtinId="44" hidden="1"/>
    <cellStyle name="60% - Accent4" xfId="153" builtinId="44" customBuiltin="1"/>
    <cellStyle name="60% - Accent4 2" xfId="95"/>
    <cellStyle name="60% - Accent5" xfId="55" builtinId="48" hidden="1"/>
    <cellStyle name="60% - Accent5" xfId="157" builtinId="48" customBuiltin="1"/>
    <cellStyle name="60% - Accent5 2" xfId="96"/>
    <cellStyle name="60% - Accent6" xfId="59" builtinId="52" hidden="1"/>
    <cellStyle name="60% - Accent6" xfId="161" builtinId="52" customBuiltin="1"/>
    <cellStyle name="60% - Accent6 2" xfId="97"/>
    <cellStyle name="Accent1" xfId="36" builtinId="29" hidden="1"/>
    <cellStyle name="Accent1" xfId="138" builtinId="29" customBuiltin="1"/>
    <cellStyle name="Accent1 2" xfId="98"/>
    <cellStyle name="Accent2" xfId="40" builtinId="33" hidden="1"/>
    <cellStyle name="Accent2" xfId="142" builtinId="33" customBuiltin="1"/>
    <cellStyle name="Accent2 2" xfId="99"/>
    <cellStyle name="Accent3" xfId="44" builtinId="37" hidden="1"/>
    <cellStyle name="Accent3" xfId="146" builtinId="37" customBuiltin="1"/>
    <cellStyle name="Accent3 2" xfId="100"/>
    <cellStyle name="Accent4" xfId="48" builtinId="41" hidden="1"/>
    <cellStyle name="Accent4" xfId="150" builtinId="41" customBuiltin="1"/>
    <cellStyle name="Accent4 2" xfId="101"/>
    <cellStyle name="Accent5" xfId="52" builtinId="45" hidden="1"/>
    <cellStyle name="Accent5" xfId="154" builtinId="45" customBuiltin="1"/>
    <cellStyle name="Accent5 2" xfId="102"/>
    <cellStyle name="Accent6" xfId="56" builtinId="49" hidden="1"/>
    <cellStyle name="Accent6" xfId="158" builtinId="49" customBuiltin="1"/>
    <cellStyle name="Accent6 2" xfId="103"/>
    <cellStyle name="Berekening" xfId="18" builtinId="22" hidden="1"/>
    <cellStyle name="Berekening" xfId="132" builtinId="22" customBuiltin="1"/>
    <cellStyle name="Berekening 2" xfId="104"/>
    <cellStyle name="Cel (tussen)resultaat" xfId="8"/>
    <cellStyle name="Cel Berekening" xfId="9"/>
    <cellStyle name="Cel Bijzonderheid" xfId="10"/>
    <cellStyle name="Cel Input" xfId="11"/>
    <cellStyle name="Cel Input 2" xfId="279"/>
    <cellStyle name="Cel Input Data" xfId="65"/>
    <cellStyle name="Cel n.v.t. (leeg)" xfId="62"/>
    <cellStyle name="Cel PM extern" xfId="12"/>
    <cellStyle name="Cel Verwijzing" xfId="13"/>
    <cellStyle name="Controlecel" xfId="20" builtinId="23" hidden="1"/>
    <cellStyle name="Controlecel" xfId="134" builtinId="23" customBuiltin="1"/>
    <cellStyle name="Controlecel 2" xfId="105"/>
    <cellStyle name="Euro" xfId="169"/>
    <cellStyle name="Euro 2" xfId="174"/>
    <cellStyle name="Euro 2 2" xfId="178"/>
    <cellStyle name="Euro 2 2 2" xfId="179"/>
    <cellStyle name="Euro 2 2 2 2" xfId="234"/>
    <cellStyle name="Euro 2 2 3" xfId="180"/>
    <cellStyle name="Euro 2 2 3 2" xfId="235"/>
    <cellStyle name="Euro 2 2 4" xfId="233"/>
    <cellStyle name="Euro 2 3" xfId="181"/>
    <cellStyle name="Euro 2 3 2" xfId="182"/>
    <cellStyle name="Euro 2 3 2 2" xfId="237"/>
    <cellStyle name="Euro 2 3 3" xfId="183"/>
    <cellStyle name="Euro 2 3 3 2" xfId="238"/>
    <cellStyle name="Euro 2 3 4" xfId="236"/>
    <cellStyle name="Euro 2 4" xfId="184"/>
    <cellStyle name="Euro 2 4 2" xfId="185"/>
    <cellStyle name="Euro 2 4 2 2" xfId="240"/>
    <cellStyle name="Euro 2 4 3" xfId="186"/>
    <cellStyle name="Euro 2 4 3 2" xfId="241"/>
    <cellStyle name="Euro 2 4 4" xfId="239"/>
    <cellStyle name="Euro 2 5" xfId="187"/>
    <cellStyle name="Euro 2 5 2" xfId="242"/>
    <cellStyle name="Euro 2 6" xfId="188"/>
    <cellStyle name="Euro 2 6 2" xfId="243"/>
    <cellStyle name="Euro 2 7" xfId="230"/>
    <cellStyle name="Euro 3" xfId="189"/>
    <cellStyle name="Euro 3 2" xfId="190"/>
    <cellStyle name="Euro 3 2 2" xfId="245"/>
    <cellStyle name="Euro 3 3" xfId="191"/>
    <cellStyle name="Euro 3 3 2" xfId="246"/>
    <cellStyle name="Euro 3 4" xfId="244"/>
    <cellStyle name="Euro 4" xfId="192"/>
    <cellStyle name="Euro 4 2" xfId="193"/>
    <cellStyle name="Euro 4 2 2" xfId="248"/>
    <cellStyle name="Euro 4 3" xfId="194"/>
    <cellStyle name="Euro 4 3 2" xfId="249"/>
    <cellStyle name="Euro 4 4" xfId="247"/>
    <cellStyle name="Euro 5" xfId="195"/>
    <cellStyle name="Euro 5 2" xfId="196"/>
    <cellStyle name="Euro 5 2 2" xfId="251"/>
    <cellStyle name="Euro 5 3" xfId="197"/>
    <cellStyle name="Euro 5 3 2" xfId="252"/>
    <cellStyle name="Euro 5 4" xfId="250"/>
    <cellStyle name="Euro 6" xfId="173"/>
    <cellStyle name="Euro 6 2" xfId="229"/>
    <cellStyle name="Euro 7" xfId="209"/>
    <cellStyle name="Gekoppelde cel" xfId="19" builtinId="24" hidden="1"/>
    <cellStyle name="Gekoppelde cel" xfId="133" builtinId="24" customBuiltin="1"/>
    <cellStyle name="Gekoppelde cel 2" xfId="106"/>
    <cellStyle name="Gevolgde hyperlink" xfId="60" builtinId="9" hidden="1"/>
    <cellStyle name="Goed" xfId="1" builtinId="26" hidden="1"/>
    <cellStyle name="Goed" xfId="127" builtinId="26" customBuiltin="1"/>
    <cellStyle name="Goed 2" xfId="107"/>
    <cellStyle name="Hyperlink" xfId="22" builtinId="8" hidden="1"/>
    <cellStyle name="Hyperlink" xfId="61" builtinId="8" customBuiltin="1"/>
    <cellStyle name="Invoer" xfId="16" builtinId="20" hidden="1"/>
    <cellStyle name="Invoer" xfId="130" builtinId="20" customBuiltin="1"/>
    <cellStyle name="Invoer 2" xfId="108"/>
    <cellStyle name="Komma" xfId="23" builtinId="3" hidden="1"/>
    <cellStyle name="Komma" xfId="63" builtinId="3"/>
    <cellStyle name="Komma [0]" xfId="24" builtinId="6" hidden="1"/>
    <cellStyle name="Komma 2" xfId="72"/>
    <cellStyle name="Komma 2 2" xfId="75"/>
    <cellStyle name="Komma 3" xfId="163"/>
    <cellStyle name="Komma 3 2" xfId="168"/>
    <cellStyle name="Komma 3 3" xfId="176"/>
    <cellStyle name="Komma 4" xfId="166"/>
    <cellStyle name="Komma 4 2" xfId="214"/>
    <cellStyle name="Komma 4 3" xfId="202"/>
    <cellStyle name="Komma 5" xfId="171"/>
    <cellStyle name="Komma 5 2" xfId="215"/>
    <cellStyle name="Komma 5 3" xfId="216"/>
    <cellStyle name="Komma 5 3 2" xfId="260"/>
    <cellStyle name="Komma 5 4" xfId="271"/>
    <cellStyle name="Komma 6" xfId="225"/>
    <cellStyle name="Komma 7" xfId="71"/>
    <cellStyle name="Kop 1" xfId="29" builtinId="16" hidden="1"/>
    <cellStyle name="Kop 1" xfId="123" builtinId="16" customBuiltin="1"/>
    <cellStyle name="Kop 1 2" xfId="109"/>
    <cellStyle name="Kop 2" xfId="30" builtinId="17" hidden="1"/>
    <cellStyle name="Kop 2" xfId="124" builtinId="17" customBuiltin="1"/>
    <cellStyle name="Kop 2 2" xfId="110"/>
    <cellStyle name="Kop 3" xfId="31" builtinId="18" hidden="1"/>
    <cellStyle name="Kop 3" xfId="125" builtinId="18" customBuiltin="1"/>
    <cellStyle name="Kop 3 2" xfId="111"/>
    <cellStyle name="Kop 4" xfId="32" builtinId="19" hidden="1"/>
    <cellStyle name="Kop 4" xfId="126" builtinId="19" customBuiltin="1"/>
    <cellStyle name="Kop 4 2" xfId="112"/>
    <cellStyle name="Neutraal" xfId="3" builtinId="28" hidden="1"/>
    <cellStyle name="Neutraal" xfId="129" builtinId="28" customBuiltin="1"/>
    <cellStyle name="Neutraal 2" xfId="113"/>
    <cellStyle name="Normal_# klanten" xfId="198"/>
    <cellStyle name="Notitie" xfId="21" builtinId="10" hidden="1"/>
    <cellStyle name="Notitie 2" xfId="114"/>
    <cellStyle name="Notitie 2 2" xfId="217"/>
    <cellStyle name="Notitie 2 2 2" xfId="261"/>
    <cellStyle name="Notitie 2 3" xfId="255"/>
    <cellStyle name="Notitie 2 4" xfId="272"/>
    <cellStyle name="Notitie 2 5" xfId="204"/>
    <cellStyle name="Notitie 3" xfId="164"/>
    <cellStyle name="Ongeldig" xfId="2" builtinId="27" hidden="1"/>
    <cellStyle name="Ongeldig" xfId="128" builtinId="27" customBuiltin="1"/>
    <cellStyle name="Ongeldig 2" xfId="115"/>
    <cellStyle name="Opm. INTERN" xfId="14"/>
    <cellStyle name="Procent" xfId="27" builtinId="5" hidden="1"/>
    <cellStyle name="Procent" xfId="64" builtinId="5"/>
    <cellStyle name="Procent 2" xfId="67"/>
    <cellStyle name="Procent 2 2" xfId="199"/>
    <cellStyle name="Procent 2 3" xfId="256"/>
    <cellStyle name="Procent 3" xfId="224"/>
    <cellStyle name="Procent 3 2" xfId="267"/>
    <cellStyle name="Procent 4" xfId="226"/>
    <cellStyle name="Standaard" xfId="0" builtinId="0" customBuiltin="1"/>
    <cellStyle name="Standaard 10" xfId="276"/>
    <cellStyle name="Standaard 11" xfId="277"/>
    <cellStyle name="Standaard 12" xfId="278"/>
    <cellStyle name="Standaard 13" xfId="69"/>
    <cellStyle name="Standaard 2" xfId="66"/>
    <cellStyle name="Standaard 2 2" xfId="77"/>
    <cellStyle name="Standaard 2 2 2" xfId="201"/>
    <cellStyle name="Standaard 2 2 2 2" xfId="253"/>
    <cellStyle name="Standaard 2 2 3" xfId="200"/>
    <cellStyle name="Standaard 2 3" xfId="213"/>
    <cellStyle name="Standaard 3" xfId="74"/>
    <cellStyle name="Standaard 3 2" xfId="121"/>
    <cellStyle name="Standaard 3 2 2" xfId="218"/>
    <cellStyle name="Standaard 3 2 2 2" xfId="262"/>
    <cellStyle name="Standaard 3 2 3" xfId="232"/>
    <cellStyle name="Standaard 3 2 4" xfId="273"/>
    <cellStyle name="Standaard 3 2 5" xfId="177"/>
    <cellStyle name="Standaard 3 3" xfId="205"/>
    <cellStyle name="Standaard 3 3 2" xfId="219"/>
    <cellStyle name="Standaard 3 3 2 2" xfId="263"/>
    <cellStyle name="Standaard 3 3 3" xfId="257"/>
    <cellStyle name="Standaard 3 3 4" xfId="274"/>
    <cellStyle name="Standaard 3 4" xfId="210"/>
    <cellStyle name="Standaard 3 4 2" xfId="258"/>
    <cellStyle name="Standaard 3 5" xfId="223"/>
    <cellStyle name="Standaard 3 6" xfId="231"/>
    <cellStyle name="Standaard 3 7" xfId="175"/>
    <cellStyle name="Standaard 4" xfId="162"/>
    <cellStyle name="Standaard 4 2" xfId="208"/>
    <cellStyle name="Standaard 4 3" xfId="220"/>
    <cellStyle name="Standaard 4 3 2" xfId="264"/>
    <cellStyle name="Standaard 4 4" xfId="269"/>
    <cellStyle name="Standaard 4 5" xfId="207"/>
    <cellStyle name="Standaard 5" xfId="211"/>
    <cellStyle name="Standaard 6" xfId="212"/>
    <cellStyle name="Standaard 6 2" xfId="259"/>
    <cellStyle name="Standaard 7" xfId="222"/>
    <cellStyle name="Standaard 7 2" xfId="266"/>
    <cellStyle name="Standaard 8" xfId="268"/>
    <cellStyle name="Standaard 9" xfId="275"/>
    <cellStyle name="Standaard ACM-DE" xfId="4"/>
    <cellStyle name="Standaard_Tarievenmand 2002" xfId="68"/>
    <cellStyle name="Titel" xfId="28" builtinId="15" hidden="1"/>
    <cellStyle name="Titel" xfId="122" builtinId="15" customBuiltin="1"/>
    <cellStyle name="Titel 2" xfId="116"/>
    <cellStyle name="Toelichting" xfId="15"/>
    <cellStyle name="Totaal" xfId="35" builtinId="25" hidden="1"/>
    <cellStyle name="Totaal" xfId="137" builtinId="25" customBuiltin="1"/>
    <cellStyle name="Totaal 2" xfId="117"/>
    <cellStyle name="Uitvoer" xfId="17" builtinId="21" hidden="1"/>
    <cellStyle name="Uitvoer" xfId="131" builtinId="21" customBuiltin="1"/>
    <cellStyle name="Uitvoer 2" xfId="118"/>
    <cellStyle name="Valuta" xfId="25" builtinId="4" hidden="1"/>
    <cellStyle name="Valuta [0]" xfId="26" builtinId="7" hidden="1"/>
    <cellStyle name="Valuta 2" xfId="76"/>
    <cellStyle name="Valuta 2 2" xfId="254"/>
    <cellStyle name="Valuta 2 3" xfId="203"/>
    <cellStyle name="Valuta 3" xfId="165"/>
    <cellStyle name="Valuta 3 2" xfId="221"/>
    <cellStyle name="Valuta 3 2 2" xfId="265"/>
    <cellStyle name="Valuta 3 3" xfId="228"/>
    <cellStyle name="Valuta 3 4" xfId="270"/>
    <cellStyle name="Valuta 3 5" xfId="172"/>
    <cellStyle name="Valuta 4" xfId="167"/>
    <cellStyle name="Valuta 4 2" xfId="206"/>
    <cellStyle name="Valuta 5" xfId="227"/>
    <cellStyle name="Valuta 6" xfId="170"/>
    <cellStyle name="Verklarende tekst" xfId="34" builtinId="53" hidden="1"/>
    <cellStyle name="Verklarende tekst" xfId="136" builtinId="53" customBuiltin="1"/>
    <cellStyle name="Verklarende tekst 2" xfId="119"/>
    <cellStyle name="Waarschuwingstekst" xfId="33" builtinId="11" hidden="1"/>
    <cellStyle name="Waarschuwingstekst" xfId="135" builtinId="11" customBuiltin="1"/>
    <cellStyle name="Waarschuwingstekst 2" xfId="120"/>
  </cellStyles>
  <dxfs count="1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theme="0" tint="-0.14996795556505021"/>
        </patternFill>
      </fill>
    </dxf>
    <dxf>
      <fill>
        <patternFill>
          <bgColor rgb="FFFFFFCC"/>
        </patternFill>
      </fill>
    </dxf>
    <dxf>
      <fill>
        <patternFill>
          <bgColor rgb="FFFFCC99"/>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99"/>
      <color rgb="FFFFFFCC"/>
      <color rgb="FFFFCCFF"/>
      <color rgb="FFCCFFCC"/>
      <color rgb="FFE1FFE1"/>
      <color rgb="FFCCFFFF"/>
      <color rgb="FFCCC8D9"/>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pendata.cbs.nl/statline/" TargetMode="External"/><Relationship Id="rId1" Type="http://schemas.openxmlformats.org/officeDocument/2006/relationships/hyperlink" Target="https://www.acm.nl/nl/publicaties/publicatie/16288/Gewijzigde-rekenmodule-start-GAW-gasaansluitdienst-regionale-netbeheerders-gas-2011---201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C33"/>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cols>
    <col min="1" max="1" width="4.7109375" style="2" customWidth="1"/>
    <col min="2" max="2" width="39.85546875" style="2" customWidth="1"/>
    <col min="3" max="3" width="91.85546875" style="2" customWidth="1"/>
    <col min="4" max="16384" width="9.140625" style="2"/>
  </cols>
  <sheetData>
    <row r="2" spans="2:3" s="8" customFormat="1" ht="18">
      <c r="B2" s="8" t="s">
        <v>498</v>
      </c>
    </row>
    <row r="6" spans="2:3">
      <c r="B6" s="3"/>
    </row>
    <row r="13" spans="2:3" s="9" customFormat="1">
      <c r="B13" s="9" t="s">
        <v>0</v>
      </c>
    </row>
    <row r="14" spans="2:3" s="10" customFormat="1"/>
    <row r="15" spans="2:3">
      <c r="B15" s="11" t="s">
        <v>1</v>
      </c>
      <c r="C15" s="12" t="s">
        <v>393</v>
      </c>
    </row>
    <row r="16" spans="2:3">
      <c r="B16" s="11" t="s">
        <v>2</v>
      </c>
      <c r="C16" s="12" t="s">
        <v>498</v>
      </c>
    </row>
    <row r="17" spans="2:3">
      <c r="B17" s="11" t="s">
        <v>3</v>
      </c>
      <c r="C17" s="12"/>
    </row>
    <row r="18" spans="2:3">
      <c r="B18" s="11" t="s">
        <v>4</v>
      </c>
      <c r="C18" s="12" t="s">
        <v>496</v>
      </c>
    </row>
    <row r="19" spans="2:3">
      <c r="B19" s="11" t="s">
        <v>5</v>
      </c>
      <c r="C19" s="12"/>
    </row>
    <row r="20" spans="2:3">
      <c r="B20" s="11" t="s">
        <v>6</v>
      </c>
      <c r="C20" s="12"/>
    </row>
    <row r="21" spans="2:3">
      <c r="B21" s="11" t="s">
        <v>7</v>
      </c>
      <c r="C21" s="12" t="s">
        <v>497</v>
      </c>
    </row>
    <row r="22" spans="2:3">
      <c r="B22" s="42" t="s">
        <v>511</v>
      </c>
      <c r="C22" s="12"/>
    </row>
    <row r="25" spans="2:3" s="9" customFormat="1">
      <c r="B25" s="9" t="s">
        <v>9</v>
      </c>
    </row>
    <row r="27" spans="2:3">
      <c r="B27" s="11" t="s">
        <v>10</v>
      </c>
      <c r="C27" s="12" t="s">
        <v>491</v>
      </c>
    </row>
    <row r="28" spans="2:3">
      <c r="B28" s="42" t="s">
        <v>56</v>
      </c>
      <c r="C28" s="12" t="s">
        <v>491</v>
      </c>
    </row>
    <row r="29" spans="2:3" ht="25.5">
      <c r="B29" s="42" t="s">
        <v>494</v>
      </c>
      <c r="C29" s="12" t="s">
        <v>491</v>
      </c>
    </row>
    <row r="30" spans="2:3">
      <c r="B30" s="11" t="s">
        <v>11</v>
      </c>
      <c r="C30" s="12"/>
    </row>
    <row r="31" spans="2:3">
      <c r="B31" s="11" t="s">
        <v>8</v>
      </c>
      <c r="C31" s="12"/>
    </row>
    <row r="33" spans="2:2">
      <c r="B33" s="6"/>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A1:AC502"/>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2" customWidth="1"/>
    <col min="2" max="2" width="56.7109375" style="2" customWidth="1"/>
    <col min="3" max="3" width="4.7109375" style="2" customWidth="1"/>
    <col min="4" max="5" width="4.5703125" style="2" customWidth="1"/>
    <col min="6" max="6" width="20.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0" width="12.5703125" style="2" customWidth="1"/>
    <col min="21" max="21" width="13.42578125" style="2" bestFit="1" customWidth="1"/>
    <col min="22" max="23" width="12.5703125" style="2" customWidth="1"/>
    <col min="24" max="24" width="2.7109375" style="2" customWidth="1"/>
    <col min="25" max="25" width="17.140625" style="2" customWidth="1"/>
    <col min="26" max="26" width="2.7109375" style="2" customWidth="1"/>
    <col min="27" max="27" width="13.7109375" style="2" customWidth="1"/>
    <col min="28" max="28" width="2.7109375" style="2" customWidth="1"/>
    <col min="29" max="43" width="13.7109375" style="2" customWidth="1"/>
    <col min="44" max="16384" width="9.140625" style="2"/>
  </cols>
  <sheetData>
    <row r="1" spans="1:27" ht="15" customHeight="1"/>
    <row r="2" spans="1:27" s="22" customFormat="1" ht="18">
      <c r="B2" s="22" t="s">
        <v>287</v>
      </c>
    </row>
    <row r="4" spans="1:27">
      <c r="B4" s="31" t="s">
        <v>25</v>
      </c>
      <c r="C4" s="1"/>
      <c r="D4" s="1"/>
      <c r="L4"/>
    </row>
    <row r="5" spans="1:27">
      <c r="B5" s="188" t="s">
        <v>516</v>
      </c>
      <c r="C5" s="188"/>
      <c r="D5" s="188"/>
      <c r="E5" s="188"/>
      <c r="F5" s="188"/>
      <c r="H5" s="23"/>
    </row>
    <row r="6" spans="1:27">
      <c r="C6" s="3"/>
      <c r="D6" s="3"/>
      <c r="H6" s="23"/>
    </row>
    <row r="8" spans="1:27" s="9" customFormat="1">
      <c r="B8" s="9" t="s">
        <v>41</v>
      </c>
      <c r="F8" s="9" t="s">
        <v>23</v>
      </c>
      <c r="H8" s="9" t="s">
        <v>24</v>
      </c>
      <c r="J8" s="9" t="s">
        <v>45</v>
      </c>
      <c r="L8" s="9" t="s">
        <v>286</v>
      </c>
      <c r="M8" s="9" t="s">
        <v>280</v>
      </c>
      <c r="N8" s="9" t="s">
        <v>77</v>
      </c>
      <c r="O8" s="9" t="s">
        <v>76</v>
      </c>
      <c r="P8" s="9" t="s">
        <v>281</v>
      </c>
      <c r="Q8" s="9" t="s">
        <v>282</v>
      </c>
      <c r="R8" s="9" t="s">
        <v>283</v>
      </c>
      <c r="S8" s="9" t="s">
        <v>284</v>
      </c>
      <c r="U8" s="9" t="s">
        <v>425</v>
      </c>
      <c r="V8" s="9" t="s">
        <v>351</v>
      </c>
      <c r="Y8" s="9" t="s">
        <v>42</v>
      </c>
      <c r="AA8" s="9" t="s">
        <v>43</v>
      </c>
    </row>
    <row r="11" spans="1:27" s="78" customFormat="1">
      <c r="A11" s="77"/>
      <c r="B11" s="78" t="s">
        <v>398</v>
      </c>
    </row>
    <row r="12" spans="1:27" s="67" customFormat="1">
      <c r="A12" s="2"/>
    </row>
    <row r="13" spans="1:27">
      <c r="B13" s="44" t="s">
        <v>263</v>
      </c>
      <c r="T13" s="59"/>
      <c r="U13" s="59"/>
      <c r="V13" s="59"/>
      <c r="W13" s="59"/>
    </row>
    <row r="14" spans="1:27">
      <c r="B14" s="45"/>
      <c r="T14" s="59"/>
      <c r="U14" s="59"/>
      <c r="V14" s="59"/>
      <c r="W14" s="59"/>
    </row>
    <row r="15" spans="1:27">
      <c r="B15" s="44" t="s">
        <v>251</v>
      </c>
      <c r="T15" s="59"/>
      <c r="U15" s="59"/>
      <c r="V15" s="59"/>
      <c r="W15" s="59"/>
    </row>
    <row r="16" spans="1:27">
      <c r="B16" s="45" t="s">
        <v>252</v>
      </c>
      <c r="F16" s="45" t="s">
        <v>75</v>
      </c>
      <c r="J16" s="55">
        <f>SUM(L16:S16)</f>
        <v>275504.43</v>
      </c>
      <c r="L16" s="176">
        <v>2858.53</v>
      </c>
      <c r="M16" s="176">
        <v>6010</v>
      </c>
      <c r="N16" s="55">
        <f>SUM(U16:V16)</f>
        <v>173597.1</v>
      </c>
      <c r="O16" s="177">
        <v>0</v>
      </c>
      <c r="P16" s="177">
        <v>0</v>
      </c>
      <c r="Q16" s="176">
        <v>92438.58</v>
      </c>
      <c r="R16" s="176">
        <v>600.22000000000025</v>
      </c>
      <c r="S16" s="176"/>
      <c r="T16" s="139"/>
      <c r="U16" s="176">
        <v>144772.85</v>
      </c>
      <c r="V16" s="176">
        <v>28824.25</v>
      </c>
      <c r="W16" s="139"/>
      <c r="Y16" s="2" t="s">
        <v>345</v>
      </c>
    </row>
    <row r="17" spans="2:25">
      <c r="B17" s="45" t="s">
        <v>253</v>
      </c>
      <c r="F17" s="45" t="s">
        <v>75</v>
      </c>
      <c r="J17" s="55">
        <f t="shared" ref="J17:J25" si="0">SUM(L17:S17)</f>
        <v>790976.63946537056</v>
      </c>
      <c r="L17" s="176">
        <v>12026.56</v>
      </c>
      <c r="M17" s="176">
        <v>8595</v>
      </c>
      <c r="N17" s="55">
        <f t="shared" ref="N17:N25" si="1">SUM(U17:V17)</f>
        <v>294012.35000000003</v>
      </c>
      <c r="O17" s="176">
        <v>372454.95946537051</v>
      </c>
      <c r="P17" s="235">
        <v>6742.3499999999985</v>
      </c>
      <c r="Q17" s="176">
        <v>83870.42</v>
      </c>
      <c r="R17" s="176">
        <v>13275</v>
      </c>
      <c r="S17" s="176"/>
      <c r="T17" s="139"/>
      <c r="U17" s="176">
        <v>265298.06000000006</v>
      </c>
      <c r="V17" s="176">
        <v>28714.29</v>
      </c>
      <c r="W17" s="139"/>
      <c r="Y17" s="2" t="s">
        <v>345</v>
      </c>
    </row>
    <row r="18" spans="2:25">
      <c r="B18" s="45" t="s">
        <v>254</v>
      </c>
      <c r="F18" s="45" t="s">
        <v>75</v>
      </c>
      <c r="J18" s="55">
        <f t="shared" si="0"/>
        <v>955617.93868792523</v>
      </c>
      <c r="L18" s="176">
        <v>107.12</v>
      </c>
      <c r="M18" s="177">
        <v>0</v>
      </c>
      <c r="N18" s="55">
        <f t="shared" si="1"/>
        <v>240476.39</v>
      </c>
      <c r="O18" s="176">
        <v>623406.91868792521</v>
      </c>
      <c r="P18" s="177">
        <v>0</v>
      </c>
      <c r="Q18" s="176">
        <v>64832.99</v>
      </c>
      <c r="R18" s="176">
        <v>26794.520000000004</v>
      </c>
      <c r="S18" s="176"/>
      <c r="T18" s="139"/>
      <c r="U18" s="176">
        <v>219850.79</v>
      </c>
      <c r="V18" s="176">
        <v>20625.599999999999</v>
      </c>
      <c r="W18" s="139"/>
      <c r="Y18" s="2" t="s">
        <v>345</v>
      </c>
    </row>
    <row r="19" spans="2:25">
      <c r="B19" s="45" t="s">
        <v>255</v>
      </c>
      <c r="F19" s="45" t="s">
        <v>75</v>
      </c>
      <c r="J19" s="55">
        <f t="shared" si="0"/>
        <v>286206.94345801661</v>
      </c>
      <c r="L19" s="177">
        <v>0</v>
      </c>
      <c r="M19" s="177">
        <v>0</v>
      </c>
      <c r="N19" s="55">
        <f t="shared" si="1"/>
        <v>158145.10999999999</v>
      </c>
      <c r="O19" s="176">
        <v>128061.83345801663</v>
      </c>
      <c r="P19" s="177">
        <v>0</v>
      </c>
      <c r="Q19" s="177">
        <v>0</v>
      </c>
      <c r="R19" s="177">
        <v>0</v>
      </c>
      <c r="S19" s="176"/>
      <c r="T19" s="139"/>
      <c r="U19" s="176">
        <v>129560.10999999999</v>
      </c>
      <c r="V19" s="176">
        <v>28585</v>
      </c>
      <c r="W19" s="139"/>
      <c r="Y19" s="2" t="s">
        <v>345</v>
      </c>
    </row>
    <row r="20" spans="2:25">
      <c r="B20" s="45" t="s">
        <v>256</v>
      </c>
      <c r="F20" s="45" t="s">
        <v>75</v>
      </c>
      <c r="J20" s="55">
        <f t="shared" si="0"/>
        <v>624463.24641138257</v>
      </c>
      <c r="L20" s="177">
        <v>0</v>
      </c>
      <c r="M20" s="177">
        <v>8831.7800000000007</v>
      </c>
      <c r="N20" s="55">
        <f t="shared" si="1"/>
        <v>84280.17</v>
      </c>
      <c r="O20" s="176">
        <v>512544.25641138252</v>
      </c>
      <c r="P20" s="177">
        <v>0</v>
      </c>
      <c r="Q20" s="176">
        <v>18807.04</v>
      </c>
      <c r="R20" s="177">
        <v>0</v>
      </c>
      <c r="S20" s="176"/>
      <c r="T20" s="139"/>
      <c r="U20" s="176">
        <v>84280.17</v>
      </c>
      <c r="V20" s="176">
        <v>0</v>
      </c>
      <c r="W20" s="139"/>
      <c r="Y20" s="2" t="s">
        <v>345</v>
      </c>
    </row>
    <row r="21" spans="2:25">
      <c r="B21" s="45" t="s">
        <v>257</v>
      </c>
      <c r="F21" s="45" t="s">
        <v>75</v>
      </c>
      <c r="J21" s="55">
        <f t="shared" si="0"/>
        <v>156452.36321000115</v>
      </c>
      <c r="L21" s="177">
        <v>0</v>
      </c>
      <c r="M21" s="177">
        <v>0</v>
      </c>
      <c r="N21" s="55">
        <f t="shared" si="1"/>
        <v>153534.66</v>
      </c>
      <c r="O21" s="176">
        <v>2917.7032100011293</v>
      </c>
      <c r="P21" s="177">
        <v>0</v>
      </c>
      <c r="Q21" s="177">
        <v>0</v>
      </c>
      <c r="R21" s="177">
        <v>0</v>
      </c>
      <c r="S21" s="176"/>
      <c r="T21" s="139"/>
      <c r="U21" s="176">
        <v>153534.66</v>
      </c>
      <c r="V21" s="176">
        <v>0</v>
      </c>
      <c r="W21" s="139"/>
      <c r="Y21" s="2" t="s">
        <v>345</v>
      </c>
    </row>
    <row r="22" spans="2:25">
      <c r="B22" s="45" t="s">
        <v>258</v>
      </c>
      <c r="F22" s="45" t="s">
        <v>75</v>
      </c>
      <c r="J22" s="55">
        <f t="shared" si="0"/>
        <v>24750</v>
      </c>
      <c r="L22" s="177">
        <v>0</v>
      </c>
      <c r="M22" s="177">
        <v>0</v>
      </c>
      <c r="N22" s="55">
        <f t="shared" si="1"/>
        <v>24750</v>
      </c>
      <c r="O22" s="177">
        <v>0</v>
      </c>
      <c r="P22" s="177">
        <v>0</v>
      </c>
      <c r="Q22" s="177">
        <v>0</v>
      </c>
      <c r="R22" s="177">
        <v>0</v>
      </c>
      <c r="S22" s="176"/>
      <c r="T22" s="139"/>
      <c r="U22" s="176">
        <v>24750</v>
      </c>
      <c r="V22" s="176">
        <v>0</v>
      </c>
      <c r="W22" s="139"/>
      <c r="Y22" s="2" t="s">
        <v>345</v>
      </c>
    </row>
    <row r="23" spans="2:25">
      <c r="B23" s="45" t="s">
        <v>259</v>
      </c>
      <c r="F23" s="45" t="s">
        <v>75</v>
      </c>
      <c r="J23" s="55">
        <f t="shared" si="0"/>
        <v>0</v>
      </c>
      <c r="L23" s="177">
        <v>0</v>
      </c>
      <c r="M23" s="177">
        <v>0</v>
      </c>
      <c r="N23" s="55">
        <f t="shared" si="1"/>
        <v>0</v>
      </c>
      <c r="O23" s="177">
        <v>0</v>
      </c>
      <c r="P23" s="177">
        <v>0</v>
      </c>
      <c r="Q23" s="177">
        <v>0</v>
      </c>
      <c r="R23" s="177">
        <v>0</v>
      </c>
      <c r="S23" s="176"/>
      <c r="T23" s="139"/>
      <c r="U23" s="177">
        <v>0</v>
      </c>
      <c r="V23" s="177">
        <v>0</v>
      </c>
      <c r="W23" s="139"/>
      <c r="Y23" s="2" t="s">
        <v>345</v>
      </c>
    </row>
    <row r="24" spans="2:25">
      <c r="B24" s="45" t="s">
        <v>260</v>
      </c>
      <c r="F24" s="45" t="s">
        <v>75</v>
      </c>
      <c r="J24" s="55">
        <f t="shared" si="0"/>
        <v>0</v>
      </c>
      <c r="L24" s="177">
        <v>0</v>
      </c>
      <c r="M24" s="177">
        <v>0</v>
      </c>
      <c r="N24" s="55">
        <f t="shared" si="1"/>
        <v>0</v>
      </c>
      <c r="O24" s="177">
        <v>0</v>
      </c>
      <c r="P24" s="177">
        <v>0</v>
      </c>
      <c r="Q24" s="177">
        <v>0</v>
      </c>
      <c r="R24" s="177">
        <v>0</v>
      </c>
      <c r="S24" s="176"/>
      <c r="T24" s="139"/>
      <c r="U24" s="177">
        <v>0</v>
      </c>
      <c r="V24" s="177">
        <v>0</v>
      </c>
      <c r="W24" s="139"/>
      <c r="Y24" s="2" t="s">
        <v>345</v>
      </c>
    </row>
    <row r="25" spans="2:25">
      <c r="B25" s="45" t="s">
        <v>261</v>
      </c>
      <c r="F25" s="45" t="s">
        <v>75</v>
      </c>
      <c r="J25" s="55">
        <f t="shared" si="0"/>
        <v>0</v>
      </c>
      <c r="L25" s="177">
        <v>0</v>
      </c>
      <c r="M25" s="177">
        <v>0</v>
      </c>
      <c r="N25" s="55">
        <f t="shared" si="1"/>
        <v>0</v>
      </c>
      <c r="O25" s="177">
        <v>0</v>
      </c>
      <c r="P25" s="177">
        <v>0</v>
      </c>
      <c r="Q25" s="177">
        <v>0</v>
      </c>
      <c r="R25" s="177">
        <v>0</v>
      </c>
      <c r="S25" s="176"/>
      <c r="T25" s="139"/>
      <c r="U25" s="177">
        <v>0</v>
      </c>
      <c r="V25" s="177">
        <v>0</v>
      </c>
      <c r="W25" s="139"/>
      <c r="Y25" s="2" t="s">
        <v>345</v>
      </c>
    </row>
    <row r="26" spans="2:25">
      <c r="B26" s="45"/>
      <c r="J26" s="140"/>
      <c r="L26" s="139"/>
      <c r="M26" s="139"/>
      <c r="N26" s="140"/>
      <c r="O26" s="139"/>
      <c r="P26" s="139"/>
      <c r="Q26" s="139"/>
      <c r="R26" s="139"/>
      <c r="S26" s="139"/>
      <c r="T26" s="139"/>
      <c r="U26" s="139"/>
      <c r="V26" s="139"/>
      <c r="W26" s="139"/>
    </row>
    <row r="27" spans="2:25">
      <c r="B27" s="44" t="s">
        <v>262</v>
      </c>
      <c r="J27" s="140"/>
      <c r="L27" s="139"/>
      <c r="M27" s="139"/>
      <c r="N27" s="140"/>
      <c r="O27" s="139"/>
      <c r="P27" s="139"/>
      <c r="Q27" s="139"/>
      <c r="R27" s="139"/>
      <c r="S27" s="139"/>
      <c r="T27" s="139"/>
      <c r="U27" s="139"/>
      <c r="V27" s="139"/>
      <c r="W27" s="139"/>
    </row>
    <row r="28" spans="2:25">
      <c r="B28" s="45" t="s">
        <v>252</v>
      </c>
      <c r="F28" s="45" t="s">
        <v>75</v>
      </c>
      <c r="J28" s="55">
        <f>SUM(L28:S28)</f>
        <v>16350.6</v>
      </c>
      <c r="L28" s="176">
        <v>0</v>
      </c>
      <c r="M28" s="176">
        <v>10280.6</v>
      </c>
      <c r="N28" s="55">
        <f t="shared" ref="N28:N37" si="2">SUM(U28:V28)</f>
        <v>0</v>
      </c>
      <c r="O28" s="177">
        <v>0</v>
      </c>
      <c r="P28" s="177">
        <v>0</v>
      </c>
      <c r="Q28" s="176">
        <v>6070</v>
      </c>
      <c r="R28" s="176">
        <v>0</v>
      </c>
      <c r="S28" s="176"/>
      <c r="T28" s="139"/>
      <c r="U28" s="176">
        <v>0</v>
      </c>
      <c r="V28" s="176">
        <v>0</v>
      </c>
      <c r="W28" s="139"/>
      <c r="Y28" s="2" t="s">
        <v>345</v>
      </c>
    </row>
    <row r="29" spans="2:25">
      <c r="B29" s="45" t="s">
        <v>253</v>
      </c>
      <c r="F29" s="45" t="s">
        <v>75</v>
      </c>
      <c r="J29" s="55">
        <f t="shared" ref="J29:J37" si="3">SUM(L29:S29)</f>
        <v>148286.7815448851</v>
      </c>
      <c r="L29" s="176">
        <v>17696</v>
      </c>
      <c r="M29" s="176">
        <v>10011.280000000001</v>
      </c>
      <c r="N29" s="55">
        <f t="shared" si="2"/>
        <v>46571</v>
      </c>
      <c r="O29" s="176">
        <v>61695.501544885105</v>
      </c>
      <c r="P29" s="176">
        <v>0</v>
      </c>
      <c r="Q29" s="176">
        <v>12313</v>
      </c>
      <c r="R29" s="176">
        <v>0</v>
      </c>
      <c r="S29" s="176"/>
      <c r="T29" s="139"/>
      <c r="U29" s="176">
        <v>12551</v>
      </c>
      <c r="V29" s="176">
        <v>34020</v>
      </c>
      <c r="W29" s="139"/>
      <c r="Y29" s="2" t="s">
        <v>345</v>
      </c>
    </row>
    <row r="30" spans="2:25">
      <c r="B30" s="45" t="s">
        <v>254</v>
      </c>
      <c r="F30" s="45" t="s">
        <v>75</v>
      </c>
      <c r="J30" s="55">
        <f t="shared" si="3"/>
        <v>337305.58030181931</v>
      </c>
      <c r="L30" s="176">
        <v>0</v>
      </c>
      <c r="M30" s="177">
        <v>0</v>
      </c>
      <c r="N30" s="55">
        <f t="shared" si="2"/>
        <v>40535</v>
      </c>
      <c r="O30" s="176">
        <v>226718.16030181936</v>
      </c>
      <c r="P30" s="177">
        <v>5061</v>
      </c>
      <c r="Q30" s="176">
        <v>64991.42</v>
      </c>
      <c r="R30" s="176">
        <v>0</v>
      </c>
      <c r="S30" s="176"/>
      <c r="T30" s="139"/>
      <c r="U30" s="176">
        <v>17936</v>
      </c>
      <c r="V30" s="176">
        <v>22599</v>
      </c>
      <c r="W30" s="139"/>
      <c r="Y30" s="2" t="s">
        <v>345</v>
      </c>
    </row>
    <row r="31" spans="2:25">
      <c r="B31" s="45" t="s">
        <v>255</v>
      </c>
      <c r="F31" s="45" t="s">
        <v>75</v>
      </c>
      <c r="J31" s="55">
        <f t="shared" si="3"/>
        <v>157557.80224300278</v>
      </c>
      <c r="L31" s="177">
        <v>0</v>
      </c>
      <c r="M31" s="177">
        <v>0</v>
      </c>
      <c r="N31" s="55">
        <f t="shared" si="2"/>
        <v>56013.04</v>
      </c>
      <c r="O31" s="176">
        <v>28244.472243002772</v>
      </c>
      <c r="P31" s="237">
        <v>34148.380000000005</v>
      </c>
      <c r="Q31" s="177">
        <v>39151.910000000003</v>
      </c>
      <c r="R31" s="177">
        <v>0</v>
      </c>
      <c r="S31" s="176"/>
      <c r="T31" s="139"/>
      <c r="U31" s="176">
        <v>35599.040000000001</v>
      </c>
      <c r="V31" s="176">
        <v>20414</v>
      </c>
      <c r="W31" s="139"/>
      <c r="Y31" s="2" t="s">
        <v>345</v>
      </c>
    </row>
    <row r="32" spans="2:25">
      <c r="B32" s="45" t="s">
        <v>256</v>
      </c>
      <c r="F32" s="45" t="s">
        <v>75</v>
      </c>
      <c r="J32" s="55">
        <f t="shared" si="3"/>
        <v>303482.20611753786</v>
      </c>
      <c r="L32" s="177">
        <v>0</v>
      </c>
      <c r="M32" s="177">
        <v>8547.24</v>
      </c>
      <c r="N32" s="55">
        <f t="shared" si="2"/>
        <v>114165</v>
      </c>
      <c r="O32" s="176">
        <v>149301.21611753784</v>
      </c>
      <c r="P32" s="177">
        <v>0</v>
      </c>
      <c r="Q32" s="176">
        <v>31468.75</v>
      </c>
      <c r="R32" s="177">
        <v>0</v>
      </c>
      <c r="S32" s="176"/>
      <c r="T32" s="139"/>
      <c r="U32" s="176">
        <v>0</v>
      </c>
      <c r="V32" s="176">
        <v>114165</v>
      </c>
      <c r="W32" s="139"/>
      <c r="Y32" s="2" t="s">
        <v>345</v>
      </c>
    </row>
    <row r="33" spans="2:25">
      <c r="B33" s="45" t="s">
        <v>257</v>
      </c>
      <c r="F33" s="45" t="s">
        <v>75</v>
      </c>
      <c r="J33" s="55">
        <f t="shared" si="3"/>
        <v>422618.17610628763</v>
      </c>
      <c r="L33" s="177">
        <v>0</v>
      </c>
      <c r="M33" s="177">
        <v>8540</v>
      </c>
      <c r="N33" s="55">
        <f t="shared" si="2"/>
        <v>397947.15</v>
      </c>
      <c r="O33" s="176">
        <v>-8300.473893712373</v>
      </c>
      <c r="P33" s="177">
        <v>0</v>
      </c>
      <c r="Q33" s="177">
        <v>24431.5</v>
      </c>
      <c r="R33" s="177">
        <v>0</v>
      </c>
      <c r="S33" s="176"/>
      <c r="T33" s="139"/>
      <c r="U33" s="176">
        <v>140577.15</v>
      </c>
      <c r="V33" s="176">
        <v>257370</v>
      </c>
      <c r="W33" s="139"/>
      <c r="Y33" s="2" t="s">
        <v>345</v>
      </c>
    </row>
    <row r="34" spans="2:25">
      <c r="B34" s="45" t="s">
        <v>258</v>
      </c>
      <c r="F34" s="45" t="s">
        <v>75</v>
      </c>
      <c r="J34" s="55">
        <f t="shared" si="3"/>
        <v>137403.5</v>
      </c>
      <c r="L34" s="177">
        <v>0</v>
      </c>
      <c r="M34" s="177">
        <v>0</v>
      </c>
      <c r="N34" s="55">
        <f t="shared" si="2"/>
        <v>121113</v>
      </c>
      <c r="O34" s="177">
        <v>0</v>
      </c>
      <c r="P34" s="177">
        <v>0</v>
      </c>
      <c r="Q34" s="177">
        <v>16290.5</v>
      </c>
      <c r="R34" s="177">
        <v>0</v>
      </c>
      <c r="S34" s="176"/>
      <c r="T34" s="139"/>
      <c r="U34" s="176">
        <v>55769</v>
      </c>
      <c r="V34" s="176">
        <v>65344</v>
      </c>
      <c r="W34" s="139"/>
      <c r="Y34" s="2" t="s">
        <v>345</v>
      </c>
    </row>
    <row r="35" spans="2:25">
      <c r="B35" s="45" t="s">
        <v>259</v>
      </c>
      <c r="F35" s="45" t="s">
        <v>75</v>
      </c>
      <c r="J35" s="55">
        <f t="shared" si="3"/>
        <v>198523.6</v>
      </c>
      <c r="L35" s="177">
        <v>0</v>
      </c>
      <c r="M35" s="177">
        <v>0</v>
      </c>
      <c r="N35" s="55">
        <f t="shared" si="2"/>
        <v>167363.1</v>
      </c>
      <c r="O35" s="177">
        <v>0</v>
      </c>
      <c r="P35" s="177">
        <v>0</v>
      </c>
      <c r="Q35" s="177">
        <v>31160.5</v>
      </c>
      <c r="R35" s="177">
        <v>0</v>
      </c>
      <c r="S35" s="176"/>
      <c r="T35" s="139"/>
      <c r="U35" s="177">
        <v>167363.1</v>
      </c>
      <c r="V35" s="177">
        <v>0</v>
      </c>
      <c r="W35" s="139"/>
      <c r="Y35" s="2" t="s">
        <v>345</v>
      </c>
    </row>
    <row r="36" spans="2:25">
      <c r="B36" s="45" t="s">
        <v>260</v>
      </c>
      <c r="F36" s="45" t="s">
        <v>75</v>
      </c>
      <c r="J36" s="55">
        <f t="shared" si="3"/>
        <v>42732</v>
      </c>
      <c r="L36" s="177">
        <v>0</v>
      </c>
      <c r="M36" s="177">
        <v>0</v>
      </c>
      <c r="N36" s="55">
        <f t="shared" si="2"/>
        <v>42732</v>
      </c>
      <c r="O36" s="177">
        <v>0</v>
      </c>
      <c r="P36" s="177">
        <v>0</v>
      </c>
      <c r="Q36" s="177">
        <v>0</v>
      </c>
      <c r="R36" s="177">
        <v>0</v>
      </c>
      <c r="S36" s="176"/>
      <c r="T36" s="139"/>
      <c r="U36" s="177">
        <v>42732</v>
      </c>
      <c r="V36" s="177">
        <v>0</v>
      </c>
      <c r="W36" s="139"/>
      <c r="Y36" s="2" t="s">
        <v>345</v>
      </c>
    </row>
    <row r="37" spans="2:25">
      <c r="B37" s="45" t="s">
        <v>261</v>
      </c>
      <c r="F37" s="45" t="s">
        <v>75</v>
      </c>
      <c r="J37" s="227">
        <f t="shared" si="3"/>
        <v>0</v>
      </c>
      <c r="L37" s="177">
        <v>0</v>
      </c>
      <c r="M37" s="177">
        <v>0</v>
      </c>
      <c r="N37" s="55">
        <f t="shared" si="2"/>
        <v>0</v>
      </c>
      <c r="O37" s="177">
        <v>0</v>
      </c>
      <c r="P37" s="177">
        <v>0</v>
      </c>
      <c r="Q37" s="177">
        <v>0</v>
      </c>
      <c r="R37" s="177">
        <v>0</v>
      </c>
      <c r="S37" s="176"/>
      <c r="T37" s="139"/>
      <c r="U37" s="177">
        <v>0</v>
      </c>
      <c r="V37" s="177">
        <v>0</v>
      </c>
      <c r="W37" s="139"/>
      <c r="Y37" s="2" t="s">
        <v>345</v>
      </c>
    </row>
    <row r="38" spans="2:25">
      <c r="J38" s="27"/>
      <c r="T38" s="59"/>
      <c r="U38" s="59"/>
      <c r="V38" s="59"/>
      <c r="W38" s="59"/>
    </row>
    <row r="39" spans="2:25">
      <c r="B39" s="44" t="s">
        <v>264</v>
      </c>
      <c r="C39" s="45"/>
      <c r="D39" s="45"/>
      <c r="J39" s="27"/>
      <c r="L39" s="59"/>
      <c r="M39" s="59"/>
      <c r="N39" s="59"/>
      <c r="O39" s="59"/>
      <c r="P39" s="59"/>
      <c r="Q39" s="59"/>
      <c r="R39" s="59"/>
      <c r="S39" s="59"/>
      <c r="T39" s="59"/>
      <c r="U39" s="59"/>
      <c r="V39" s="59"/>
      <c r="W39" s="59"/>
      <c r="X39" s="59"/>
      <c r="Y39" s="59"/>
    </row>
    <row r="40" spans="2:25">
      <c r="J40" s="217"/>
      <c r="T40" s="59"/>
      <c r="U40" s="59"/>
      <c r="V40" s="59"/>
      <c r="W40" s="59"/>
    </row>
    <row r="41" spans="2:25">
      <c r="B41" s="44" t="s">
        <v>251</v>
      </c>
      <c r="J41" s="217"/>
      <c r="T41" s="59"/>
      <c r="U41" s="59"/>
      <c r="V41" s="59"/>
      <c r="W41" s="59"/>
    </row>
    <row r="42" spans="2:25">
      <c r="B42" s="45" t="s">
        <v>252</v>
      </c>
      <c r="F42" s="45" t="s">
        <v>75</v>
      </c>
      <c r="J42" s="218">
        <f>SUM(L42:S42)</f>
        <v>149455.93</v>
      </c>
      <c r="L42" s="176">
        <v>496.2</v>
      </c>
      <c r="M42" s="176">
        <v>22035.43</v>
      </c>
      <c r="N42" s="143">
        <f t="shared" ref="N42:N51" si="4">SUM(U42:V42)</f>
        <v>92337.4</v>
      </c>
      <c r="O42" s="177">
        <v>0</v>
      </c>
      <c r="P42" s="177">
        <v>0</v>
      </c>
      <c r="Q42" s="176">
        <v>27800.9</v>
      </c>
      <c r="R42" s="176">
        <v>6786</v>
      </c>
      <c r="S42" s="176"/>
      <c r="T42" s="139"/>
      <c r="U42" s="176">
        <v>82990.75</v>
      </c>
      <c r="V42" s="176">
        <v>9346.65</v>
      </c>
      <c r="W42" s="139"/>
      <c r="Y42" s="2" t="s">
        <v>345</v>
      </c>
    </row>
    <row r="43" spans="2:25">
      <c r="B43" s="45" t="s">
        <v>253</v>
      </c>
      <c r="F43" s="45" t="s">
        <v>75</v>
      </c>
      <c r="J43" s="218">
        <f t="shared" ref="J43:J51" si="5">SUM(L43:S43)</f>
        <v>118626.01</v>
      </c>
      <c r="L43" s="176">
        <v>10995.43</v>
      </c>
      <c r="M43" s="176">
        <v>6831.32</v>
      </c>
      <c r="N43" s="143">
        <f t="shared" si="4"/>
        <v>32451.660000000003</v>
      </c>
      <c r="O43" s="176">
        <v>25207</v>
      </c>
      <c r="P43" s="176">
        <v>1545.65</v>
      </c>
      <c r="Q43" s="176">
        <v>28369.95</v>
      </c>
      <c r="R43" s="176">
        <v>13225</v>
      </c>
      <c r="S43" s="176"/>
      <c r="T43" s="139"/>
      <c r="U43" s="176">
        <v>20211.150000000001</v>
      </c>
      <c r="V43" s="176">
        <v>12240.510000000002</v>
      </c>
      <c r="W43" s="139"/>
      <c r="Y43" s="2" t="s">
        <v>345</v>
      </c>
    </row>
    <row r="44" spans="2:25">
      <c r="B44" s="45" t="s">
        <v>254</v>
      </c>
      <c r="F44" s="45" t="s">
        <v>75</v>
      </c>
      <c r="J44" s="218">
        <f t="shared" si="5"/>
        <v>131426.72999999998</v>
      </c>
      <c r="L44" s="176">
        <v>3780</v>
      </c>
      <c r="M44" s="177">
        <v>0</v>
      </c>
      <c r="N44" s="143">
        <f t="shared" si="4"/>
        <v>18091.649999999998</v>
      </c>
      <c r="O44" s="176">
        <v>52325</v>
      </c>
      <c r="P44" s="177">
        <v>0</v>
      </c>
      <c r="Q44" s="176">
        <v>22433.08</v>
      </c>
      <c r="R44" s="176">
        <v>34797</v>
      </c>
      <c r="S44" s="176"/>
      <c r="T44" s="139"/>
      <c r="U44" s="176">
        <v>17864.599999999999</v>
      </c>
      <c r="V44" s="176">
        <v>227.05</v>
      </c>
      <c r="W44" s="139"/>
      <c r="Y44" s="2" t="s">
        <v>345</v>
      </c>
    </row>
    <row r="45" spans="2:25">
      <c r="B45" s="45" t="s">
        <v>255</v>
      </c>
      <c r="F45" s="45" t="s">
        <v>75</v>
      </c>
      <c r="J45" s="218">
        <f t="shared" si="5"/>
        <v>46486</v>
      </c>
      <c r="L45" s="177">
        <v>0</v>
      </c>
      <c r="M45" s="177">
        <v>0</v>
      </c>
      <c r="N45" s="143">
        <f t="shared" si="4"/>
        <v>5081</v>
      </c>
      <c r="O45" s="176">
        <v>41405</v>
      </c>
      <c r="P45" s="177">
        <v>0</v>
      </c>
      <c r="Q45" s="177">
        <v>0</v>
      </c>
      <c r="R45" s="177">
        <v>0</v>
      </c>
      <c r="S45" s="176"/>
      <c r="T45" s="139"/>
      <c r="U45" s="176">
        <v>5081</v>
      </c>
      <c r="V45" s="176">
        <v>0</v>
      </c>
      <c r="W45" s="139"/>
      <c r="Y45" s="2" t="s">
        <v>345</v>
      </c>
    </row>
    <row r="46" spans="2:25">
      <c r="B46" s="45" t="s">
        <v>256</v>
      </c>
      <c r="F46" s="45" t="s">
        <v>75</v>
      </c>
      <c r="J46" s="218">
        <f t="shared" si="5"/>
        <v>14042.33</v>
      </c>
      <c r="L46" s="177">
        <v>0</v>
      </c>
      <c r="M46" s="177">
        <v>4032.33</v>
      </c>
      <c r="N46" s="143">
        <f t="shared" si="4"/>
        <v>0</v>
      </c>
      <c r="O46" s="176">
        <v>10010</v>
      </c>
      <c r="P46" s="177">
        <v>0</v>
      </c>
      <c r="Q46" s="176">
        <v>0</v>
      </c>
      <c r="R46" s="177">
        <v>0</v>
      </c>
      <c r="S46" s="176"/>
      <c r="T46" s="139"/>
      <c r="U46" s="176">
        <v>0</v>
      </c>
      <c r="V46" s="176">
        <v>0</v>
      </c>
      <c r="W46" s="139"/>
      <c r="Y46" s="2" t="s">
        <v>345</v>
      </c>
    </row>
    <row r="47" spans="2:25">
      <c r="B47" s="45" t="s">
        <v>257</v>
      </c>
      <c r="F47" s="45" t="s">
        <v>75</v>
      </c>
      <c r="J47" s="218">
        <f t="shared" si="5"/>
        <v>7335.412453771447</v>
      </c>
      <c r="L47" s="177">
        <v>0</v>
      </c>
      <c r="M47" s="177">
        <v>0</v>
      </c>
      <c r="N47" s="143">
        <f t="shared" si="4"/>
        <v>0</v>
      </c>
      <c r="O47" s="176">
        <v>7335.412453771447</v>
      </c>
      <c r="P47" s="177">
        <v>0</v>
      </c>
      <c r="Q47" s="177">
        <v>0</v>
      </c>
      <c r="R47" s="177">
        <v>0</v>
      </c>
      <c r="S47" s="176"/>
      <c r="T47" s="139"/>
      <c r="U47" s="176">
        <v>0</v>
      </c>
      <c r="V47" s="176">
        <v>0</v>
      </c>
      <c r="W47" s="139"/>
      <c r="Y47" s="2" t="s">
        <v>345</v>
      </c>
    </row>
    <row r="48" spans="2:25">
      <c r="B48" s="45" t="s">
        <v>258</v>
      </c>
      <c r="F48" s="45" t="s">
        <v>75</v>
      </c>
      <c r="J48" s="218">
        <f t="shared" si="5"/>
        <v>0</v>
      </c>
      <c r="L48" s="177">
        <v>0</v>
      </c>
      <c r="M48" s="177">
        <v>0</v>
      </c>
      <c r="N48" s="143">
        <f t="shared" si="4"/>
        <v>0</v>
      </c>
      <c r="O48" s="177">
        <v>0</v>
      </c>
      <c r="P48" s="177">
        <v>0</v>
      </c>
      <c r="Q48" s="177">
        <v>0</v>
      </c>
      <c r="R48" s="177">
        <v>0</v>
      </c>
      <c r="S48" s="176"/>
      <c r="T48" s="139"/>
      <c r="U48" s="176">
        <v>0</v>
      </c>
      <c r="V48" s="176">
        <v>0</v>
      </c>
      <c r="W48" s="139"/>
      <c r="Y48" s="2" t="s">
        <v>345</v>
      </c>
    </row>
    <row r="49" spans="2:25">
      <c r="B49" s="45" t="s">
        <v>259</v>
      </c>
      <c r="F49" s="45" t="s">
        <v>75</v>
      </c>
      <c r="J49" s="218">
        <f t="shared" si="5"/>
        <v>0</v>
      </c>
      <c r="L49" s="177">
        <v>0</v>
      </c>
      <c r="M49" s="177">
        <v>0</v>
      </c>
      <c r="N49" s="143">
        <f t="shared" si="4"/>
        <v>0</v>
      </c>
      <c r="O49" s="177">
        <v>0</v>
      </c>
      <c r="P49" s="177">
        <v>0</v>
      </c>
      <c r="Q49" s="177">
        <v>0</v>
      </c>
      <c r="R49" s="177">
        <v>0</v>
      </c>
      <c r="S49" s="176"/>
      <c r="T49" s="139"/>
      <c r="U49" s="177">
        <v>0</v>
      </c>
      <c r="V49" s="177">
        <v>0</v>
      </c>
      <c r="W49" s="139"/>
      <c r="Y49" s="2" t="s">
        <v>345</v>
      </c>
    </row>
    <row r="50" spans="2:25">
      <c r="B50" s="45" t="s">
        <v>260</v>
      </c>
      <c r="F50" s="45" t="s">
        <v>75</v>
      </c>
      <c r="J50" s="218">
        <f t="shared" si="5"/>
        <v>0</v>
      </c>
      <c r="L50" s="177">
        <v>0</v>
      </c>
      <c r="M50" s="177">
        <v>0</v>
      </c>
      <c r="N50" s="143">
        <f t="shared" si="4"/>
        <v>0</v>
      </c>
      <c r="O50" s="177">
        <v>0</v>
      </c>
      <c r="P50" s="177">
        <v>0</v>
      </c>
      <c r="Q50" s="177">
        <v>0</v>
      </c>
      <c r="R50" s="177">
        <v>0</v>
      </c>
      <c r="S50" s="176"/>
      <c r="T50" s="139"/>
      <c r="U50" s="177">
        <v>0</v>
      </c>
      <c r="V50" s="177">
        <v>0</v>
      </c>
      <c r="W50" s="139"/>
      <c r="Y50" s="2" t="s">
        <v>345</v>
      </c>
    </row>
    <row r="51" spans="2:25">
      <c r="B51" s="45" t="s">
        <v>261</v>
      </c>
      <c r="F51" s="45" t="s">
        <v>75</v>
      </c>
      <c r="J51" s="218">
        <f t="shared" si="5"/>
        <v>0</v>
      </c>
      <c r="L51" s="177">
        <v>0</v>
      </c>
      <c r="M51" s="177">
        <v>0</v>
      </c>
      <c r="N51" s="143">
        <f t="shared" si="4"/>
        <v>0</v>
      </c>
      <c r="O51" s="177">
        <v>0</v>
      </c>
      <c r="P51" s="177">
        <v>0</v>
      </c>
      <c r="Q51" s="177">
        <v>0</v>
      </c>
      <c r="R51" s="177">
        <v>0</v>
      </c>
      <c r="S51" s="176"/>
      <c r="T51" s="139"/>
      <c r="U51" s="177">
        <v>0</v>
      </c>
      <c r="V51" s="177">
        <v>0</v>
      </c>
      <c r="W51" s="139"/>
      <c r="Y51" s="2" t="s">
        <v>345</v>
      </c>
    </row>
    <row r="52" spans="2:25">
      <c r="B52" s="121"/>
      <c r="C52" s="59"/>
      <c r="D52" s="59"/>
      <c r="E52" s="59"/>
      <c r="F52" s="59"/>
      <c r="G52" s="59"/>
      <c r="H52" s="59"/>
      <c r="I52" s="59"/>
      <c r="J52" s="217"/>
      <c r="K52" s="59"/>
      <c r="L52" s="139"/>
      <c r="M52" s="139"/>
      <c r="N52" s="141"/>
      <c r="O52" s="139"/>
      <c r="P52" s="139"/>
      <c r="Q52" s="139"/>
      <c r="R52" s="139"/>
      <c r="S52" s="139"/>
      <c r="T52" s="139"/>
      <c r="U52" s="139"/>
      <c r="V52" s="139"/>
      <c r="W52" s="139"/>
    </row>
    <row r="53" spans="2:25">
      <c r="B53" s="142" t="s">
        <v>262</v>
      </c>
      <c r="C53" s="59"/>
      <c r="D53" s="59"/>
      <c r="E53" s="59"/>
      <c r="F53" s="59"/>
      <c r="G53" s="59"/>
      <c r="H53" s="59"/>
      <c r="I53" s="59"/>
      <c r="J53" s="217"/>
      <c r="K53" s="59"/>
      <c r="L53" s="139"/>
      <c r="M53" s="139"/>
      <c r="N53" s="141"/>
      <c r="O53" s="139"/>
      <c r="P53" s="139"/>
      <c r="Q53" s="139"/>
      <c r="R53" s="139"/>
      <c r="S53" s="139"/>
      <c r="T53" s="139"/>
      <c r="U53" s="139"/>
      <c r="V53" s="139"/>
      <c r="W53" s="139"/>
    </row>
    <row r="54" spans="2:25">
      <c r="B54" s="45" t="s">
        <v>252</v>
      </c>
      <c r="F54" s="45" t="s">
        <v>75</v>
      </c>
      <c r="J54" s="218">
        <f>SUM(L54:S54)</f>
        <v>14122.819999999998</v>
      </c>
      <c r="L54" s="176">
        <v>0</v>
      </c>
      <c r="M54" s="176">
        <v>14122.819999999998</v>
      </c>
      <c r="N54" s="143">
        <f t="shared" ref="N54:N63" si="6">SUM(U54:V54)</f>
        <v>0</v>
      </c>
      <c r="O54" s="177">
        <v>0</v>
      </c>
      <c r="P54" s="177">
        <v>0</v>
      </c>
      <c r="Q54" s="176">
        <v>0</v>
      </c>
      <c r="R54" s="176">
        <v>0</v>
      </c>
      <c r="S54" s="176"/>
      <c r="T54" s="139"/>
      <c r="U54" s="176">
        <v>0</v>
      </c>
      <c r="V54" s="176">
        <v>0</v>
      </c>
      <c r="W54" s="139"/>
      <c r="Y54" s="2" t="s">
        <v>345</v>
      </c>
    </row>
    <row r="55" spans="2:25">
      <c r="B55" s="45" t="s">
        <v>253</v>
      </c>
      <c r="F55" s="45" t="s">
        <v>75</v>
      </c>
      <c r="J55" s="218">
        <f t="shared" ref="J55:J63" si="7">SUM(L55:S55)</f>
        <v>86995.21</v>
      </c>
      <c r="L55" s="176">
        <v>44100</v>
      </c>
      <c r="M55" s="176">
        <v>17299.129999999997</v>
      </c>
      <c r="N55" s="143">
        <f t="shared" si="6"/>
        <v>0</v>
      </c>
      <c r="O55" s="176">
        <v>18291</v>
      </c>
      <c r="P55" s="176">
        <v>0</v>
      </c>
      <c r="Q55" s="176">
        <v>7305.08</v>
      </c>
      <c r="R55" s="176">
        <v>0</v>
      </c>
      <c r="S55" s="176"/>
      <c r="T55" s="139"/>
      <c r="U55" s="176">
        <v>0</v>
      </c>
      <c r="V55" s="176">
        <v>0</v>
      </c>
      <c r="W55" s="139"/>
      <c r="Y55" s="2" t="s">
        <v>345</v>
      </c>
    </row>
    <row r="56" spans="2:25">
      <c r="B56" s="45" t="s">
        <v>254</v>
      </c>
      <c r="F56" s="45" t="s">
        <v>75</v>
      </c>
      <c r="J56" s="218">
        <f t="shared" si="7"/>
        <v>9908.33</v>
      </c>
      <c r="L56" s="176">
        <v>0</v>
      </c>
      <c r="M56" s="177">
        <v>0</v>
      </c>
      <c r="N56" s="143">
        <f t="shared" si="6"/>
        <v>0</v>
      </c>
      <c r="O56" s="176">
        <v>7462</v>
      </c>
      <c r="P56" s="177">
        <v>0</v>
      </c>
      <c r="Q56" s="176">
        <v>2446.33</v>
      </c>
      <c r="R56" s="176">
        <v>0</v>
      </c>
      <c r="S56" s="176"/>
      <c r="T56" s="139"/>
      <c r="U56" s="176">
        <v>0</v>
      </c>
      <c r="V56" s="176">
        <v>0</v>
      </c>
      <c r="W56" s="139"/>
      <c r="Y56" s="2" t="s">
        <v>345</v>
      </c>
    </row>
    <row r="57" spans="2:25">
      <c r="B57" s="45" t="s">
        <v>255</v>
      </c>
      <c r="F57" s="45" t="s">
        <v>75</v>
      </c>
      <c r="J57" s="218">
        <f t="shared" si="7"/>
        <v>55497.51</v>
      </c>
      <c r="L57" s="177">
        <v>0</v>
      </c>
      <c r="M57" s="177">
        <v>0</v>
      </c>
      <c r="N57" s="143">
        <f t="shared" si="6"/>
        <v>0</v>
      </c>
      <c r="O57" s="176">
        <v>0</v>
      </c>
      <c r="P57" s="177">
        <v>3799.62</v>
      </c>
      <c r="Q57" s="177">
        <v>51697.89</v>
      </c>
      <c r="R57" s="177">
        <v>0</v>
      </c>
      <c r="S57" s="176"/>
      <c r="T57" s="139"/>
      <c r="U57" s="176">
        <v>0</v>
      </c>
      <c r="V57" s="176">
        <v>0</v>
      </c>
      <c r="W57" s="139"/>
      <c r="Y57" s="2" t="s">
        <v>345</v>
      </c>
    </row>
    <row r="58" spans="2:25">
      <c r="B58" s="45" t="s">
        <v>256</v>
      </c>
      <c r="F58" s="45" t="s">
        <v>75</v>
      </c>
      <c r="J58" s="218">
        <f t="shared" si="7"/>
        <v>13300.02</v>
      </c>
      <c r="L58" s="177">
        <v>0</v>
      </c>
      <c r="M58" s="177">
        <v>13300.02</v>
      </c>
      <c r="N58" s="143">
        <f t="shared" si="6"/>
        <v>0</v>
      </c>
      <c r="O58" s="176">
        <v>0</v>
      </c>
      <c r="P58" s="177">
        <v>0</v>
      </c>
      <c r="Q58" s="176">
        <v>0</v>
      </c>
      <c r="R58" s="177">
        <v>0</v>
      </c>
      <c r="S58" s="176"/>
      <c r="T58" s="139"/>
      <c r="U58" s="176">
        <v>0</v>
      </c>
      <c r="V58" s="176">
        <v>0</v>
      </c>
      <c r="W58" s="139"/>
      <c r="Y58" s="2" t="s">
        <v>345</v>
      </c>
    </row>
    <row r="59" spans="2:25">
      <c r="B59" s="45" t="s">
        <v>257</v>
      </c>
      <c r="F59" s="45" t="s">
        <v>75</v>
      </c>
      <c r="J59" s="218">
        <f t="shared" si="7"/>
        <v>74891.97</v>
      </c>
      <c r="L59" s="177">
        <v>0</v>
      </c>
      <c r="M59" s="177">
        <v>49502.97</v>
      </c>
      <c r="N59" s="143">
        <f t="shared" si="6"/>
        <v>0</v>
      </c>
      <c r="O59" s="176">
        <v>25389</v>
      </c>
      <c r="P59" s="177">
        <v>0</v>
      </c>
      <c r="Q59" s="177">
        <v>0</v>
      </c>
      <c r="R59" s="177">
        <v>0</v>
      </c>
      <c r="S59" s="176"/>
      <c r="T59" s="139"/>
      <c r="U59" s="176">
        <v>0</v>
      </c>
      <c r="V59" s="176">
        <v>0</v>
      </c>
      <c r="W59" s="139"/>
      <c r="Y59" s="2" t="s">
        <v>345</v>
      </c>
    </row>
    <row r="60" spans="2:25">
      <c r="B60" s="45" t="s">
        <v>258</v>
      </c>
      <c r="F60" s="45" t="s">
        <v>75</v>
      </c>
      <c r="J60" s="218">
        <f t="shared" si="7"/>
        <v>34882.879999999997</v>
      </c>
      <c r="L60" s="177">
        <v>0</v>
      </c>
      <c r="M60" s="177">
        <v>0</v>
      </c>
      <c r="N60" s="143">
        <f t="shared" si="6"/>
        <v>0</v>
      </c>
      <c r="O60" s="177">
        <v>0</v>
      </c>
      <c r="P60" s="177">
        <v>0</v>
      </c>
      <c r="Q60" s="177">
        <v>34882.879999999997</v>
      </c>
      <c r="R60" s="177">
        <v>0</v>
      </c>
      <c r="S60" s="176"/>
      <c r="T60" s="139"/>
      <c r="U60" s="176">
        <v>0</v>
      </c>
      <c r="V60" s="176">
        <v>0</v>
      </c>
      <c r="W60" s="139"/>
      <c r="Y60" s="2" t="s">
        <v>345</v>
      </c>
    </row>
    <row r="61" spans="2:25">
      <c r="B61" s="45" t="s">
        <v>259</v>
      </c>
      <c r="F61" s="45" t="s">
        <v>75</v>
      </c>
      <c r="J61" s="218">
        <f t="shared" si="7"/>
        <v>0</v>
      </c>
      <c r="L61" s="177">
        <v>0</v>
      </c>
      <c r="M61" s="177">
        <v>0</v>
      </c>
      <c r="N61" s="143">
        <f t="shared" si="6"/>
        <v>0</v>
      </c>
      <c r="O61" s="177">
        <v>0</v>
      </c>
      <c r="P61" s="177">
        <v>0</v>
      </c>
      <c r="Q61" s="177">
        <v>0</v>
      </c>
      <c r="R61" s="177">
        <v>0</v>
      </c>
      <c r="S61" s="176"/>
      <c r="T61" s="139"/>
      <c r="U61" s="177">
        <v>0</v>
      </c>
      <c r="V61" s="177">
        <v>0</v>
      </c>
      <c r="W61" s="139"/>
      <c r="Y61" s="2" t="s">
        <v>345</v>
      </c>
    </row>
    <row r="62" spans="2:25">
      <c r="B62" s="45" t="s">
        <v>260</v>
      </c>
      <c r="F62" s="45" t="s">
        <v>75</v>
      </c>
      <c r="J62" s="218">
        <f t="shared" si="7"/>
        <v>0</v>
      </c>
      <c r="L62" s="177">
        <v>0</v>
      </c>
      <c r="M62" s="177">
        <v>0</v>
      </c>
      <c r="N62" s="143">
        <f t="shared" si="6"/>
        <v>0</v>
      </c>
      <c r="O62" s="177">
        <v>0</v>
      </c>
      <c r="P62" s="177">
        <v>0</v>
      </c>
      <c r="Q62" s="177">
        <v>0</v>
      </c>
      <c r="R62" s="177">
        <v>0</v>
      </c>
      <c r="S62" s="176"/>
      <c r="T62" s="139"/>
      <c r="U62" s="177">
        <v>0</v>
      </c>
      <c r="V62" s="177">
        <v>0</v>
      </c>
      <c r="W62" s="139"/>
      <c r="Y62" s="2" t="s">
        <v>345</v>
      </c>
    </row>
    <row r="63" spans="2:25">
      <c r="B63" s="45" t="s">
        <v>261</v>
      </c>
      <c r="F63" s="45" t="s">
        <v>75</v>
      </c>
      <c r="J63" s="218">
        <f t="shared" si="7"/>
        <v>0</v>
      </c>
      <c r="L63" s="177">
        <v>0</v>
      </c>
      <c r="M63" s="177">
        <v>0</v>
      </c>
      <c r="N63" s="143">
        <f t="shared" si="6"/>
        <v>0</v>
      </c>
      <c r="O63" s="177">
        <v>0</v>
      </c>
      <c r="P63" s="177">
        <v>0</v>
      </c>
      <c r="Q63" s="177">
        <v>0</v>
      </c>
      <c r="R63" s="177">
        <v>0</v>
      </c>
      <c r="S63" s="176"/>
      <c r="T63" s="139"/>
      <c r="U63" s="177">
        <v>0</v>
      </c>
      <c r="V63" s="177">
        <v>0</v>
      </c>
      <c r="W63" s="139"/>
      <c r="Y63" s="2" t="s">
        <v>345</v>
      </c>
    </row>
    <row r="64" spans="2:25">
      <c r="J64" s="27"/>
      <c r="T64" s="59"/>
      <c r="U64" s="59"/>
      <c r="V64" s="59"/>
      <c r="W64" s="59"/>
    </row>
    <row r="65" spans="1:25" s="78" customFormat="1">
      <c r="A65" s="77"/>
      <c r="B65" s="78" t="s">
        <v>429</v>
      </c>
    </row>
    <row r="66" spans="1:25">
      <c r="T66" s="59"/>
      <c r="U66" s="59"/>
    </row>
    <row r="67" spans="1:25">
      <c r="B67" s="44" t="s">
        <v>263</v>
      </c>
      <c r="T67" s="59"/>
      <c r="U67" s="59"/>
    </row>
    <row r="68" spans="1:25">
      <c r="B68" s="45"/>
      <c r="T68" s="59"/>
      <c r="U68" s="59"/>
    </row>
    <row r="69" spans="1:25">
      <c r="B69" s="44" t="s">
        <v>251</v>
      </c>
      <c r="T69" s="59"/>
      <c r="U69" s="59"/>
    </row>
    <row r="70" spans="1:25">
      <c r="B70" s="45" t="s">
        <v>252</v>
      </c>
      <c r="L70" s="230"/>
      <c r="M70" s="231">
        <v>0</v>
      </c>
      <c r="N70" s="230">
        <v>2.975091753677649E-2</v>
      </c>
      <c r="O70" s="230"/>
      <c r="P70" s="230"/>
      <c r="Q70" s="230">
        <v>0</v>
      </c>
      <c r="R70" s="230">
        <v>0</v>
      </c>
      <c r="S70" s="230"/>
      <c r="T70" s="59"/>
      <c r="U70" s="59"/>
      <c r="Y70" s="2" t="s">
        <v>428</v>
      </c>
    </row>
    <row r="71" spans="1:25">
      <c r="B71" s="45" t="s">
        <v>253</v>
      </c>
      <c r="L71" s="230"/>
      <c r="M71" s="231">
        <v>0</v>
      </c>
      <c r="N71" s="230">
        <v>2.975091753677649E-2</v>
      </c>
      <c r="O71" s="231">
        <v>0</v>
      </c>
      <c r="P71" s="230">
        <v>0</v>
      </c>
      <c r="Q71" s="230">
        <v>0</v>
      </c>
      <c r="R71" s="230">
        <v>0</v>
      </c>
      <c r="S71" s="230"/>
      <c r="T71" s="59"/>
      <c r="U71" s="59"/>
      <c r="Y71" s="2" t="s">
        <v>428</v>
      </c>
    </row>
    <row r="72" spans="1:25">
      <c r="B72" s="45" t="s">
        <v>254</v>
      </c>
      <c r="L72" s="230"/>
      <c r="M72" s="231"/>
      <c r="N72" s="230">
        <v>2.975091753677649E-2</v>
      </c>
      <c r="O72" s="231">
        <v>0</v>
      </c>
      <c r="P72" s="230"/>
      <c r="Q72" s="230">
        <v>0</v>
      </c>
      <c r="R72" s="230">
        <v>0</v>
      </c>
      <c r="S72" s="230"/>
      <c r="T72" s="59"/>
      <c r="U72" s="59"/>
      <c r="Y72" s="2" t="s">
        <v>428</v>
      </c>
    </row>
    <row r="73" spans="1:25">
      <c r="B73" s="45" t="s">
        <v>255</v>
      </c>
      <c r="L73" s="230"/>
      <c r="M73" s="231"/>
      <c r="N73" s="230">
        <v>2.975091753677649E-2</v>
      </c>
      <c r="O73" s="231">
        <v>0</v>
      </c>
      <c r="P73" s="230"/>
      <c r="Q73" s="230"/>
      <c r="R73" s="230"/>
      <c r="S73" s="230"/>
      <c r="T73" s="59"/>
      <c r="U73" s="59"/>
      <c r="Y73" s="2" t="s">
        <v>428</v>
      </c>
    </row>
    <row r="74" spans="1:25">
      <c r="B74" s="45" t="s">
        <v>256</v>
      </c>
      <c r="L74" s="230"/>
      <c r="M74" s="231">
        <v>0</v>
      </c>
      <c r="N74" s="230">
        <v>2.975091753677649E-2</v>
      </c>
      <c r="O74" s="231">
        <v>0</v>
      </c>
      <c r="P74" s="230"/>
      <c r="Q74" s="230">
        <v>0</v>
      </c>
      <c r="R74" s="230"/>
      <c r="S74" s="230"/>
      <c r="T74" s="59"/>
      <c r="U74" s="59"/>
      <c r="Y74" s="2" t="s">
        <v>428</v>
      </c>
    </row>
    <row r="75" spans="1:25">
      <c r="B75" s="45" t="s">
        <v>257</v>
      </c>
      <c r="L75" s="230"/>
      <c r="M75" s="231"/>
      <c r="N75" s="230">
        <v>2.975091753677649E-2</v>
      </c>
      <c r="O75" s="231">
        <v>0</v>
      </c>
      <c r="P75" s="230"/>
      <c r="Q75" s="230"/>
      <c r="R75" s="230"/>
      <c r="S75" s="230"/>
      <c r="T75" s="59"/>
      <c r="U75" s="59"/>
      <c r="Y75" s="2" t="s">
        <v>428</v>
      </c>
    </row>
    <row r="76" spans="1:25">
      <c r="B76" s="45" t="s">
        <v>258</v>
      </c>
      <c r="L76" s="230"/>
      <c r="M76" s="230"/>
      <c r="N76" s="230">
        <v>2.975091753677649E-2</v>
      </c>
      <c r="O76" s="230"/>
      <c r="P76" s="230"/>
      <c r="Q76" s="230"/>
      <c r="R76" s="230"/>
      <c r="S76" s="230"/>
      <c r="T76" s="59"/>
      <c r="U76" s="59"/>
      <c r="Y76" s="2" t="s">
        <v>428</v>
      </c>
    </row>
    <row r="77" spans="1:25">
      <c r="B77" s="45" t="s">
        <v>259</v>
      </c>
      <c r="L77" s="230"/>
      <c r="M77" s="230"/>
      <c r="N77" s="230"/>
      <c r="O77" s="230"/>
      <c r="P77" s="230"/>
      <c r="Q77" s="230"/>
      <c r="R77" s="230"/>
      <c r="S77" s="230"/>
      <c r="T77" s="59"/>
      <c r="U77" s="59"/>
      <c r="Y77" s="2" t="s">
        <v>428</v>
      </c>
    </row>
    <row r="78" spans="1:25">
      <c r="B78" s="45" t="s">
        <v>260</v>
      </c>
      <c r="L78" s="230"/>
      <c r="M78" s="230"/>
      <c r="N78" s="230"/>
      <c r="O78" s="230"/>
      <c r="P78" s="230"/>
      <c r="Q78" s="230"/>
      <c r="R78" s="230"/>
      <c r="S78" s="230"/>
      <c r="T78" s="59"/>
      <c r="U78" s="59"/>
      <c r="Y78" s="2" t="s">
        <v>428</v>
      </c>
    </row>
    <row r="79" spans="1:25">
      <c r="B79" s="45" t="s">
        <v>261</v>
      </c>
      <c r="L79" s="230"/>
      <c r="M79" s="230"/>
      <c r="N79" s="230"/>
      <c r="O79" s="230"/>
      <c r="P79" s="230"/>
      <c r="Q79" s="230"/>
      <c r="R79" s="230"/>
      <c r="S79" s="230"/>
      <c r="T79" s="59"/>
      <c r="U79" s="59"/>
      <c r="Y79" s="2" t="s">
        <v>428</v>
      </c>
    </row>
    <row r="80" spans="1:25">
      <c r="B80" s="45"/>
      <c r="T80" s="59"/>
      <c r="U80" s="59"/>
    </row>
    <row r="81" spans="2:25">
      <c r="B81" s="44" t="s">
        <v>262</v>
      </c>
      <c r="T81" s="59"/>
      <c r="U81" s="59"/>
    </row>
    <row r="82" spans="2:25">
      <c r="B82" s="45" t="s">
        <v>252</v>
      </c>
      <c r="L82" s="230"/>
      <c r="M82" s="231">
        <v>0</v>
      </c>
      <c r="N82" s="230"/>
      <c r="O82" s="230"/>
      <c r="P82" s="230"/>
      <c r="Q82" s="230">
        <v>0</v>
      </c>
      <c r="R82" s="230"/>
      <c r="S82" s="230"/>
      <c r="T82" s="59"/>
      <c r="U82" s="59"/>
      <c r="Y82" s="2" t="s">
        <v>428</v>
      </c>
    </row>
    <row r="83" spans="2:25">
      <c r="B83" s="45" t="s">
        <v>253</v>
      </c>
      <c r="L83" s="230"/>
      <c r="M83" s="231">
        <v>0</v>
      </c>
      <c r="N83" s="230">
        <v>2.975091753677649E-2</v>
      </c>
      <c r="O83" s="231">
        <v>0.1</v>
      </c>
      <c r="P83" s="230"/>
      <c r="Q83" s="230">
        <v>0</v>
      </c>
      <c r="R83" s="230"/>
      <c r="S83" s="230"/>
      <c r="T83" s="59"/>
      <c r="U83" s="59"/>
      <c r="Y83" s="2" t="s">
        <v>428</v>
      </c>
    </row>
    <row r="84" spans="2:25">
      <c r="B84" s="45" t="s">
        <v>254</v>
      </c>
      <c r="L84" s="230"/>
      <c r="M84" s="231"/>
      <c r="N84" s="230">
        <v>2.975091753677649E-2</v>
      </c>
      <c r="O84" s="231">
        <v>0.1</v>
      </c>
      <c r="P84" s="230">
        <v>0</v>
      </c>
      <c r="Q84" s="230">
        <v>0</v>
      </c>
      <c r="R84" s="230"/>
      <c r="S84" s="230"/>
      <c r="T84" s="59"/>
      <c r="U84" s="59"/>
      <c r="Y84" s="2" t="s">
        <v>428</v>
      </c>
    </row>
    <row r="85" spans="2:25">
      <c r="B85" s="45" t="s">
        <v>255</v>
      </c>
      <c r="L85" s="230"/>
      <c r="M85" s="231"/>
      <c r="N85" s="230">
        <v>2.975091753677649E-2</v>
      </c>
      <c r="O85" s="231">
        <v>0.1</v>
      </c>
      <c r="P85" s="230">
        <v>0</v>
      </c>
      <c r="Q85" s="230">
        <v>0</v>
      </c>
      <c r="R85" s="230"/>
      <c r="S85" s="230"/>
      <c r="T85" s="59"/>
      <c r="U85" s="59"/>
      <c r="Y85" s="2" t="s">
        <v>428</v>
      </c>
    </row>
    <row r="86" spans="2:25">
      <c r="B86" s="45" t="s">
        <v>256</v>
      </c>
      <c r="L86" s="230"/>
      <c r="M86" s="231">
        <v>0</v>
      </c>
      <c r="N86" s="230">
        <v>2.975091753677649E-2</v>
      </c>
      <c r="O86" s="231">
        <v>0.1</v>
      </c>
      <c r="P86" s="230"/>
      <c r="Q86" s="230">
        <v>0</v>
      </c>
      <c r="R86" s="230"/>
      <c r="S86" s="230"/>
      <c r="T86" s="59"/>
      <c r="U86" s="59"/>
      <c r="Y86" s="2" t="s">
        <v>428</v>
      </c>
    </row>
    <row r="87" spans="2:25">
      <c r="B87" s="45" t="s">
        <v>257</v>
      </c>
      <c r="L87" s="230"/>
      <c r="M87" s="231">
        <v>0</v>
      </c>
      <c r="N87" s="230">
        <v>2.975091753677649E-2</v>
      </c>
      <c r="O87" s="231">
        <v>0.1</v>
      </c>
      <c r="P87" s="230"/>
      <c r="Q87" s="230">
        <v>0</v>
      </c>
      <c r="R87" s="230"/>
      <c r="S87" s="230"/>
      <c r="T87" s="59"/>
      <c r="U87" s="59"/>
      <c r="Y87" s="2" t="s">
        <v>428</v>
      </c>
    </row>
    <row r="88" spans="2:25">
      <c r="B88" s="45" t="s">
        <v>258</v>
      </c>
      <c r="L88" s="230"/>
      <c r="M88" s="230"/>
      <c r="N88" s="230">
        <v>2.975091753677649E-2</v>
      </c>
      <c r="O88" s="230"/>
      <c r="P88" s="230"/>
      <c r="Q88" s="230">
        <v>0</v>
      </c>
      <c r="R88" s="230"/>
      <c r="S88" s="230"/>
      <c r="T88" s="59"/>
      <c r="U88" s="59"/>
      <c r="Y88" s="2" t="s">
        <v>428</v>
      </c>
    </row>
    <row r="89" spans="2:25">
      <c r="B89" s="45" t="s">
        <v>259</v>
      </c>
      <c r="L89" s="230"/>
      <c r="M89" s="230"/>
      <c r="N89" s="230">
        <v>2.975091753677649E-2</v>
      </c>
      <c r="O89" s="230"/>
      <c r="P89" s="230"/>
      <c r="Q89" s="230">
        <v>0</v>
      </c>
      <c r="R89" s="230"/>
      <c r="S89" s="230"/>
      <c r="T89" s="59"/>
      <c r="U89" s="59"/>
      <c r="Y89" s="2" t="s">
        <v>428</v>
      </c>
    </row>
    <row r="90" spans="2:25">
      <c r="B90" s="45" t="s">
        <v>260</v>
      </c>
      <c r="L90" s="230"/>
      <c r="M90" s="230"/>
      <c r="N90" s="230">
        <v>1</v>
      </c>
      <c r="O90" s="230"/>
      <c r="P90" s="230"/>
      <c r="Q90" s="230"/>
      <c r="R90" s="230"/>
      <c r="S90" s="230"/>
      <c r="T90" s="59"/>
      <c r="U90" s="59"/>
      <c r="Y90" s="2" t="s">
        <v>428</v>
      </c>
    </row>
    <row r="91" spans="2:25">
      <c r="B91" s="45" t="s">
        <v>261</v>
      </c>
      <c r="L91" s="230"/>
      <c r="M91" s="230"/>
      <c r="N91" s="230"/>
      <c r="O91" s="230"/>
      <c r="P91" s="230"/>
      <c r="Q91" s="230"/>
      <c r="R91" s="230"/>
      <c r="S91" s="230"/>
      <c r="T91" s="59"/>
      <c r="U91" s="59"/>
      <c r="Y91" s="2" t="s">
        <v>428</v>
      </c>
    </row>
    <row r="92" spans="2:25">
      <c r="T92" s="59"/>
      <c r="U92" s="59"/>
    </row>
    <row r="93" spans="2:25">
      <c r="B93" s="44" t="s">
        <v>264</v>
      </c>
      <c r="T93" s="59"/>
      <c r="U93" s="59"/>
    </row>
    <row r="94" spans="2:25">
      <c r="T94" s="59"/>
      <c r="U94" s="59"/>
    </row>
    <row r="95" spans="2:25">
      <c r="B95" s="44" t="s">
        <v>251</v>
      </c>
      <c r="T95" s="59"/>
      <c r="U95" s="59"/>
    </row>
    <row r="96" spans="2:25">
      <c r="B96" s="45" t="s">
        <v>252</v>
      </c>
      <c r="L96" s="230"/>
      <c r="M96" s="231">
        <v>0</v>
      </c>
      <c r="N96" s="230"/>
      <c r="O96" s="230"/>
      <c r="P96" s="230"/>
      <c r="Q96" s="230">
        <v>0</v>
      </c>
      <c r="R96" s="230"/>
      <c r="S96" s="230"/>
      <c r="T96" s="59"/>
      <c r="U96" s="59"/>
      <c r="Y96" s="2" t="s">
        <v>428</v>
      </c>
    </row>
    <row r="97" spans="2:25">
      <c r="B97" s="45" t="s">
        <v>253</v>
      </c>
      <c r="L97" s="230"/>
      <c r="M97" s="231">
        <v>0</v>
      </c>
      <c r="N97" s="230"/>
      <c r="O97" s="231">
        <v>0</v>
      </c>
      <c r="P97" s="230"/>
      <c r="Q97" s="230">
        <v>0</v>
      </c>
      <c r="R97" s="230"/>
      <c r="S97" s="230"/>
      <c r="T97" s="59"/>
      <c r="U97" s="59"/>
      <c r="Y97" s="2" t="s">
        <v>428</v>
      </c>
    </row>
    <row r="98" spans="2:25">
      <c r="B98" s="45" t="s">
        <v>254</v>
      </c>
      <c r="L98" s="230"/>
      <c r="M98" s="231"/>
      <c r="N98" s="230"/>
      <c r="O98" s="231">
        <v>0</v>
      </c>
      <c r="P98" s="230"/>
      <c r="Q98" s="230">
        <v>0</v>
      </c>
      <c r="R98" s="230"/>
      <c r="S98" s="230"/>
      <c r="T98" s="59"/>
      <c r="U98" s="59"/>
      <c r="Y98" s="2" t="s">
        <v>428</v>
      </c>
    </row>
    <row r="99" spans="2:25">
      <c r="B99" s="45" t="s">
        <v>255</v>
      </c>
      <c r="L99" s="230"/>
      <c r="M99" s="231"/>
      <c r="N99" s="230"/>
      <c r="O99" s="231">
        <v>0</v>
      </c>
      <c r="P99" s="230"/>
      <c r="Q99" s="230"/>
      <c r="R99" s="230"/>
      <c r="S99" s="230"/>
      <c r="T99" s="59"/>
      <c r="U99" s="59"/>
      <c r="Y99" s="2" t="s">
        <v>428</v>
      </c>
    </row>
    <row r="100" spans="2:25">
      <c r="B100" s="45" t="s">
        <v>256</v>
      </c>
      <c r="L100" s="230"/>
      <c r="M100" s="231">
        <v>0</v>
      </c>
      <c r="N100" s="230"/>
      <c r="O100" s="231">
        <v>0</v>
      </c>
      <c r="P100" s="230"/>
      <c r="Q100" s="230"/>
      <c r="R100" s="230"/>
      <c r="S100" s="230"/>
      <c r="T100" s="59"/>
      <c r="U100" s="59"/>
      <c r="Y100" s="2" t="s">
        <v>428</v>
      </c>
    </row>
    <row r="101" spans="2:25">
      <c r="B101" s="45" t="s">
        <v>257</v>
      </c>
      <c r="L101" s="230"/>
      <c r="M101" s="231"/>
      <c r="N101" s="230"/>
      <c r="O101" s="231">
        <v>0</v>
      </c>
      <c r="P101" s="230"/>
      <c r="Q101" s="230"/>
      <c r="R101" s="230"/>
      <c r="S101" s="230"/>
      <c r="T101" s="59"/>
      <c r="U101" s="59"/>
      <c r="Y101" s="2" t="s">
        <v>428</v>
      </c>
    </row>
    <row r="102" spans="2:25">
      <c r="B102" s="45" t="s">
        <v>258</v>
      </c>
      <c r="L102" s="230"/>
      <c r="M102" s="230"/>
      <c r="N102" s="230"/>
      <c r="O102" s="230"/>
      <c r="P102" s="230"/>
      <c r="Q102" s="230"/>
      <c r="R102" s="230"/>
      <c r="S102" s="230"/>
      <c r="T102" s="59"/>
      <c r="U102" s="59"/>
      <c r="Y102" s="2" t="s">
        <v>428</v>
      </c>
    </row>
    <row r="103" spans="2:25">
      <c r="B103" s="45" t="s">
        <v>259</v>
      </c>
      <c r="L103" s="230"/>
      <c r="M103" s="230"/>
      <c r="N103" s="230"/>
      <c r="O103" s="230"/>
      <c r="P103" s="230"/>
      <c r="Q103" s="230"/>
      <c r="R103" s="230"/>
      <c r="S103" s="230"/>
      <c r="T103" s="59"/>
      <c r="U103" s="59"/>
      <c r="Y103" s="2" t="s">
        <v>428</v>
      </c>
    </row>
    <row r="104" spans="2:25">
      <c r="B104" s="45" t="s">
        <v>260</v>
      </c>
      <c r="L104" s="230"/>
      <c r="M104" s="230"/>
      <c r="N104" s="230"/>
      <c r="O104" s="230"/>
      <c r="P104" s="230"/>
      <c r="Q104" s="230"/>
      <c r="R104" s="230"/>
      <c r="S104" s="230"/>
      <c r="T104" s="59"/>
      <c r="U104" s="59"/>
      <c r="Y104" s="2" t="s">
        <v>428</v>
      </c>
    </row>
    <row r="105" spans="2:25">
      <c r="B105" s="45" t="s">
        <v>261</v>
      </c>
      <c r="L105" s="230"/>
      <c r="M105" s="230"/>
      <c r="N105" s="230"/>
      <c r="O105" s="230"/>
      <c r="P105" s="230"/>
      <c r="Q105" s="230"/>
      <c r="R105" s="230"/>
      <c r="S105" s="230"/>
      <c r="T105" s="59"/>
      <c r="U105" s="59"/>
      <c r="Y105" s="2" t="s">
        <v>428</v>
      </c>
    </row>
    <row r="106" spans="2:25">
      <c r="B106" s="121"/>
      <c r="T106" s="59"/>
      <c r="U106" s="59"/>
    </row>
    <row r="107" spans="2:25">
      <c r="B107" s="142" t="s">
        <v>262</v>
      </c>
      <c r="T107" s="59"/>
      <c r="U107" s="59"/>
    </row>
    <row r="108" spans="2:25">
      <c r="B108" s="45" t="s">
        <v>252</v>
      </c>
      <c r="L108" s="230"/>
      <c r="M108" s="231">
        <v>0</v>
      </c>
      <c r="N108" s="230"/>
      <c r="O108" s="230"/>
      <c r="P108" s="230"/>
      <c r="Q108" s="230"/>
      <c r="R108" s="230"/>
      <c r="S108" s="230"/>
      <c r="T108" s="59"/>
      <c r="U108" s="59"/>
      <c r="Y108" s="2" t="s">
        <v>428</v>
      </c>
    </row>
    <row r="109" spans="2:25">
      <c r="B109" s="45" t="s">
        <v>253</v>
      </c>
      <c r="L109" s="230"/>
      <c r="M109" s="231">
        <v>0</v>
      </c>
      <c r="N109" s="230"/>
      <c r="O109" s="231">
        <v>0</v>
      </c>
      <c r="P109" s="230"/>
      <c r="Q109" s="230">
        <v>0</v>
      </c>
      <c r="R109" s="230"/>
      <c r="S109" s="230"/>
      <c r="T109" s="59"/>
      <c r="U109" s="59"/>
      <c r="Y109" s="2" t="s">
        <v>428</v>
      </c>
    </row>
    <row r="110" spans="2:25">
      <c r="B110" s="45" t="s">
        <v>254</v>
      </c>
      <c r="L110" s="230"/>
      <c r="M110" s="231"/>
      <c r="N110" s="230"/>
      <c r="O110" s="231">
        <v>0</v>
      </c>
      <c r="P110" s="230"/>
      <c r="Q110" s="230">
        <v>0</v>
      </c>
      <c r="R110" s="230"/>
      <c r="S110" s="230"/>
      <c r="T110" s="59"/>
      <c r="U110" s="59"/>
      <c r="Y110" s="2" t="s">
        <v>428</v>
      </c>
    </row>
    <row r="111" spans="2:25">
      <c r="B111" s="45" t="s">
        <v>255</v>
      </c>
      <c r="L111" s="230"/>
      <c r="M111" s="231"/>
      <c r="N111" s="230"/>
      <c r="O111" s="231"/>
      <c r="P111" s="230"/>
      <c r="Q111" s="230">
        <v>0</v>
      </c>
      <c r="R111" s="230"/>
      <c r="S111" s="230"/>
      <c r="T111" s="59"/>
      <c r="U111" s="59"/>
      <c r="Y111" s="2" t="s">
        <v>428</v>
      </c>
    </row>
    <row r="112" spans="2:25">
      <c r="B112" s="45" t="s">
        <v>256</v>
      </c>
      <c r="L112" s="230"/>
      <c r="M112" s="231">
        <v>0</v>
      </c>
      <c r="N112" s="230"/>
      <c r="O112" s="231"/>
      <c r="P112" s="230"/>
      <c r="Q112" s="230"/>
      <c r="R112" s="230"/>
      <c r="S112" s="230"/>
      <c r="T112" s="59"/>
      <c r="U112" s="59"/>
      <c r="Y112" s="2" t="s">
        <v>428</v>
      </c>
    </row>
    <row r="113" spans="1:25">
      <c r="B113" s="45" t="s">
        <v>257</v>
      </c>
      <c r="L113" s="230"/>
      <c r="M113" s="231">
        <v>0</v>
      </c>
      <c r="N113" s="230"/>
      <c r="O113" s="231">
        <v>0</v>
      </c>
      <c r="P113" s="230"/>
      <c r="Q113" s="230"/>
      <c r="R113" s="230"/>
      <c r="S113" s="230"/>
      <c r="T113" s="59"/>
      <c r="U113" s="59"/>
      <c r="Y113" s="2" t="s">
        <v>428</v>
      </c>
    </row>
    <row r="114" spans="1:25">
      <c r="B114" s="45" t="s">
        <v>258</v>
      </c>
      <c r="L114" s="230"/>
      <c r="M114" s="230"/>
      <c r="N114" s="230"/>
      <c r="O114" s="230"/>
      <c r="P114" s="230"/>
      <c r="Q114" s="230">
        <v>0</v>
      </c>
      <c r="R114" s="230"/>
      <c r="S114" s="230"/>
      <c r="T114" s="59"/>
      <c r="U114" s="59"/>
      <c r="Y114" s="2" t="s">
        <v>428</v>
      </c>
    </row>
    <row r="115" spans="1:25">
      <c r="B115" s="45" t="s">
        <v>259</v>
      </c>
      <c r="L115" s="230"/>
      <c r="M115" s="230"/>
      <c r="N115" s="230"/>
      <c r="O115" s="230"/>
      <c r="P115" s="230"/>
      <c r="Q115" s="230"/>
      <c r="R115" s="230"/>
      <c r="S115" s="230"/>
      <c r="T115" s="59"/>
      <c r="U115" s="59"/>
      <c r="Y115" s="2" t="s">
        <v>428</v>
      </c>
    </row>
    <row r="116" spans="1:25">
      <c r="B116" s="45" t="s">
        <v>260</v>
      </c>
      <c r="L116" s="230"/>
      <c r="M116" s="230"/>
      <c r="N116" s="230"/>
      <c r="O116" s="230"/>
      <c r="P116" s="230"/>
      <c r="Q116" s="230"/>
      <c r="R116" s="230"/>
      <c r="S116" s="230"/>
      <c r="T116" s="59"/>
      <c r="U116" s="59"/>
      <c r="Y116" s="2" t="s">
        <v>428</v>
      </c>
    </row>
    <row r="117" spans="1:25">
      <c r="B117" s="45" t="s">
        <v>261</v>
      </c>
      <c r="L117" s="230"/>
      <c r="M117" s="230"/>
      <c r="N117" s="230"/>
      <c r="O117" s="230"/>
      <c r="P117" s="230"/>
      <c r="Q117" s="230"/>
      <c r="R117" s="230"/>
      <c r="S117" s="230"/>
      <c r="T117" s="59"/>
      <c r="U117" s="59"/>
      <c r="Y117" s="2" t="s">
        <v>428</v>
      </c>
    </row>
    <row r="118" spans="1:25">
      <c r="T118" s="59"/>
      <c r="U118" s="59"/>
    </row>
    <row r="119" spans="1:25" s="78" customFormat="1">
      <c r="A119" s="77"/>
      <c r="B119" s="78" t="s">
        <v>430</v>
      </c>
    </row>
    <row r="120" spans="1:25">
      <c r="T120" s="59"/>
      <c r="U120" s="59"/>
    </row>
    <row r="121" spans="1:25">
      <c r="B121" s="44" t="s">
        <v>263</v>
      </c>
      <c r="T121" s="59"/>
      <c r="U121" s="59"/>
    </row>
    <row r="122" spans="1:25">
      <c r="B122" s="45"/>
      <c r="T122" s="59"/>
      <c r="U122" s="59"/>
    </row>
    <row r="123" spans="1:25">
      <c r="B123" s="44" t="s">
        <v>251</v>
      </c>
      <c r="T123" s="59"/>
      <c r="U123" s="59"/>
    </row>
    <row r="124" spans="1:25">
      <c r="B124" s="45" t="s">
        <v>252</v>
      </c>
      <c r="F124" s="45" t="s">
        <v>75</v>
      </c>
      <c r="J124" s="218">
        <f>SUM(L124:S124)</f>
        <v>270339.75699327642</v>
      </c>
      <c r="L124" s="218">
        <f t="shared" ref="L124:S133" si="8">(100%-L70)*L16</f>
        <v>2858.53</v>
      </c>
      <c r="M124" s="218">
        <f t="shared" si="8"/>
        <v>6010</v>
      </c>
      <c r="N124" s="218">
        <f t="shared" si="8"/>
        <v>168432.42699327646</v>
      </c>
      <c r="O124" s="218">
        <f t="shared" si="8"/>
        <v>0</v>
      </c>
      <c r="P124" s="218">
        <f t="shared" si="8"/>
        <v>0</v>
      </c>
      <c r="Q124" s="218">
        <f t="shared" si="8"/>
        <v>92438.58</v>
      </c>
      <c r="R124" s="218">
        <f t="shared" si="8"/>
        <v>600.22000000000025</v>
      </c>
      <c r="S124" s="218">
        <f t="shared" si="8"/>
        <v>0</v>
      </c>
      <c r="T124" s="59"/>
      <c r="U124" s="59"/>
    </row>
    <row r="125" spans="1:25">
      <c r="B125" s="45" t="s">
        <v>253</v>
      </c>
      <c r="F125" s="45" t="s">
        <v>75</v>
      </c>
      <c r="J125" s="218">
        <f t="shared" ref="J125:J133" si="9">SUM(L125:S125)</f>
        <v>782229.50228572672</v>
      </c>
      <c r="L125" s="218">
        <f t="shared" si="8"/>
        <v>12026.56</v>
      </c>
      <c r="M125" s="218">
        <f t="shared" si="8"/>
        <v>8595</v>
      </c>
      <c r="N125" s="218">
        <f t="shared" si="8"/>
        <v>285265.21282035619</v>
      </c>
      <c r="O125" s="218">
        <f t="shared" si="8"/>
        <v>372454.95946537051</v>
      </c>
      <c r="P125" s="218">
        <f t="shared" si="8"/>
        <v>6742.3499999999985</v>
      </c>
      <c r="Q125" s="218">
        <f t="shared" si="8"/>
        <v>83870.42</v>
      </c>
      <c r="R125" s="218">
        <f t="shared" si="8"/>
        <v>13275</v>
      </c>
      <c r="S125" s="218">
        <f t="shared" si="8"/>
        <v>0</v>
      </c>
      <c r="T125" s="59"/>
      <c r="U125" s="59"/>
    </row>
    <row r="126" spans="1:25">
      <c r="B126" s="45" t="s">
        <v>254</v>
      </c>
      <c r="F126" s="45" t="s">
        <v>75</v>
      </c>
      <c r="J126" s="218">
        <f t="shared" si="9"/>
        <v>948463.54543949349</v>
      </c>
      <c r="L126" s="218">
        <f t="shared" si="8"/>
        <v>107.12</v>
      </c>
      <c r="M126" s="218">
        <f t="shared" si="8"/>
        <v>0</v>
      </c>
      <c r="N126" s="218">
        <f t="shared" si="8"/>
        <v>233321.99675156831</v>
      </c>
      <c r="O126" s="218">
        <f t="shared" si="8"/>
        <v>623406.91868792521</v>
      </c>
      <c r="P126" s="218">
        <f t="shared" si="8"/>
        <v>0</v>
      </c>
      <c r="Q126" s="218">
        <f t="shared" si="8"/>
        <v>64832.99</v>
      </c>
      <c r="R126" s="218">
        <f t="shared" si="8"/>
        <v>26794.520000000004</v>
      </c>
      <c r="S126" s="218">
        <f t="shared" si="8"/>
        <v>0</v>
      </c>
      <c r="T126" s="59"/>
      <c r="U126" s="59"/>
    </row>
    <row r="127" spans="1:25">
      <c r="B127" s="45" t="s">
        <v>255</v>
      </c>
      <c r="F127" s="45" t="s">
        <v>75</v>
      </c>
      <c r="J127" s="218">
        <f t="shared" si="9"/>
        <v>281501.98133156216</v>
      </c>
      <c r="L127" s="218">
        <f t="shared" si="8"/>
        <v>0</v>
      </c>
      <c r="M127" s="218">
        <f t="shared" si="8"/>
        <v>0</v>
      </c>
      <c r="N127" s="218">
        <f t="shared" si="8"/>
        <v>153440.14787354553</v>
      </c>
      <c r="O127" s="218">
        <f t="shared" si="8"/>
        <v>128061.83345801663</v>
      </c>
      <c r="P127" s="218">
        <f t="shared" si="8"/>
        <v>0</v>
      </c>
      <c r="Q127" s="218">
        <f t="shared" si="8"/>
        <v>0</v>
      </c>
      <c r="R127" s="218">
        <f t="shared" si="8"/>
        <v>0</v>
      </c>
      <c r="S127" s="218">
        <f t="shared" si="8"/>
        <v>0</v>
      </c>
      <c r="T127" s="59"/>
      <c r="U127" s="59"/>
    </row>
    <row r="128" spans="1:25">
      <c r="B128" s="45" t="s">
        <v>256</v>
      </c>
      <c r="F128" s="45" t="s">
        <v>75</v>
      </c>
      <c r="J128" s="218">
        <f t="shared" si="9"/>
        <v>621955.8340237271</v>
      </c>
      <c r="L128" s="218">
        <f t="shared" si="8"/>
        <v>0</v>
      </c>
      <c r="M128" s="218">
        <f t="shared" si="8"/>
        <v>8831.7800000000007</v>
      </c>
      <c r="N128" s="218">
        <f t="shared" si="8"/>
        <v>81772.757612344489</v>
      </c>
      <c r="O128" s="218">
        <f t="shared" si="8"/>
        <v>512544.25641138252</v>
      </c>
      <c r="P128" s="218">
        <f t="shared" si="8"/>
        <v>0</v>
      </c>
      <c r="Q128" s="218">
        <f t="shared" si="8"/>
        <v>18807.04</v>
      </c>
      <c r="R128" s="218">
        <f t="shared" si="8"/>
        <v>0</v>
      </c>
      <c r="S128" s="218">
        <f t="shared" si="8"/>
        <v>0</v>
      </c>
      <c r="T128" s="59"/>
      <c r="U128" s="59"/>
    </row>
    <row r="129" spans="2:21">
      <c r="B129" s="45" t="s">
        <v>257</v>
      </c>
      <c r="F129" s="45" t="s">
        <v>75</v>
      </c>
      <c r="J129" s="218">
        <f t="shared" si="9"/>
        <v>151884.56620130411</v>
      </c>
      <c r="L129" s="218">
        <f t="shared" si="8"/>
        <v>0</v>
      </c>
      <c r="M129" s="218">
        <f t="shared" si="8"/>
        <v>0</v>
      </c>
      <c r="N129" s="218">
        <f t="shared" si="8"/>
        <v>148966.86299130297</v>
      </c>
      <c r="O129" s="218">
        <f t="shared" si="8"/>
        <v>2917.7032100011293</v>
      </c>
      <c r="P129" s="218">
        <f t="shared" si="8"/>
        <v>0</v>
      </c>
      <c r="Q129" s="218">
        <f t="shared" si="8"/>
        <v>0</v>
      </c>
      <c r="R129" s="218">
        <f t="shared" si="8"/>
        <v>0</v>
      </c>
      <c r="S129" s="218">
        <f t="shared" si="8"/>
        <v>0</v>
      </c>
      <c r="T129" s="59"/>
      <c r="U129" s="59"/>
    </row>
    <row r="130" spans="2:21">
      <c r="B130" s="45" t="s">
        <v>258</v>
      </c>
      <c r="F130" s="45" t="s">
        <v>75</v>
      </c>
      <c r="J130" s="218">
        <f t="shared" si="9"/>
        <v>24013.66479096478</v>
      </c>
      <c r="L130" s="218">
        <f t="shared" si="8"/>
        <v>0</v>
      </c>
      <c r="M130" s="218">
        <f t="shared" si="8"/>
        <v>0</v>
      </c>
      <c r="N130" s="218">
        <f t="shared" si="8"/>
        <v>24013.66479096478</v>
      </c>
      <c r="O130" s="218">
        <f t="shared" si="8"/>
        <v>0</v>
      </c>
      <c r="P130" s="218">
        <f t="shared" si="8"/>
        <v>0</v>
      </c>
      <c r="Q130" s="218">
        <f t="shared" si="8"/>
        <v>0</v>
      </c>
      <c r="R130" s="218">
        <f t="shared" si="8"/>
        <v>0</v>
      </c>
      <c r="S130" s="218">
        <f t="shared" si="8"/>
        <v>0</v>
      </c>
      <c r="T130" s="59"/>
      <c r="U130" s="59"/>
    </row>
    <row r="131" spans="2:21">
      <c r="B131" s="45" t="s">
        <v>259</v>
      </c>
      <c r="F131" s="45" t="s">
        <v>75</v>
      </c>
      <c r="J131" s="218">
        <f t="shared" si="9"/>
        <v>0</v>
      </c>
      <c r="L131" s="218">
        <f t="shared" si="8"/>
        <v>0</v>
      </c>
      <c r="M131" s="218">
        <f t="shared" si="8"/>
        <v>0</v>
      </c>
      <c r="N131" s="218">
        <f t="shared" si="8"/>
        <v>0</v>
      </c>
      <c r="O131" s="218">
        <f t="shared" si="8"/>
        <v>0</v>
      </c>
      <c r="P131" s="218">
        <f t="shared" si="8"/>
        <v>0</v>
      </c>
      <c r="Q131" s="218">
        <f t="shared" si="8"/>
        <v>0</v>
      </c>
      <c r="R131" s="218">
        <f t="shared" si="8"/>
        <v>0</v>
      </c>
      <c r="S131" s="218">
        <f t="shared" si="8"/>
        <v>0</v>
      </c>
      <c r="T131" s="59"/>
      <c r="U131" s="59"/>
    </row>
    <row r="132" spans="2:21">
      <c r="B132" s="45" t="s">
        <v>260</v>
      </c>
      <c r="F132" s="45" t="s">
        <v>75</v>
      </c>
      <c r="J132" s="218">
        <f t="shared" si="9"/>
        <v>0</v>
      </c>
      <c r="L132" s="218">
        <f t="shared" si="8"/>
        <v>0</v>
      </c>
      <c r="M132" s="218">
        <f t="shared" si="8"/>
        <v>0</v>
      </c>
      <c r="N132" s="218">
        <f t="shared" si="8"/>
        <v>0</v>
      </c>
      <c r="O132" s="218">
        <f t="shared" si="8"/>
        <v>0</v>
      </c>
      <c r="P132" s="218">
        <f t="shared" si="8"/>
        <v>0</v>
      </c>
      <c r="Q132" s="218">
        <f t="shared" si="8"/>
        <v>0</v>
      </c>
      <c r="R132" s="218">
        <f t="shared" si="8"/>
        <v>0</v>
      </c>
      <c r="S132" s="218">
        <f t="shared" si="8"/>
        <v>0</v>
      </c>
      <c r="T132" s="59"/>
      <c r="U132" s="59"/>
    </row>
    <row r="133" spans="2:21">
      <c r="B133" s="45" t="s">
        <v>261</v>
      </c>
      <c r="F133" s="45" t="s">
        <v>75</v>
      </c>
      <c r="J133" s="218">
        <f t="shared" si="9"/>
        <v>0</v>
      </c>
      <c r="L133" s="218">
        <f t="shared" si="8"/>
        <v>0</v>
      </c>
      <c r="M133" s="218">
        <f t="shared" si="8"/>
        <v>0</v>
      </c>
      <c r="N133" s="218">
        <f t="shared" si="8"/>
        <v>0</v>
      </c>
      <c r="O133" s="218">
        <f t="shared" si="8"/>
        <v>0</v>
      </c>
      <c r="P133" s="218">
        <f t="shared" si="8"/>
        <v>0</v>
      </c>
      <c r="Q133" s="218">
        <f t="shared" si="8"/>
        <v>0</v>
      </c>
      <c r="R133" s="218">
        <f t="shared" si="8"/>
        <v>0</v>
      </c>
      <c r="S133" s="218">
        <f t="shared" si="8"/>
        <v>0</v>
      </c>
      <c r="T133" s="59"/>
      <c r="U133" s="59"/>
    </row>
    <row r="134" spans="2:21">
      <c r="B134" s="45"/>
      <c r="L134" s="27"/>
      <c r="M134" s="27"/>
      <c r="N134" s="27"/>
      <c r="O134" s="27"/>
      <c r="P134" s="27"/>
      <c r="Q134" s="27"/>
      <c r="R134" s="27"/>
      <c r="S134" s="27"/>
      <c r="T134" s="59"/>
      <c r="U134" s="59"/>
    </row>
    <row r="135" spans="2:21">
      <c r="B135" s="44" t="s">
        <v>262</v>
      </c>
      <c r="L135" s="27"/>
      <c r="M135" s="27"/>
      <c r="N135" s="27"/>
      <c r="O135" s="27"/>
      <c r="P135" s="27"/>
      <c r="Q135" s="27"/>
      <c r="R135" s="27"/>
      <c r="S135" s="27"/>
      <c r="T135" s="59"/>
      <c r="U135" s="59"/>
    </row>
    <row r="136" spans="2:21">
      <c r="B136" s="45" t="s">
        <v>252</v>
      </c>
      <c r="F136" s="45" t="s">
        <v>75</v>
      </c>
      <c r="J136" s="218">
        <f t="shared" ref="J136:J145" si="10">SUM(L136:S136)</f>
        <v>16350.6</v>
      </c>
      <c r="L136" s="218">
        <f t="shared" ref="L136:S145" si="11">(100%-L82)*L28</f>
        <v>0</v>
      </c>
      <c r="M136" s="218">
        <f t="shared" si="11"/>
        <v>10280.6</v>
      </c>
      <c r="N136" s="218">
        <f t="shared" si="11"/>
        <v>0</v>
      </c>
      <c r="O136" s="218">
        <f t="shared" si="11"/>
        <v>0</v>
      </c>
      <c r="P136" s="218">
        <f t="shared" si="11"/>
        <v>0</v>
      </c>
      <c r="Q136" s="218">
        <f t="shared" si="11"/>
        <v>6070</v>
      </c>
      <c r="R136" s="218">
        <f t="shared" si="11"/>
        <v>0</v>
      </c>
      <c r="S136" s="218">
        <f t="shared" si="11"/>
        <v>0</v>
      </c>
      <c r="T136" s="59"/>
      <c r="U136" s="59"/>
    </row>
    <row r="137" spans="2:21">
      <c r="B137" s="45" t="s">
        <v>253</v>
      </c>
      <c r="F137" s="45" t="s">
        <v>75</v>
      </c>
      <c r="J137" s="218">
        <f t="shared" si="10"/>
        <v>140731.70140979136</v>
      </c>
      <c r="L137" s="218">
        <f t="shared" si="11"/>
        <v>17696</v>
      </c>
      <c r="M137" s="218">
        <f t="shared" si="11"/>
        <v>10011.280000000001</v>
      </c>
      <c r="N137" s="218">
        <f t="shared" si="11"/>
        <v>45185.470019394779</v>
      </c>
      <c r="O137" s="218">
        <f t="shared" si="11"/>
        <v>55525.951390396593</v>
      </c>
      <c r="P137" s="218">
        <f t="shared" si="11"/>
        <v>0</v>
      </c>
      <c r="Q137" s="218">
        <f t="shared" si="11"/>
        <v>12313</v>
      </c>
      <c r="R137" s="218">
        <f t="shared" si="11"/>
        <v>0</v>
      </c>
      <c r="S137" s="218">
        <f t="shared" si="11"/>
        <v>0</v>
      </c>
      <c r="T137" s="59"/>
      <c r="U137" s="59"/>
    </row>
    <row r="138" spans="2:21">
      <c r="B138" s="45" t="s">
        <v>254</v>
      </c>
      <c r="F138" s="45" t="s">
        <v>75</v>
      </c>
      <c r="J138" s="218">
        <f t="shared" si="10"/>
        <v>313427.81082928419</v>
      </c>
      <c r="L138" s="218">
        <f t="shared" si="11"/>
        <v>0</v>
      </c>
      <c r="M138" s="218">
        <f t="shared" si="11"/>
        <v>0</v>
      </c>
      <c r="N138" s="218">
        <f t="shared" si="11"/>
        <v>39329.046557646761</v>
      </c>
      <c r="O138" s="218">
        <f t="shared" si="11"/>
        <v>204046.34427163741</v>
      </c>
      <c r="P138" s="218">
        <f t="shared" si="11"/>
        <v>5061</v>
      </c>
      <c r="Q138" s="218">
        <f t="shared" si="11"/>
        <v>64991.42</v>
      </c>
      <c r="R138" s="218">
        <f t="shared" si="11"/>
        <v>0</v>
      </c>
      <c r="S138" s="218">
        <f t="shared" si="11"/>
        <v>0</v>
      </c>
      <c r="T138" s="59"/>
      <c r="U138" s="59"/>
    </row>
    <row r="139" spans="2:21">
      <c r="B139" s="45" t="s">
        <v>255</v>
      </c>
      <c r="F139" s="45" t="s">
        <v>75</v>
      </c>
      <c r="J139" s="218">
        <f t="shared" si="10"/>
        <v>153066.91568467833</v>
      </c>
      <c r="L139" s="218">
        <f t="shared" si="11"/>
        <v>0</v>
      </c>
      <c r="M139" s="218">
        <f t="shared" si="11"/>
        <v>0</v>
      </c>
      <c r="N139" s="218">
        <f t="shared" si="11"/>
        <v>54346.600665975835</v>
      </c>
      <c r="O139" s="218">
        <f t="shared" si="11"/>
        <v>25420.025018702494</v>
      </c>
      <c r="P139" s="218">
        <f t="shared" si="11"/>
        <v>34148.380000000005</v>
      </c>
      <c r="Q139" s="218">
        <f t="shared" si="11"/>
        <v>39151.910000000003</v>
      </c>
      <c r="R139" s="218">
        <f t="shared" si="11"/>
        <v>0</v>
      </c>
      <c r="S139" s="218">
        <f t="shared" si="11"/>
        <v>0</v>
      </c>
      <c r="T139" s="59"/>
      <c r="U139" s="59"/>
    </row>
    <row r="140" spans="2:21">
      <c r="B140" s="45" t="s">
        <v>256</v>
      </c>
      <c r="F140" s="45" t="s">
        <v>75</v>
      </c>
      <c r="J140" s="218">
        <f t="shared" si="10"/>
        <v>285155.571005198</v>
      </c>
      <c r="L140" s="218">
        <f t="shared" si="11"/>
        <v>0</v>
      </c>
      <c r="M140" s="218">
        <f t="shared" si="11"/>
        <v>8547.24</v>
      </c>
      <c r="N140" s="218">
        <f t="shared" si="11"/>
        <v>110768.48649941391</v>
      </c>
      <c r="O140" s="218">
        <f t="shared" si="11"/>
        <v>134371.09450578407</v>
      </c>
      <c r="P140" s="218">
        <f t="shared" si="11"/>
        <v>0</v>
      </c>
      <c r="Q140" s="218">
        <f t="shared" si="11"/>
        <v>31468.75</v>
      </c>
      <c r="R140" s="218">
        <f t="shared" si="11"/>
        <v>0</v>
      </c>
      <c r="S140" s="218">
        <f t="shared" si="11"/>
        <v>0</v>
      </c>
      <c r="T140" s="59"/>
      <c r="U140" s="59"/>
    </row>
    <row r="141" spans="2:21">
      <c r="B141" s="45" t="s">
        <v>257</v>
      </c>
      <c r="F141" s="45" t="s">
        <v>75</v>
      </c>
      <c r="J141" s="218">
        <f t="shared" si="10"/>
        <v>411608.93065201369</v>
      </c>
      <c r="L141" s="218">
        <f t="shared" si="11"/>
        <v>0</v>
      </c>
      <c r="M141" s="218">
        <f t="shared" si="11"/>
        <v>8540</v>
      </c>
      <c r="N141" s="218">
        <f t="shared" si="11"/>
        <v>386107.85715635482</v>
      </c>
      <c r="O141" s="218">
        <f t="shared" si="11"/>
        <v>-7470.426504341136</v>
      </c>
      <c r="P141" s="218">
        <f t="shared" si="11"/>
        <v>0</v>
      </c>
      <c r="Q141" s="218">
        <f t="shared" si="11"/>
        <v>24431.5</v>
      </c>
      <c r="R141" s="218">
        <f t="shared" si="11"/>
        <v>0</v>
      </c>
      <c r="S141" s="218">
        <f t="shared" si="11"/>
        <v>0</v>
      </c>
      <c r="T141" s="59"/>
      <c r="U141" s="59"/>
    </row>
    <row r="142" spans="2:21">
      <c r="B142" s="45" t="s">
        <v>258</v>
      </c>
      <c r="F142" s="45" t="s">
        <v>75</v>
      </c>
      <c r="J142" s="218">
        <f t="shared" si="10"/>
        <v>133800.27712436838</v>
      </c>
      <c r="L142" s="218">
        <f t="shared" si="11"/>
        <v>0</v>
      </c>
      <c r="M142" s="218">
        <f t="shared" si="11"/>
        <v>0</v>
      </c>
      <c r="N142" s="218">
        <f t="shared" si="11"/>
        <v>117509.77712436838</v>
      </c>
      <c r="O142" s="218">
        <f t="shared" si="11"/>
        <v>0</v>
      </c>
      <c r="P142" s="218">
        <f t="shared" si="11"/>
        <v>0</v>
      </c>
      <c r="Q142" s="218">
        <f t="shared" si="11"/>
        <v>16290.5</v>
      </c>
      <c r="R142" s="218">
        <f t="shared" si="11"/>
        <v>0</v>
      </c>
      <c r="S142" s="218">
        <f t="shared" si="11"/>
        <v>0</v>
      </c>
      <c r="T142" s="59"/>
      <c r="U142" s="59"/>
    </row>
    <row r="143" spans="2:21">
      <c r="B143" s="45" t="s">
        <v>259</v>
      </c>
      <c r="F143" s="45" t="s">
        <v>75</v>
      </c>
      <c r="J143" s="218">
        <f t="shared" si="10"/>
        <v>193544.39421320072</v>
      </c>
      <c r="L143" s="218">
        <f t="shared" si="11"/>
        <v>0</v>
      </c>
      <c r="M143" s="218">
        <f t="shared" si="11"/>
        <v>0</v>
      </c>
      <c r="N143" s="218">
        <f t="shared" si="11"/>
        <v>162383.89421320072</v>
      </c>
      <c r="O143" s="218">
        <f t="shared" si="11"/>
        <v>0</v>
      </c>
      <c r="P143" s="218">
        <f t="shared" si="11"/>
        <v>0</v>
      </c>
      <c r="Q143" s="218">
        <f t="shared" si="11"/>
        <v>31160.5</v>
      </c>
      <c r="R143" s="218">
        <f t="shared" si="11"/>
        <v>0</v>
      </c>
      <c r="S143" s="218">
        <f t="shared" si="11"/>
        <v>0</v>
      </c>
      <c r="T143" s="59"/>
      <c r="U143" s="59"/>
    </row>
    <row r="144" spans="2:21">
      <c r="B144" s="45" t="s">
        <v>260</v>
      </c>
      <c r="F144" s="45" t="s">
        <v>75</v>
      </c>
      <c r="J144" s="218">
        <f t="shared" si="10"/>
        <v>0</v>
      </c>
      <c r="L144" s="218">
        <f t="shared" si="11"/>
        <v>0</v>
      </c>
      <c r="M144" s="218">
        <f t="shared" si="11"/>
        <v>0</v>
      </c>
      <c r="N144" s="218">
        <f t="shared" si="11"/>
        <v>0</v>
      </c>
      <c r="O144" s="218">
        <f t="shared" si="11"/>
        <v>0</v>
      </c>
      <c r="P144" s="218">
        <f t="shared" si="11"/>
        <v>0</v>
      </c>
      <c r="Q144" s="218">
        <f t="shared" si="11"/>
        <v>0</v>
      </c>
      <c r="R144" s="218">
        <f t="shared" si="11"/>
        <v>0</v>
      </c>
      <c r="S144" s="218">
        <f t="shared" si="11"/>
        <v>0</v>
      </c>
      <c r="T144" s="59"/>
      <c r="U144" s="59"/>
    </row>
    <row r="145" spans="2:21">
      <c r="B145" s="45" t="s">
        <v>261</v>
      </c>
      <c r="F145" s="45" t="s">
        <v>75</v>
      </c>
      <c r="J145" s="218">
        <f t="shared" si="10"/>
        <v>0</v>
      </c>
      <c r="L145" s="218">
        <f t="shared" si="11"/>
        <v>0</v>
      </c>
      <c r="M145" s="218">
        <f t="shared" si="11"/>
        <v>0</v>
      </c>
      <c r="N145" s="218">
        <f t="shared" si="11"/>
        <v>0</v>
      </c>
      <c r="O145" s="218">
        <f t="shared" si="11"/>
        <v>0</v>
      </c>
      <c r="P145" s="218">
        <f t="shared" si="11"/>
        <v>0</v>
      </c>
      <c r="Q145" s="218">
        <f t="shared" si="11"/>
        <v>0</v>
      </c>
      <c r="R145" s="218">
        <f t="shared" si="11"/>
        <v>0</v>
      </c>
      <c r="S145" s="218">
        <f t="shared" si="11"/>
        <v>0</v>
      </c>
      <c r="T145" s="59"/>
      <c r="U145" s="59"/>
    </row>
    <row r="146" spans="2:21">
      <c r="L146" s="27"/>
      <c r="M146" s="27"/>
      <c r="N146" s="27"/>
      <c r="O146" s="27"/>
      <c r="P146" s="27"/>
      <c r="Q146" s="27"/>
      <c r="R146" s="27"/>
      <c r="S146" s="27"/>
      <c r="T146" s="59"/>
      <c r="U146" s="59"/>
    </row>
    <row r="147" spans="2:21">
      <c r="B147" s="44" t="s">
        <v>264</v>
      </c>
      <c r="L147" s="27"/>
      <c r="M147" s="27"/>
      <c r="N147" s="27"/>
      <c r="O147" s="27"/>
      <c r="P147" s="27"/>
      <c r="Q147" s="27"/>
      <c r="R147" s="27"/>
      <c r="S147" s="27"/>
      <c r="T147" s="59"/>
      <c r="U147" s="59"/>
    </row>
    <row r="148" spans="2:21">
      <c r="L148" s="27"/>
      <c r="M148" s="27"/>
      <c r="N148" s="27"/>
      <c r="O148" s="27"/>
      <c r="P148" s="27"/>
      <c r="Q148" s="27"/>
      <c r="R148" s="27"/>
      <c r="S148" s="27"/>
      <c r="T148" s="59"/>
      <c r="U148" s="59"/>
    </row>
    <row r="149" spans="2:21">
      <c r="B149" s="44" t="s">
        <v>251</v>
      </c>
      <c r="L149" s="27"/>
      <c r="M149" s="27"/>
      <c r="N149" s="27"/>
      <c r="O149" s="27"/>
      <c r="P149" s="27"/>
      <c r="Q149" s="27"/>
      <c r="R149" s="27"/>
      <c r="S149" s="27"/>
      <c r="T149" s="59"/>
      <c r="U149" s="59"/>
    </row>
    <row r="150" spans="2:21">
      <c r="B150" s="45" t="s">
        <v>252</v>
      </c>
      <c r="F150" s="45" t="s">
        <v>75</v>
      </c>
      <c r="J150" s="218">
        <f t="shared" ref="J150:J159" si="12">SUM(L150:S150)</f>
        <v>149455.93</v>
      </c>
      <c r="L150" s="218">
        <f t="shared" ref="L150:S159" si="13">(100%-L96)*L42</f>
        <v>496.2</v>
      </c>
      <c r="M150" s="218">
        <f t="shared" si="13"/>
        <v>22035.43</v>
      </c>
      <c r="N150" s="218">
        <f t="shared" si="13"/>
        <v>92337.4</v>
      </c>
      <c r="O150" s="218">
        <f t="shared" si="13"/>
        <v>0</v>
      </c>
      <c r="P150" s="218">
        <f t="shared" si="13"/>
        <v>0</v>
      </c>
      <c r="Q150" s="218">
        <f t="shared" si="13"/>
        <v>27800.9</v>
      </c>
      <c r="R150" s="218">
        <f t="shared" si="13"/>
        <v>6786</v>
      </c>
      <c r="S150" s="218">
        <f t="shared" si="13"/>
        <v>0</v>
      </c>
      <c r="T150" s="59"/>
      <c r="U150" s="59"/>
    </row>
    <row r="151" spans="2:21">
      <c r="B151" s="45" t="s">
        <v>253</v>
      </c>
      <c r="F151" s="45" t="s">
        <v>75</v>
      </c>
      <c r="J151" s="218">
        <f t="shared" si="12"/>
        <v>118626.01</v>
      </c>
      <c r="L151" s="218">
        <f t="shared" si="13"/>
        <v>10995.43</v>
      </c>
      <c r="M151" s="218">
        <f t="shared" si="13"/>
        <v>6831.32</v>
      </c>
      <c r="N151" s="218">
        <f t="shared" si="13"/>
        <v>32451.660000000003</v>
      </c>
      <c r="O151" s="218">
        <f t="shared" si="13"/>
        <v>25207</v>
      </c>
      <c r="P151" s="218">
        <f t="shared" si="13"/>
        <v>1545.65</v>
      </c>
      <c r="Q151" s="218">
        <f t="shared" si="13"/>
        <v>28369.95</v>
      </c>
      <c r="R151" s="218">
        <f t="shared" si="13"/>
        <v>13225</v>
      </c>
      <c r="S151" s="218">
        <f t="shared" si="13"/>
        <v>0</v>
      </c>
      <c r="T151" s="59"/>
      <c r="U151" s="59"/>
    </row>
    <row r="152" spans="2:21">
      <c r="B152" s="45" t="s">
        <v>254</v>
      </c>
      <c r="F152" s="45" t="s">
        <v>75</v>
      </c>
      <c r="J152" s="218">
        <f t="shared" si="12"/>
        <v>131426.72999999998</v>
      </c>
      <c r="L152" s="218">
        <f t="shared" si="13"/>
        <v>3780</v>
      </c>
      <c r="M152" s="218">
        <f t="shared" si="13"/>
        <v>0</v>
      </c>
      <c r="N152" s="218">
        <f t="shared" si="13"/>
        <v>18091.649999999998</v>
      </c>
      <c r="O152" s="218">
        <f t="shared" si="13"/>
        <v>52325</v>
      </c>
      <c r="P152" s="218">
        <f t="shared" si="13"/>
        <v>0</v>
      </c>
      <c r="Q152" s="218">
        <f t="shared" si="13"/>
        <v>22433.08</v>
      </c>
      <c r="R152" s="218">
        <f t="shared" si="13"/>
        <v>34797</v>
      </c>
      <c r="S152" s="218">
        <f t="shared" si="13"/>
        <v>0</v>
      </c>
      <c r="T152" s="59"/>
      <c r="U152" s="59"/>
    </row>
    <row r="153" spans="2:21">
      <c r="B153" s="45" t="s">
        <v>255</v>
      </c>
      <c r="F153" s="45" t="s">
        <v>75</v>
      </c>
      <c r="J153" s="218">
        <f t="shared" si="12"/>
        <v>46486</v>
      </c>
      <c r="L153" s="218">
        <f t="shared" si="13"/>
        <v>0</v>
      </c>
      <c r="M153" s="218">
        <f t="shared" si="13"/>
        <v>0</v>
      </c>
      <c r="N153" s="218">
        <f t="shared" si="13"/>
        <v>5081</v>
      </c>
      <c r="O153" s="218">
        <f t="shared" si="13"/>
        <v>41405</v>
      </c>
      <c r="P153" s="218">
        <f t="shared" si="13"/>
        <v>0</v>
      </c>
      <c r="Q153" s="218">
        <f t="shared" si="13"/>
        <v>0</v>
      </c>
      <c r="R153" s="218">
        <f t="shared" si="13"/>
        <v>0</v>
      </c>
      <c r="S153" s="218">
        <f t="shared" si="13"/>
        <v>0</v>
      </c>
      <c r="T153" s="59"/>
      <c r="U153" s="59"/>
    </row>
    <row r="154" spans="2:21">
      <c r="B154" s="45" t="s">
        <v>256</v>
      </c>
      <c r="F154" s="45" t="s">
        <v>75</v>
      </c>
      <c r="J154" s="218">
        <f t="shared" si="12"/>
        <v>14042.33</v>
      </c>
      <c r="L154" s="218">
        <f t="shared" si="13"/>
        <v>0</v>
      </c>
      <c r="M154" s="218">
        <f t="shared" si="13"/>
        <v>4032.33</v>
      </c>
      <c r="N154" s="218">
        <f t="shared" si="13"/>
        <v>0</v>
      </c>
      <c r="O154" s="218">
        <f t="shared" si="13"/>
        <v>10010</v>
      </c>
      <c r="P154" s="218">
        <f t="shared" si="13"/>
        <v>0</v>
      </c>
      <c r="Q154" s="218">
        <f t="shared" si="13"/>
        <v>0</v>
      </c>
      <c r="R154" s="218">
        <f t="shared" si="13"/>
        <v>0</v>
      </c>
      <c r="S154" s="218">
        <f t="shared" si="13"/>
        <v>0</v>
      </c>
      <c r="T154" s="59"/>
      <c r="U154" s="59"/>
    </row>
    <row r="155" spans="2:21">
      <c r="B155" s="45" t="s">
        <v>257</v>
      </c>
      <c r="F155" s="45" t="s">
        <v>75</v>
      </c>
      <c r="J155" s="218">
        <f t="shared" si="12"/>
        <v>7335.412453771447</v>
      </c>
      <c r="L155" s="218">
        <f t="shared" si="13"/>
        <v>0</v>
      </c>
      <c r="M155" s="218">
        <f t="shared" si="13"/>
        <v>0</v>
      </c>
      <c r="N155" s="218">
        <f t="shared" si="13"/>
        <v>0</v>
      </c>
      <c r="O155" s="218">
        <f t="shared" si="13"/>
        <v>7335.412453771447</v>
      </c>
      <c r="P155" s="218">
        <f t="shared" si="13"/>
        <v>0</v>
      </c>
      <c r="Q155" s="218">
        <f t="shared" si="13"/>
        <v>0</v>
      </c>
      <c r="R155" s="218">
        <f t="shared" si="13"/>
        <v>0</v>
      </c>
      <c r="S155" s="218">
        <f t="shared" si="13"/>
        <v>0</v>
      </c>
      <c r="T155" s="59"/>
      <c r="U155" s="59"/>
    </row>
    <row r="156" spans="2:21">
      <c r="B156" s="45" t="s">
        <v>258</v>
      </c>
      <c r="F156" s="45" t="s">
        <v>75</v>
      </c>
      <c r="J156" s="218">
        <f t="shared" si="12"/>
        <v>0</v>
      </c>
      <c r="L156" s="218">
        <f t="shared" si="13"/>
        <v>0</v>
      </c>
      <c r="M156" s="218">
        <f t="shared" si="13"/>
        <v>0</v>
      </c>
      <c r="N156" s="218">
        <f t="shared" si="13"/>
        <v>0</v>
      </c>
      <c r="O156" s="218">
        <f t="shared" si="13"/>
        <v>0</v>
      </c>
      <c r="P156" s="218">
        <f t="shared" si="13"/>
        <v>0</v>
      </c>
      <c r="Q156" s="218">
        <f t="shared" si="13"/>
        <v>0</v>
      </c>
      <c r="R156" s="218">
        <f t="shared" si="13"/>
        <v>0</v>
      </c>
      <c r="S156" s="218">
        <f t="shared" si="13"/>
        <v>0</v>
      </c>
      <c r="T156" s="59"/>
      <c r="U156" s="59"/>
    </row>
    <row r="157" spans="2:21">
      <c r="B157" s="45" t="s">
        <v>259</v>
      </c>
      <c r="F157" s="45" t="s">
        <v>75</v>
      </c>
      <c r="J157" s="218">
        <f t="shared" si="12"/>
        <v>0</v>
      </c>
      <c r="L157" s="218">
        <f t="shared" si="13"/>
        <v>0</v>
      </c>
      <c r="M157" s="218">
        <f t="shared" si="13"/>
        <v>0</v>
      </c>
      <c r="N157" s="218">
        <f t="shared" si="13"/>
        <v>0</v>
      </c>
      <c r="O157" s="218">
        <f t="shared" si="13"/>
        <v>0</v>
      </c>
      <c r="P157" s="218">
        <f t="shared" si="13"/>
        <v>0</v>
      </c>
      <c r="Q157" s="218">
        <f t="shared" si="13"/>
        <v>0</v>
      </c>
      <c r="R157" s="218">
        <f t="shared" si="13"/>
        <v>0</v>
      </c>
      <c r="S157" s="218">
        <f t="shared" si="13"/>
        <v>0</v>
      </c>
      <c r="T157" s="59"/>
      <c r="U157" s="59"/>
    </row>
    <row r="158" spans="2:21">
      <c r="B158" s="45" t="s">
        <v>260</v>
      </c>
      <c r="F158" s="45" t="s">
        <v>75</v>
      </c>
      <c r="J158" s="218">
        <f t="shared" si="12"/>
        <v>0</v>
      </c>
      <c r="L158" s="218">
        <f t="shared" si="13"/>
        <v>0</v>
      </c>
      <c r="M158" s="218">
        <f t="shared" si="13"/>
        <v>0</v>
      </c>
      <c r="N158" s="218">
        <f t="shared" si="13"/>
        <v>0</v>
      </c>
      <c r="O158" s="218">
        <f t="shared" si="13"/>
        <v>0</v>
      </c>
      <c r="P158" s="218">
        <f t="shared" si="13"/>
        <v>0</v>
      </c>
      <c r="Q158" s="218">
        <f t="shared" si="13"/>
        <v>0</v>
      </c>
      <c r="R158" s="218">
        <f t="shared" si="13"/>
        <v>0</v>
      </c>
      <c r="S158" s="218">
        <f t="shared" si="13"/>
        <v>0</v>
      </c>
      <c r="T158" s="59"/>
      <c r="U158" s="59"/>
    </row>
    <row r="159" spans="2:21">
      <c r="B159" s="45" t="s">
        <v>261</v>
      </c>
      <c r="F159" s="45" t="s">
        <v>75</v>
      </c>
      <c r="J159" s="218">
        <f t="shared" si="12"/>
        <v>0</v>
      </c>
      <c r="L159" s="218">
        <f t="shared" si="13"/>
        <v>0</v>
      </c>
      <c r="M159" s="218">
        <f t="shared" si="13"/>
        <v>0</v>
      </c>
      <c r="N159" s="218">
        <f t="shared" si="13"/>
        <v>0</v>
      </c>
      <c r="O159" s="218">
        <f t="shared" si="13"/>
        <v>0</v>
      </c>
      <c r="P159" s="218">
        <f t="shared" si="13"/>
        <v>0</v>
      </c>
      <c r="Q159" s="218">
        <f t="shared" si="13"/>
        <v>0</v>
      </c>
      <c r="R159" s="218">
        <f t="shared" si="13"/>
        <v>0</v>
      </c>
      <c r="S159" s="218">
        <f t="shared" si="13"/>
        <v>0</v>
      </c>
      <c r="T159" s="59"/>
      <c r="U159" s="59"/>
    </row>
    <row r="160" spans="2:21">
      <c r="B160" s="121"/>
      <c r="F160" s="59"/>
      <c r="L160" s="27"/>
      <c r="M160" s="27"/>
      <c r="N160" s="27"/>
      <c r="O160" s="27"/>
      <c r="P160" s="27"/>
      <c r="Q160" s="27"/>
      <c r="R160" s="27"/>
      <c r="S160" s="27"/>
      <c r="T160" s="59"/>
      <c r="U160" s="59"/>
    </row>
    <row r="161" spans="1:21">
      <c r="B161" s="142" t="s">
        <v>262</v>
      </c>
      <c r="F161" s="59"/>
      <c r="L161" s="27"/>
      <c r="M161" s="27"/>
      <c r="N161" s="27"/>
      <c r="O161" s="27"/>
      <c r="P161" s="27"/>
      <c r="Q161" s="27"/>
      <c r="R161" s="27"/>
      <c r="S161" s="27"/>
      <c r="T161" s="59"/>
      <c r="U161" s="59"/>
    </row>
    <row r="162" spans="1:21">
      <c r="B162" s="45" t="s">
        <v>252</v>
      </c>
      <c r="F162" s="45" t="s">
        <v>75</v>
      </c>
      <c r="J162" s="218">
        <f t="shared" ref="J162:J171" si="14">SUM(L162:S162)</f>
        <v>14122.819999999998</v>
      </c>
      <c r="L162" s="218">
        <f t="shared" ref="L162:S171" si="15">(100%-L108)*L54</f>
        <v>0</v>
      </c>
      <c r="M162" s="218">
        <f t="shared" si="15"/>
        <v>14122.819999999998</v>
      </c>
      <c r="N162" s="218">
        <f t="shared" si="15"/>
        <v>0</v>
      </c>
      <c r="O162" s="218">
        <f t="shared" si="15"/>
        <v>0</v>
      </c>
      <c r="P162" s="218">
        <f t="shared" si="15"/>
        <v>0</v>
      </c>
      <c r="Q162" s="218">
        <f t="shared" si="15"/>
        <v>0</v>
      </c>
      <c r="R162" s="218">
        <f t="shared" si="15"/>
        <v>0</v>
      </c>
      <c r="S162" s="218">
        <f t="shared" si="15"/>
        <v>0</v>
      </c>
      <c r="T162" s="59"/>
      <c r="U162" s="59"/>
    </row>
    <row r="163" spans="1:21">
      <c r="B163" s="45" t="s">
        <v>253</v>
      </c>
      <c r="F163" s="45" t="s">
        <v>75</v>
      </c>
      <c r="J163" s="218">
        <f t="shared" si="14"/>
        <v>86995.21</v>
      </c>
      <c r="L163" s="218">
        <f t="shared" si="15"/>
        <v>44100</v>
      </c>
      <c r="M163" s="218">
        <f t="shared" si="15"/>
        <v>17299.129999999997</v>
      </c>
      <c r="N163" s="218">
        <f t="shared" si="15"/>
        <v>0</v>
      </c>
      <c r="O163" s="218">
        <f t="shared" si="15"/>
        <v>18291</v>
      </c>
      <c r="P163" s="218">
        <f t="shared" si="15"/>
        <v>0</v>
      </c>
      <c r="Q163" s="218">
        <f t="shared" si="15"/>
        <v>7305.08</v>
      </c>
      <c r="R163" s="218">
        <f t="shared" si="15"/>
        <v>0</v>
      </c>
      <c r="S163" s="218">
        <f t="shared" si="15"/>
        <v>0</v>
      </c>
      <c r="T163" s="59"/>
      <c r="U163" s="59"/>
    </row>
    <row r="164" spans="1:21">
      <c r="B164" s="45" t="s">
        <v>254</v>
      </c>
      <c r="F164" s="45" t="s">
        <v>75</v>
      </c>
      <c r="J164" s="218">
        <f t="shared" si="14"/>
        <v>9908.33</v>
      </c>
      <c r="L164" s="218">
        <f t="shared" si="15"/>
        <v>0</v>
      </c>
      <c r="M164" s="218">
        <f t="shared" si="15"/>
        <v>0</v>
      </c>
      <c r="N164" s="218">
        <f t="shared" si="15"/>
        <v>0</v>
      </c>
      <c r="O164" s="218">
        <f t="shared" si="15"/>
        <v>7462</v>
      </c>
      <c r="P164" s="218">
        <f t="shared" si="15"/>
        <v>0</v>
      </c>
      <c r="Q164" s="218">
        <f t="shared" si="15"/>
        <v>2446.33</v>
      </c>
      <c r="R164" s="218">
        <f t="shared" si="15"/>
        <v>0</v>
      </c>
      <c r="S164" s="218">
        <f t="shared" si="15"/>
        <v>0</v>
      </c>
      <c r="T164" s="59"/>
      <c r="U164" s="59"/>
    </row>
    <row r="165" spans="1:21">
      <c r="B165" s="45" t="s">
        <v>255</v>
      </c>
      <c r="F165" s="45" t="s">
        <v>75</v>
      </c>
      <c r="J165" s="218">
        <f t="shared" si="14"/>
        <v>55497.51</v>
      </c>
      <c r="L165" s="218">
        <f t="shared" si="15"/>
        <v>0</v>
      </c>
      <c r="M165" s="218">
        <f t="shared" si="15"/>
        <v>0</v>
      </c>
      <c r="N165" s="218">
        <f t="shared" si="15"/>
        <v>0</v>
      </c>
      <c r="O165" s="218">
        <f t="shared" si="15"/>
        <v>0</v>
      </c>
      <c r="P165" s="218">
        <f t="shared" si="15"/>
        <v>3799.62</v>
      </c>
      <c r="Q165" s="218">
        <f t="shared" si="15"/>
        <v>51697.89</v>
      </c>
      <c r="R165" s="218">
        <f t="shared" si="15"/>
        <v>0</v>
      </c>
      <c r="S165" s="218">
        <f t="shared" si="15"/>
        <v>0</v>
      </c>
      <c r="T165" s="59"/>
      <c r="U165" s="59"/>
    </row>
    <row r="166" spans="1:21">
      <c r="B166" s="45" t="s">
        <v>256</v>
      </c>
      <c r="F166" s="45" t="s">
        <v>75</v>
      </c>
      <c r="J166" s="218">
        <f t="shared" si="14"/>
        <v>13300.02</v>
      </c>
      <c r="L166" s="218">
        <f t="shared" si="15"/>
        <v>0</v>
      </c>
      <c r="M166" s="218">
        <f t="shared" si="15"/>
        <v>13300.02</v>
      </c>
      <c r="N166" s="218">
        <f t="shared" si="15"/>
        <v>0</v>
      </c>
      <c r="O166" s="218">
        <f t="shared" si="15"/>
        <v>0</v>
      </c>
      <c r="P166" s="218">
        <f t="shared" si="15"/>
        <v>0</v>
      </c>
      <c r="Q166" s="218">
        <f t="shared" si="15"/>
        <v>0</v>
      </c>
      <c r="R166" s="218">
        <f t="shared" si="15"/>
        <v>0</v>
      </c>
      <c r="S166" s="218">
        <f t="shared" si="15"/>
        <v>0</v>
      </c>
      <c r="T166" s="59"/>
      <c r="U166" s="59"/>
    </row>
    <row r="167" spans="1:21">
      <c r="B167" s="45" t="s">
        <v>257</v>
      </c>
      <c r="F167" s="45" t="s">
        <v>75</v>
      </c>
      <c r="J167" s="218">
        <f t="shared" si="14"/>
        <v>74891.97</v>
      </c>
      <c r="L167" s="218">
        <f t="shared" si="15"/>
        <v>0</v>
      </c>
      <c r="M167" s="218">
        <f t="shared" si="15"/>
        <v>49502.97</v>
      </c>
      <c r="N167" s="218">
        <f t="shared" si="15"/>
        <v>0</v>
      </c>
      <c r="O167" s="218">
        <f t="shared" si="15"/>
        <v>25389</v>
      </c>
      <c r="P167" s="218">
        <f t="shared" si="15"/>
        <v>0</v>
      </c>
      <c r="Q167" s="218">
        <f t="shared" si="15"/>
        <v>0</v>
      </c>
      <c r="R167" s="218">
        <f t="shared" si="15"/>
        <v>0</v>
      </c>
      <c r="S167" s="218">
        <f t="shared" si="15"/>
        <v>0</v>
      </c>
      <c r="T167" s="59"/>
      <c r="U167" s="59"/>
    </row>
    <row r="168" spans="1:21">
      <c r="B168" s="45" t="s">
        <v>258</v>
      </c>
      <c r="F168" s="45" t="s">
        <v>75</v>
      </c>
      <c r="J168" s="218">
        <f t="shared" si="14"/>
        <v>34882.879999999997</v>
      </c>
      <c r="L168" s="218">
        <f t="shared" si="15"/>
        <v>0</v>
      </c>
      <c r="M168" s="218">
        <f t="shared" si="15"/>
        <v>0</v>
      </c>
      <c r="N168" s="218">
        <f t="shared" si="15"/>
        <v>0</v>
      </c>
      <c r="O168" s="218">
        <f t="shared" si="15"/>
        <v>0</v>
      </c>
      <c r="P168" s="218">
        <f t="shared" si="15"/>
        <v>0</v>
      </c>
      <c r="Q168" s="218">
        <f t="shared" si="15"/>
        <v>34882.879999999997</v>
      </c>
      <c r="R168" s="218">
        <f t="shared" si="15"/>
        <v>0</v>
      </c>
      <c r="S168" s="218">
        <f t="shared" si="15"/>
        <v>0</v>
      </c>
      <c r="T168" s="59"/>
      <c r="U168" s="59"/>
    </row>
    <row r="169" spans="1:21">
      <c r="B169" s="45" t="s">
        <v>259</v>
      </c>
      <c r="F169" s="45" t="s">
        <v>75</v>
      </c>
      <c r="J169" s="218">
        <f t="shared" si="14"/>
        <v>0</v>
      </c>
      <c r="L169" s="218">
        <f t="shared" si="15"/>
        <v>0</v>
      </c>
      <c r="M169" s="218">
        <f t="shared" si="15"/>
        <v>0</v>
      </c>
      <c r="N169" s="218">
        <f t="shared" si="15"/>
        <v>0</v>
      </c>
      <c r="O169" s="218">
        <f t="shared" si="15"/>
        <v>0</v>
      </c>
      <c r="P169" s="218">
        <f t="shared" si="15"/>
        <v>0</v>
      </c>
      <c r="Q169" s="218">
        <f t="shared" si="15"/>
        <v>0</v>
      </c>
      <c r="R169" s="218">
        <f t="shared" si="15"/>
        <v>0</v>
      </c>
      <c r="S169" s="218">
        <f t="shared" si="15"/>
        <v>0</v>
      </c>
      <c r="T169" s="59"/>
      <c r="U169" s="59"/>
    </row>
    <row r="170" spans="1:21">
      <c r="B170" s="45" t="s">
        <v>260</v>
      </c>
      <c r="F170" s="45" t="s">
        <v>75</v>
      </c>
      <c r="J170" s="218">
        <f t="shared" si="14"/>
        <v>0</v>
      </c>
      <c r="L170" s="218">
        <f t="shared" si="15"/>
        <v>0</v>
      </c>
      <c r="M170" s="218">
        <f t="shared" si="15"/>
        <v>0</v>
      </c>
      <c r="N170" s="218">
        <f t="shared" si="15"/>
        <v>0</v>
      </c>
      <c r="O170" s="218">
        <f t="shared" si="15"/>
        <v>0</v>
      </c>
      <c r="P170" s="218">
        <f t="shared" si="15"/>
        <v>0</v>
      </c>
      <c r="Q170" s="218">
        <f t="shared" si="15"/>
        <v>0</v>
      </c>
      <c r="R170" s="218">
        <f t="shared" si="15"/>
        <v>0</v>
      </c>
      <c r="S170" s="218">
        <f t="shared" si="15"/>
        <v>0</v>
      </c>
      <c r="T170" s="59"/>
      <c r="U170" s="59"/>
    </row>
    <row r="171" spans="1:21">
      <c r="B171" s="45" t="s">
        <v>261</v>
      </c>
      <c r="F171" s="45" t="s">
        <v>75</v>
      </c>
      <c r="J171" s="218">
        <f t="shared" si="14"/>
        <v>0</v>
      </c>
      <c r="L171" s="218">
        <f t="shared" si="15"/>
        <v>0</v>
      </c>
      <c r="M171" s="218">
        <f t="shared" si="15"/>
        <v>0</v>
      </c>
      <c r="N171" s="218">
        <f t="shared" si="15"/>
        <v>0</v>
      </c>
      <c r="O171" s="218">
        <f t="shared" si="15"/>
        <v>0</v>
      </c>
      <c r="P171" s="218">
        <f t="shared" si="15"/>
        <v>0</v>
      </c>
      <c r="Q171" s="218">
        <f t="shared" si="15"/>
        <v>0</v>
      </c>
      <c r="R171" s="218">
        <f t="shared" si="15"/>
        <v>0</v>
      </c>
      <c r="S171" s="218">
        <f t="shared" si="15"/>
        <v>0</v>
      </c>
      <c r="T171" s="59"/>
      <c r="U171" s="59"/>
    </row>
    <row r="172" spans="1:21">
      <c r="L172" s="27"/>
      <c r="M172" s="27"/>
      <c r="N172" s="27"/>
      <c r="O172" s="27"/>
      <c r="P172" s="27"/>
      <c r="Q172" s="27"/>
      <c r="R172" s="27"/>
      <c r="S172" s="27"/>
      <c r="T172" s="59"/>
      <c r="U172" s="59"/>
    </row>
    <row r="173" spans="1:21">
      <c r="B173" s="44" t="s">
        <v>470</v>
      </c>
      <c r="C173" s="59"/>
      <c r="D173" s="59"/>
      <c r="E173" s="59"/>
      <c r="F173" s="62" t="s">
        <v>75</v>
      </c>
      <c r="J173" s="218">
        <f>SUM(L173:S173)</f>
        <v>5485046.2044383604</v>
      </c>
      <c r="L173" s="218">
        <f t="shared" ref="L173:S173" si="16">SUM(L124:L131,L136:L143,L150:L157,L162:L169)</f>
        <v>92059.839999999997</v>
      </c>
      <c r="M173" s="218">
        <f t="shared" si="16"/>
        <v>187939.91999999998</v>
      </c>
      <c r="N173" s="218">
        <f t="shared" si="16"/>
        <v>2158805.9120697137</v>
      </c>
      <c r="O173" s="218">
        <f t="shared" si="16"/>
        <v>2238703.072368647</v>
      </c>
      <c r="P173" s="218">
        <f t="shared" si="16"/>
        <v>51297.000000000007</v>
      </c>
      <c r="Q173" s="218">
        <f t="shared" si="16"/>
        <v>660762.71999999986</v>
      </c>
      <c r="R173" s="218">
        <f t="shared" si="16"/>
        <v>95477.74</v>
      </c>
      <c r="S173" s="218">
        <f t="shared" si="16"/>
        <v>0</v>
      </c>
      <c r="T173" s="59"/>
      <c r="U173" s="59"/>
    </row>
    <row r="174" spans="1:21">
      <c r="T174" s="59"/>
      <c r="U174" s="59"/>
    </row>
    <row r="175" spans="1:21" s="78" customFormat="1">
      <c r="A175" s="77"/>
      <c r="B175" s="78" t="s">
        <v>399</v>
      </c>
    </row>
    <row r="176" spans="1:21" s="67" customFormat="1">
      <c r="A176" s="2"/>
    </row>
    <row r="177" spans="2:25">
      <c r="B177" s="44" t="s">
        <v>263</v>
      </c>
      <c r="T177" s="59"/>
      <c r="U177" s="59"/>
      <c r="V177" s="59"/>
      <c r="W177" s="59"/>
    </row>
    <row r="178" spans="2:25">
      <c r="B178" s="45"/>
      <c r="T178" s="59"/>
      <c r="U178" s="59"/>
      <c r="V178" s="59"/>
      <c r="W178" s="59"/>
    </row>
    <row r="179" spans="2:25">
      <c r="B179" s="44" t="s">
        <v>251</v>
      </c>
      <c r="T179" s="59"/>
      <c r="U179" s="59"/>
      <c r="W179" s="59"/>
    </row>
    <row r="180" spans="2:25">
      <c r="B180" s="45" t="s">
        <v>252</v>
      </c>
      <c r="F180" s="50" t="s">
        <v>88</v>
      </c>
      <c r="J180" s="55">
        <f>SUM(L180:S180)</f>
        <v>378170.11</v>
      </c>
      <c r="L180" s="176">
        <v>11389.94</v>
      </c>
      <c r="M180" s="176">
        <v>2368</v>
      </c>
      <c r="N180" s="55">
        <f t="shared" ref="N180:N189" si="17">SUM(U180:V180)</f>
        <v>214174.49999999997</v>
      </c>
      <c r="O180" s="177"/>
      <c r="P180" s="237">
        <v>3488.66</v>
      </c>
      <c r="Q180" s="176">
        <v>139298.53</v>
      </c>
      <c r="R180" s="176">
        <v>7450.48</v>
      </c>
      <c r="S180" s="176"/>
      <c r="T180" s="139"/>
      <c r="U180" s="176">
        <v>163960.52999999997</v>
      </c>
      <c r="V180" s="176">
        <v>50213.97</v>
      </c>
      <c r="W180" s="139"/>
      <c r="Y180" s="2" t="s">
        <v>345</v>
      </c>
    </row>
    <row r="181" spans="2:25">
      <c r="B181" s="45" t="s">
        <v>253</v>
      </c>
      <c r="F181" s="50" t="s">
        <v>88</v>
      </c>
      <c r="J181" s="55">
        <f t="shared" ref="J181:J188" si="18">SUM(L181:S181)</f>
        <v>531995.99494731706</v>
      </c>
      <c r="L181" s="176">
        <v>8607.57</v>
      </c>
      <c r="M181" s="176">
        <v>5966</v>
      </c>
      <c r="N181" s="55">
        <f t="shared" si="17"/>
        <v>118506.63999999998</v>
      </c>
      <c r="O181" s="176">
        <v>294777.94494731701</v>
      </c>
      <c r="P181" s="235">
        <v>2801.34</v>
      </c>
      <c r="Q181" s="176">
        <v>86218.5</v>
      </c>
      <c r="R181" s="176">
        <v>15118</v>
      </c>
      <c r="S181" s="176"/>
      <c r="T181" s="139"/>
      <c r="U181" s="176">
        <v>94429.309999999983</v>
      </c>
      <c r="V181" s="176">
        <v>24077.33</v>
      </c>
      <c r="W181" s="139"/>
      <c r="Y181" s="2" t="s">
        <v>345</v>
      </c>
    </row>
    <row r="182" spans="2:25">
      <c r="B182" s="45" t="s">
        <v>254</v>
      </c>
      <c r="F182" s="50" t="s">
        <v>88</v>
      </c>
      <c r="J182" s="55">
        <f t="shared" si="18"/>
        <v>479220.7736418448</v>
      </c>
      <c r="L182" s="176">
        <v>0</v>
      </c>
      <c r="M182" s="177">
        <v>3065</v>
      </c>
      <c r="N182" s="55">
        <f t="shared" si="17"/>
        <v>146618.01</v>
      </c>
      <c r="O182" s="176">
        <v>262455.01364184479</v>
      </c>
      <c r="P182" s="237">
        <v>4450</v>
      </c>
      <c r="Q182" s="176">
        <v>62632.75</v>
      </c>
      <c r="R182" s="176">
        <v>0</v>
      </c>
      <c r="S182" s="176"/>
      <c r="T182" s="139"/>
      <c r="U182" s="176">
        <v>141373.17000000001</v>
      </c>
      <c r="V182" s="176">
        <v>5244.84</v>
      </c>
      <c r="W182" s="139"/>
      <c r="Y182" s="2" t="s">
        <v>345</v>
      </c>
    </row>
    <row r="183" spans="2:25">
      <c r="B183" s="45" t="s">
        <v>255</v>
      </c>
      <c r="F183" s="50" t="s">
        <v>88</v>
      </c>
      <c r="J183" s="55">
        <f t="shared" si="18"/>
        <v>164455.03032831498</v>
      </c>
      <c r="L183" s="177">
        <v>1581.99</v>
      </c>
      <c r="M183" s="177">
        <v>10758.81</v>
      </c>
      <c r="N183" s="55">
        <f t="shared" si="17"/>
        <v>118570.57</v>
      </c>
      <c r="O183" s="176">
        <v>33543.660328314974</v>
      </c>
      <c r="P183" s="177">
        <v>0</v>
      </c>
      <c r="Q183" s="177">
        <v>0</v>
      </c>
      <c r="R183" s="177">
        <v>0</v>
      </c>
      <c r="S183" s="176"/>
      <c r="T183" s="139"/>
      <c r="U183" s="176">
        <v>104792.56000000001</v>
      </c>
      <c r="V183" s="176">
        <v>13778.010000000002</v>
      </c>
      <c r="W183" s="139"/>
      <c r="Y183" s="2" t="s">
        <v>345</v>
      </c>
    </row>
    <row r="184" spans="2:25">
      <c r="B184" s="45" t="s">
        <v>256</v>
      </c>
      <c r="F184" s="50" t="s">
        <v>88</v>
      </c>
      <c r="J184" s="55">
        <f t="shared" si="18"/>
        <v>60351.446586256585</v>
      </c>
      <c r="L184" s="177">
        <v>0</v>
      </c>
      <c r="M184" s="177">
        <v>0</v>
      </c>
      <c r="N184" s="55">
        <f t="shared" si="17"/>
        <v>123903.13</v>
      </c>
      <c r="O184" s="176">
        <v>-63551.68341374342</v>
      </c>
      <c r="P184" s="177">
        <v>0</v>
      </c>
      <c r="Q184" s="176">
        <v>0</v>
      </c>
      <c r="R184" s="177">
        <v>0</v>
      </c>
      <c r="S184" s="176"/>
      <c r="T184" s="139"/>
      <c r="U184" s="176">
        <v>123903.13</v>
      </c>
      <c r="V184" s="176">
        <v>0</v>
      </c>
      <c r="W184" s="139"/>
      <c r="Y184" s="2" t="s">
        <v>345</v>
      </c>
    </row>
    <row r="185" spans="2:25">
      <c r="B185" s="45" t="s">
        <v>257</v>
      </c>
      <c r="F185" s="50" t="s">
        <v>88</v>
      </c>
      <c r="J185" s="55">
        <f t="shared" si="18"/>
        <v>619249.15626019472</v>
      </c>
      <c r="L185" s="177">
        <v>0</v>
      </c>
      <c r="M185" s="177">
        <v>0</v>
      </c>
      <c r="N185" s="55">
        <f t="shared" si="17"/>
        <v>39579.800000000003</v>
      </c>
      <c r="O185" s="176">
        <v>567700.29626019462</v>
      </c>
      <c r="P185" s="177">
        <v>0</v>
      </c>
      <c r="Q185" s="177">
        <v>0</v>
      </c>
      <c r="R185" s="177">
        <v>11969.06</v>
      </c>
      <c r="S185" s="176"/>
      <c r="T185" s="139"/>
      <c r="U185" s="176">
        <v>39579.800000000003</v>
      </c>
      <c r="V185" s="176">
        <v>0</v>
      </c>
      <c r="W185" s="139"/>
      <c r="Y185" s="2" t="s">
        <v>345</v>
      </c>
    </row>
    <row r="186" spans="2:25">
      <c r="B186" s="45" t="s">
        <v>258</v>
      </c>
      <c r="F186" s="50" t="s">
        <v>88</v>
      </c>
      <c r="J186" s="55">
        <f t="shared" si="18"/>
        <v>61504</v>
      </c>
      <c r="L186" s="177">
        <v>0</v>
      </c>
      <c r="M186" s="177">
        <v>0</v>
      </c>
      <c r="N186" s="55">
        <f t="shared" si="17"/>
        <v>61504</v>
      </c>
      <c r="O186" s="177">
        <v>0</v>
      </c>
      <c r="P186" s="177">
        <v>0</v>
      </c>
      <c r="Q186" s="177">
        <v>0</v>
      </c>
      <c r="R186" s="177">
        <v>0</v>
      </c>
      <c r="S186" s="176"/>
      <c r="T186" s="139"/>
      <c r="U186" s="176">
        <v>61504</v>
      </c>
      <c r="V186" s="176">
        <v>0</v>
      </c>
      <c r="W186" s="139"/>
      <c r="Y186" s="2" t="s">
        <v>345</v>
      </c>
    </row>
    <row r="187" spans="2:25">
      <c r="B187" s="45" t="s">
        <v>259</v>
      </c>
      <c r="F187" s="50" t="s">
        <v>88</v>
      </c>
      <c r="J187" s="55">
        <f t="shared" si="18"/>
        <v>61932.1</v>
      </c>
      <c r="L187" s="177">
        <v>0</v>
      </c>
      <c r="M187" s="177">
        <v>0</v>
      </c>
      <c r="N187" s="55">
        <f t="shared" si="17"/>
        <v>61932.1</v>
      </c>
      <c r="O187" s="177">
        <v>0</v>
      </c>
      <c r="P187" s="177">
        <v>0</v>
      </c>
      <c r="Q187" s="177">
        <v>0</v>
      </c>
      <c r="R187" s="177">
        <v>0</v>
      </c>
      <c r="S187" s="176"/>
      <c r="T187" s="139"/>
      <c r="U187" s="177">
        <v>61932.1</v>
      </c>
      <c r="V187" s="177">
        <v>0</v>
      </c>
      <c r="W187" s="139"/>
      <c r="Y187" s="2" t="s">
        <v>345</v>
      </c>
    </row>
    <row r="188" spans="2:25">
      <c r="B188" s="45" t="s">
        <v>260</v>
      </c>
      <c r="F188" s="50" t="s">
        <v>88</v>
      </c>
      <c r="J188" s="55">
        <f t="shared" si="18"/>
        <v>0</v>
      </c>
      <c r="L188" s="177">
        <v>0</v>
      </c>
      <c r="M188" s="177">
        <v>0</v>
      </c>
      <c r="N188" s="55">
        <f t="shared" si="17"/>
        <v>0</v>
      </c>
      <c r="O188" s="177">
        <v>0</v>
      </c>
      <c r="P188" s="177">
        <v>0</v>
      </c>
      <c r="Q188" s="177">
        <v>0</v>
      </c>
      <c r="R188" s="177">
        <v>0</v>
      </c>
      <c r="S188" s="176"/>
      <c r="T188" s="139"/>
      <c r="U188" s="177">
        <v>0</v>
      </c>
      <c r="V188" s="177">
        <v>0</v>
      </c>
      <c r="W188" s="139"/>
      <c r="Y188" s="2" t="s">
        <v>345</v>
      </c>
    </row>
    <row r="189" spans="2:25">
      <c r="B189" s="45" t="s">
        <v>261</v>
      </c>
      <c r="F189" s="50" t="s">
        <v>88</v>
      </c>
      <c r="J189" s="55">
        <f>SUM(L189:S189)</f>
        <v>0</v>
      </c>
      <c r="L189" s="177">
        <v>0</v>
      </c>
      <c r="M189" s="177">
        <v>0</v>
      </c>
      <c r="N189" s="55">
        <f t="shared" si="17"/>
        <v>0</v>
      </c>
      <c r="O189" s="177">
        <v>0</v>
      </c>
      <c r="P189" s="177">
        <v>0</v>
      </c>
      <c r="Q189" s="177">
        <v>0</v>
      </c>
      <c r="R189" s="177">
        <v>0</v>
      </c>
      <c r="S189" s="176"/>
      <c r="T189" s="139"/>
      <c r="U189" s="177">
        <v>0</v>
      </c>
      <c r="V189" s="177">
        <v>0</v>
      </c>
      <c r="W189" s="139"/>
      <c r="Y189" s="2" t="s">
        <v>345</v>
      </c>
    </row>
    <row r="190" spans="2:25">
      <c r="B190" s="45"/>
      <c r="J190" s="140"/>
      <c r="L190" s="139"/>
      <c r="M190" s="139"/>
      <c r="N190" s="140"/>
      <c r="O190" s="139"/>
      <c r="P190" s="139"/>
      <c r="Q190" s="139"/>
      <c r="R190" s="139"/>
      <c r="S190" s="139"/>
      <c r="T190" s="139"/>
      <c r="U190" s="139"/>
      <c r="V190" s="139"/>
      <c r="W190" s="139"/>
    </row>
    <row r="191" spans="2:25">
      <c r="B191" s="44" t="s">
        <v>262</v>
      </c>
      <c r="J191" s="140"/>
      <c r="L191" s="139"/>
      <c r="M191" s="139"/>
      <c r="N191" s="140"/>
      <c r="O191" s="139"/>
      <c r="P191" s="139"/>
      <c r="Q191" s="139"/>
      <c r="R191" s="139"/>
      <c r="S191" s="139"/>
      <c r="T191" s="139"/>
      <c r="U191" s="139"/>
      <c r="V191" s="139"/>
      <c r="W191" s="139"/>
    </row>
    <row r="192" spans="2:25">
      <c r="B192" s="45" t="s">
        <v>252</v>
      </c>
      <c r="F192" s="50" t="s">
        <v>88</v>
      </c>
      <c r="J192" s="55">
        <f>SUM(L192:S192)</f>
        <v>15811.74</v>
      </c>
      <c r="L192" s="176">
        <v>5811.74</v>
      </c>
      <c r="M192" s="177">
        <v>0</v>
      </c>
      <c r="N192" s="55">
        <f t="shared" ref="N192:N201" si="19">SUM(U192:V192)</f>
        <v>0</v>
      </c>
      <c r="O192" s="177">
        <v>0</v>
      </c>
      <c r="P192" s="177">
        <v>0</v>
      </c>
      <c r="Q192" s="176">
        <v>10000</v>
      </c>
      <c r="R192" s="176">
        <v>0</v>
      </c>
      <c r="S192" s="176"/>
      <c r="T192" s="139"/>
      <c r="U192" s="176">
        <v>0</v>
      </c>
      <c r="V192" s="176">
        <v>0</v>
      </c>
      <c r="W192" s="139"/>
      <c r="Y192" s="2" t="s">
        <v>345</v>
      </c>
    </row>
    <row r="193" spans="2:29">
      <c r="B193" s="45" t="s">
        <v>253</v>
      </c>
      <c r="F193" s="50" t="s">
        <v>88</v>
      </c>
      <c r="J193" s="55">
        <f t="shared" ref="J193:J201" si="20">SUM(L193:S193)</f>
        <v>167060.98038536328</v>
      </c>
      <c r="L193" s="176">
        <v>19649.32</v>
      </c>
      <c r="M193" s="177">
        <v>0</v>
      </c>
      <c r="N193" s="55">
        <f t="shared" si="19"/>
        <v>47125</v>
      </c>
      <c r="O193" s="176">
        <v>49473.160385363284</v>
      </c>
      <c r="P193" s="176">
        <v>0</v>
      </c>
      <c r="Q193" s="176">
        <v>50813.5</v>
      </c>
      <c r="R193" s="176">
        <v>0</v>
      </c>
      <c r="S193" s="176"/>
      <c r="T193" s="139"/>
      <c r="U193" s="176">
        <v>47125</v>
      </c>
      <c r="V193" s="176">
        <v>0</v>
      </c>
      <c r="W193" s="139"/>
      <c r="Y193" s="2" t="s">
        <v>345</v>
      </c>
    </row>
    <row r="194" spans="2:29">
      <c r="B194" s="45" t="s">
        <v>254</v>
      </c>
      <c r="F194" s="50" t="s">
        <v>88</v>
      </c>
      <c r="J194" s="55">
        <f>SUM(L194:S194)</f>
        <v>101767.46102547483</v>
      </c>
      <c r="L194" s="176">
        <v>26254.28</v>
      </c>
      <c r="M194" s="177">
        <v>0</v>
      </c>
      <c r="N194" s="55">
        <f t="shared" si="19"/>
        <v>0</v>
      </c>
      <c r="O194" s="176">
        <v>22778.681025474823</v>
      </c>
      <c r="P194" s="177">
        <v>0</v>
      </c>
      <c r="Q194" s="176">
        <v>52734.5</v>
      </c>
      <c r="R194" s="176">
        <v>0</v>
      </c>
      <c r="S194" s="176"/>
      <c r="T194" s="139"/>
      <c r="U194" s="176">
        <v>0</v>
      </c>
      <c r="V194" s="176">
        <v>0</v>
      </c>
      <c r="W194" s="139"/>
      <c r="Y194" s="2" t="s">
        <v>345</v>
      </c>
      <c r="Z194" s="23"/>
      <c r="AA194" s="23"/>
      <c r="AB194" s="23"/>
      <c r="AC194" s="23"/>
    </row>
    <row r="195" spans="2:29">
      <c r="B195" s="45" t="s">
        <v>255</v>
      </c>
      <c r="F195" s="50" t="s">
        <v>88</v>
      </c>
      <c r="J195" s="55">
        <f t="shared" si="20"/>
        <v>41556</v>
      </c>
      <c r="L195" s="177">
        <v>0</v>
      </c>
      <c r="M195" s="177">
        <v>6411</v>
      </c>
      <c r="N195" s="55">
        <f t="shared" si="19"/>
        <v>0</v>
      </c>
      <c r="O195" s="176">
        <v>0</v>
      </c>
      <c r="P195" s="177">
        <v>0</v>
      </c>
      <c r="Q195" s="177">
        <v>35145</v>
      </c>
      <c r="R195" s="177">
        <v>0</v>
      </c>
      <c r="S195" s="176"/>
      <c r="T195" s="139"/>
      <c r="U195" s="176">
        <v>0</v>
      </c>
      <c r="V195" s="176">
        <v>0</v>
      </c>
      <c r="W195" s="139"/>
      <c r="Y195" s="2" t="s">
        <v>345</v>
      </c>
      <c r="Z195" s="23"/>
      <c r="AA195" s="23"/>
      <c r="AB195" s="23"/>
      <c r="AC195" s="23"/>
    </row>
    <row r="196" spans="2:29">
      <c r="B196" s="45" t="s">
        <v>256</v>
      </c>
      <c r="F196" s="50" t="s">
        <v>88</v>
      </c>
      <c r="J196" s="227">
        <f t="shared" si="20"/>
        <v>8068.5555287521929</v>
      </c>
      <c r="L196" s="177">
        <v>0</v>
      </c>
      <c r="M196" s="177">
        <v>0</v>
      </c>
      <c r="N196" s="55">
        <f t="shared" si="19"/>
        <v>8030</v>
      </c>
      <c r="O196" s="176">
        <v>-21745.194471247807</v>
      </c>
      <c r="P196" s="177">
        <v>0</v>
      </c>
      <c r="Q196" s="176">
        <v>21783.75</v>
      </c>
      <c r="R196" s="177">
        <v>0</v>
      </c>
      <c r="S196" s="176"/>
      <c r="T196" s="139"/>
      <c r="U196" s="176">
        <v>0</v>
      </c>
      <c r="V196" s="176">
        <v>8030</v>
      </c>
      <c r="W196" s="139"/>
      <c r="Y196" s="2" t="s">
        <v>345</v>
      </c>
      <c r="Z196" s="23"/>
      <c r="AA196" s="23"/>
      <c r="AB196" s="23"/>
      <c r="AC196" s="23"/>
    </row>
    <row r="197" spans="2:29">
      <c r="B197" s="45" t="s">
        <v>257</v>
      </c>
      <c r="F197" s="50" t="s">
        <v>88</v>
      </c>
      <c r="J197" s="227">
        <f t="shared" si="20"/>
        <v>423869.21775611676</v>
      </c>
      <c r="L197" s="177">
        <v>0</v>
      </c>
      <c r="M197" s="177">
        <v>0</v>
      </c>
      <c r="N197" s="55">
        <f t="shared" si="19"/>
        <v>33875</v>
      </c>
      <c r="O197" s="176">
        <v>351359.71775611676</v>
      </c>
      <c r="P197" s="177">
        <v>0</v>
      </c>
      <c r="Q197" s="177">
        <v>38634.5</v>
      </c>
      <c r="R197" s="177">
        <v>0</v>
      </c>
      <c r="S197" s="176"/>
      <c r="T197" s="139"/>
      <c r="U197" s="176">
        <v>0</v>
      </c>
      <c r="V197" s="176">
        <v>33875</v>
      </c>
      <c r="W197" s="139"/>
      <c r="Y197" s="2" t="s">
        <v>345</v>
      </c>
      <c r="Z197" s="23"/>
      <c r="AA197" s="23"/>
      <c r="AB197" s="23"/>
      <c r="AC197" s="23"/>
    </row>
    <row r="198" spans="2:29">
      <c r="B198" s="45" t="s">
        <v>258</v>
      </c>
      <c r="F198" s="50" t="s">
        <v>88</v>
      </c>
      <c r="J198" s="227">
        <f t="shared" si="20"/>
        <v>324207.28049649106</v>
      </c>
      <c r="L198" s="177">
        <v>0</v>
      </c>
      <c r="M198" s="177">
        <v>0</v>
      </c>
      <c r="N198" s="55">
        <f t="shared" si="19"/>
        <v>2266</v>
      </c>
      <c r="O198" s="177">
        <v>223758.33049649105</v>
      </c>
      <c r="P198" s="177">
        <v>0</v>
      </c>
      <c r="Q198" s="177">
        <v>98182.95</v>
      </c>
      <c r="R198" s="177">
        <v>0</v>
      </c>
      <c r="S198" s="176"/>
      <c r="T198" s="139"/>
      <c r="U198" s="176">
        <v>0</v>
      </c>
      <c r="V198" s="176">
        <v>2266</v>
      </c>
      <c r="W198" s="139"/>
      <c r="Y198" s="2" t="s">
        <v>345</v>
      </c>
      <c r="Z198" s="23"/>
      <c r="AA198" s="23"/>
      <c r="AB198" s="23"/>
      <c r="AC198" s="23"/>
    </row>
    <row r="199" spans="2:29">
      <c r="B199" s="45" t="s">
        <v>259</v>
      </c>
      <c r="F199" s="50" t="s">
        <v>88</v>
      </c>
      <c r="J199" s="227">
        <f t="shared" si="20"/>
        <v>9985</v>
      </c>
      <c r="L199" s="177">
        <v>0</v>
      </c>
      <c r="M199" s="177">
        <v>0</v>
      </c>
      <c r="N199" s="55">
        <f t="shared" si="19"/>
        <v>0</v>
      </c>
      <c r="O199" s="177">
        <v>0</v>
      </c>
      <c r="P199" s="177">
        <v>0</v>
      </c>
      <c r="Q199" s="177">
        <v>9985</v>
      </c>
      <c r="R199" s="177">
        <v>0</v>
      </c>
      <c r="S199" s="176"/>
      <c r="T199" s="139"/>
      <c r="U199" s="177">
        <v>0</v>
      </c>
      <c r="V199" s="177">
        <v>0</v>
      </c>
      <c r="W199" s="139"/>
      <c r="Y199" s="2" t="s">
        <v>345</v>
      </c>
      <c r="Z199" s="23"/>
      <c r="AA199" s="23"/>
      <c r="AB199" s="23"/>
      <c r="AC199" s="23"/>
    </row>
    <row r="200" spans="2:29">
      <c r="B200" s="45" t="s">
        <v>260</v>
      </c>
      <c r="F200" s="50" t="s">
        <v>88</v>
      </c>
      <c r="J200" s="227">
        <f t="shared" si="20"/>
        <v>0</v>
      </c>
      <c r="L200" s="177">
        <v>0</v>
      </c>
      <c r="M200" s="177">
        <v>0</v>
      </c>
      <c r="N200" s="55">
        <f t="shared" si="19"/>
        <v>0</v>
      </c>
      <c r="O200" s="177">
        <v>0</v>
      </c>
      <c r="P200" s="177">
        <v>0</v>
      </c>
      <c r="Q200" s="177">
        <v>0</v>
      </c>
      <c r="R200" s="177">
        <v>0</v>
      </c>
      <c r="S200" s="176"/>
      <c r="T200" s="139"/>
      <c r="U200" s="177">
        <v>0</v>
      </c>
      <c r="V200" s="177">
        <v>0</v>
      </c>
      <c r="W200" s="139"/>
      <c r="Y200" s="2" t="s">
        <v>345</v>
      </c>
      <c r="Z200" s="23"/>
      <c r="AA200" s="23"/>
      <c r="AB200" s="23"/>
      <c r="AC200" s="23"/>
    </row>
    <row r="201" spans="2:29">
      <c r="B201" s="45" t="s">
        <v>261</v>
      </c>
      <c r="F201" s="50" t="s">
        <v>88</v>
      </c>
      <c r="J201" s="227">
        <f t="shared" si="20"/>
        <v>143900.4</v>
      </c>
      <c r="L201" s="177">
        <v>0</v>
      </c>
      <c r="M201" s="177">
        <v>0</v>
      </c>
      <c r="N201" s="55">
        <f t="shared" si="19"/>
        <v>0</v>
      </c>
      <c r="O201" s="177">
        <v>0</v>
      </c>
      <c r="P201" s="177">
        <v>0</v>
      </c>
      <c r="Q201" s="177">
        <v>143900.4</v>
      </c>
      <c r="R201" s="177">
        <v>0</v>
      </c>
      <c r="S201" s="176"/>
      <c r="T201" s="139"/>
      <c r="U201" s="177">
        <v>0</v>
      </c>
      <c r="V201" s="177">
        <v>0</v>
      </c>
      <c r="W201" s="139"/>
      <c r="Y201" s="2" t="s">
        <v>345</v>
      </c>
    </row>
    <row r="202" spans="2:29">
      <c r="J202" s="27"/>
      <c r="T202" s="59"/>
      <c r="U202" s="59"/>
      <c r="V202" s="59"/>
      <c r="W202" s="59"/>
    </row>
    <row r="203" spans="2:29">
      <c r="B203" s="44" t="s">
        <v>264</v>
      </c>
      <c r="C203" s="45"/>
      <c r="D203" s="45"/>
      <c r="J203" s="27"/>
      <c r="L203" s="59"/>
      <c r="M203" s="59"/>
      <c r="N203" s="59"/>
      <c r="O203" s="59"/>
      <c r="P203" s="59"/>
      <c r="Q203" s="59"/>
      <c r="R203" s="59"/>
      <c r="S203" s="59"/>
      <c r="T203" s="59"/>
      <c r="U203" s="59"/>
      <c r="V203" s="59"/>
      <c r="W203" s="59"/>
      <c r="X203" s="59"/>
      <c r="Y203" s="59"/>
    </row>
    <row r="204" spans="2:29">
      <c r="J204" s="217"/>
      <c r="T204" s="59"/>
      <c r="U204" s="59"/>
      <c r="V204" s="59"/>
      <c r="W204" s="59"/>
    </row>
    <row r="205" spans="2:29">
      <c r="B205" s="44" t="s">
        <v>251</v>
      </c>
      <c r="J205" s="217"/>
      <c r="T205" s="59"/>
      <c r="U205" s="59"/>
      <c r="V205" s="59"/>
      <c r="W205" s="59"/>
    </row>
    <row r="206" spans="2:29">
      <c r="B206" s="45" t="s">
        <v>252</v>
      </c>
      <c r="F206" s="50" t="s">
        <v>88</v>
      </c>
      <c r="J206" s="218">
        <f>SUM(L206:S206)</f>
        <v>85492.03</v>
      </c>
      <c r="L206" s="176">
        <v>7201.44</v>
      </c>
      <c r="M206" s="176">
        <v>4724.8</v>
      </c>
      <c r="N206" s="143">
        <f t="shared" ref="N206:N215" si="21">SUM(U206:V206)</f>
        <v>47385.310000000005</v>
      </c>
      <c r="O206" s="177">
        <v>0</v>
      </c>
      <c r="P206" s="177">
        <v>5711</v>
      </c>
      <c r="Q206" s="176">
        <v>17801.98</v>
      </c>
      <c r="R206" s="176">
        <v>2667.5</v>
      </c>
      <c r="S206" s="176"/>
      <c r="T206" s="139"/>
      <c r="U206" s="176">
        <v>37658.160000000003</v>
      </c>
      <c r="V206" s="176">
        <v>9727.15</v>
      </c>
      <c r="W206" s="139"/>
      <c r="Y206" s="2" t="s">
        <v>345</v>
      </c>
    </row>
    <row r="207" spans="2:29">
      <c r="B207" s="45" t="s">
        <v>253</v>
      </c>
      <c r="F207" s="50" t="s">
        <v>88</v>
      </c>
      <c r="J207" s="218">
        <f t="shared" ref="J207:J215" si="22">SUM(L207:S207)</f>
        <v>227398.05</v>
      </c>
      <c r="L207" s="176">
        <v>2343.8200000000002</v>
      </c>
      <c r="M207" s="176">
        <v>6533.5999999999995</v>
      </c>
      <c r="N207" s="143">
        <f t="shared" si="21"/>
        <v>38540.17</v>
      </c>
      <c r="O207" s="176">
        <v>146967.04999999999</v>
      </c>
      <c r="P207" s="176">
        <v>11471.66</v>
      </c>
      <c r="Q207" s="176">
        <v>12879.75</v>
      </c>
      <c r="R207" s="176">
        <v>8662</v>
      </c>
      <c r="S207" s="176"/>
      <c r="T207" s="139"/>
      <c r="U207" s="176">
        <v>25583.819999999996</v>
      </c>
      <c r="V207" s="176">
        <v>12956.349999999999</v>
      </c>
      <c r="W207" s="139"/>
      <c r="Y207" s="2" t="s">
        <v>345</v>
      </c>
    </row>
    <row r="208" spans="2:29">
      <c r="B208" s="45" t="s">
        <v>254</v>
      </c>
      <c r="F208" s="50" t="s">
        <v>88</v>
      </c>
      <c r="J208" s="218">
        <f t="shared" si="22"/>
        <v>209203.21000000002</v>
      </c>
      <c r="L208" s="176">
        <v>0</v>
      </c>
      <c r="M208" s="177">
        <v>4495.3100000000004</v>
      </c>
      <c r="N208" s="143">
        <f t="shared" si="21"/>
        <v>72595</v>
      </c>
      <c r="O208" s="176">
        <v>107488.95</v>
      </c>
      <c r="P208" s="177">
        <v>0</v>
      </c>
      <c r="Q208" s="176">
        <v>24623.95</v>
      </c>
      <c r="R208" s="176">
        <v>0</v>
      </c>
      <c r="S208" s="176"/>
      <c r="T208" s="139"/>
      <c r="U208" s="176">
        <v>70845</v>
      </c>
      <c r="V208" s="176">
        <v>1750</v>
      </c>
      <c r="W208" s="139"/>
      <c r="Y208" s="2" t="s">
        <v>345</v>
      </c>
    </row>
    <row r="209" spans="2:25">
      <c r="B209" s="45" t="s">
        <v>255</v>
      </c>
      <c r="F209" s="50" t="s">
        <v>88</v>
      </c>
      <c r="J209" s="218">
        <f t="shared" si="22"/>
        <v>21234.083043873707</v>
      </c>
      <c r="L209" s="177">
        <v>3113</v>
      </c>
      <c r="M209" s="177">
        <v>4747.8100000000013</v>
      </c>
      <c r="N209" s="143">
        <f t="shared" si="21"/>
        <v>8152.9</v>
      </c>
      <c r="O209" s="176">
        <v>5220.3730438737048</v>
      </c>
      <c r="P209" s="177">
        <v>0</v>
      </c>
      <c r="Q209" s="177">
        <v>0</v>
      </c>
      <c r="R209" s="177">
        <v>0</v>
      </c>
      <c r="S209" s="176"/>
      <c r="T209" s="139"/>
      <c r="U209" s="176">
        <v>8152.9</v>
      </c>
      <c r="V209" s="176">
        <v>0</v>
      </c>
      <c r="W209" s="139"/>
      <c r="Y209" s="2" t="s">
        <v>345</v>
      </c>
    </row>
    <row r="210" spans="2:25">
      <c r="B210" s="45" t="s">
        <v>256</v>
      </c>
      <c r="F210" s="50" t="s">
        <v>88</v>
      </c>
      <c r="J210" s="218">
        <f t="shared" si="22"/>
        <v>15155.1</v>
      </c>
      <c r="L210" s="177">
        <v>0</v>
      </c>
      <c r="M210" s="177">
        <v>0</v>
      </c>
      <c r="N210" s="143">
        <f t="shared" si="21"/>
        <v>0</v>
      </c>
      <c r="O210" s="176">
        <v>15155.1</v>
      </c>
      <c r="P210" s="177">
        <v>0</v>
      </c>
      <c r="Q210" s="176">
        <v>0</v>
      </c>
      <c r="R210" s="177">
        <v>0</v>
      </c>
      <c r="S210" s="176"/>
      <c r="T210" s="139"/>
      <c r="U210" s="176">
        <v>0</v>
      </c>
      <c r="V210" s="176">
        <v>0</v>
      </c>
      <c r="W210" s="139"/>
      <c r="Y210" s="2" t="s">
        <v>345</v>
      </c>
    </row>
    <row r="211" spans="2:25">
      <c r="B211" s="45" t="s">
        <v>257</v>
      </c>
      <c r="F211" s="50" t="s">
        <v>88</v>
      </c>
      <c r="J211" s="218">
        <f t="shared" si="22"/>
        <v>28658.649999999998</v>
      </c>
      <c r="L211" s="177">
        <v>0</v>
      </c>
      <c r="M211" s="177">
        <v>0</v>
      </c>
      <c r="N211" s="143">
        <f t="shared" si="21"/>
        <v>0</v>
      </c>
      <c r="O211" s="176">
        <v>24603.649999999998</v>
      </c>
      <c r="P211" s="177">
        <v>0</v>
      </c>
      <c r="Q211" s="177">
        <v>0</v>
      </c>
      <c r="R211" s="177">
        <v>4055</v>
      </c>
      <c r="S211" s="176"/>
      <c r="T211" s="139"/>
      <c r="U211" s="176">
        <v>0</v>
      </c>
      <c r="V211" s="176">
        <v>0</v>
      </c>
      <c r="W211" s="139"/>
      <c r="Y211" s="2" t="s">
        <v>345</v>
      </c>
    </row>
    <row r="212" spans="2:25">
      <c r="B212" s="45" t="s">
        <v>258</v>
      </c>
      <c r="F212" s="50" t="s">
        <v>88</v>
      </c>
      <c r="J212" s="218">
        <f t="shared" si="22"/>
        <v>0</v>
      </c>
      <c r="L212" s="177">
        <v>0</v>
      </c>
      <c r="M212" s="177">
        <v>0</v>
      </c>
      <c r="N212" s="143">
        <f t="shared" si="21"/>
        <v>0</v>
      </c>
      <c r="O212" s="177">
        <v>0</v>
      </c>
      <c r="P212" s="177">
        <v>0</v>
      </c>
      <c r="Q212" s="177">
        <v>0</v>
      </c>
      <c r="R212" s="177">
        <v>0</v>
      </c>
      <c r="S212" s="176"/>
      <c r="T212" s="139"/>
      <c r="U212" s="176">
        <v>0</v>
      </c>
      <c r="V212" s="176">
        <v>0</v>
      </c>
      <c r="W212" s="139"/>
      <c r="Y212" s="2" t="s">
        <v>345</v>
      </c>
    </row>
    <row r="213" spans="2:25">
      <c r="B213" s="45" t="s">
        <v>259</v>
      </c>
      <c r="F213" s="50" t="s">
        <v>88</v>
      </c>
      <c r="J213" s="218">
        <f t="shared" si="22"/>
        <v>0</v>
      </c>
      <c r="L213" s="177">
        <v>0</v>
      </c>
      <c r="M213" s="177">
        <v>0</v>
      </c>
      <c r="N213" s="143">
        <f t="shared" si="21"/>
        <v>0</v>
      </c>
      <c r="O213" s="177">
        <v>0</v>
      </c>
      <c r="P213" s="177">
        <v>0</v>
      </c>
      <c r="Q213" s="177">
        <v>0</v>
      </c>
      <c r="R213" s="177">
        <v>0</v>
      </c>
      <c r="S213" s="176"/>
      <c r="T213" s="139"/>
      <c r="U213" s="177">
        <v>0</v>
      </c>
      <c r="V213" s="177">
        <v>0</v>
      </c>
      <c r="W213" s="139"/>
      <c r="Y213" s="2" t="s">
        <v>345</v>
      </c>
    </row>
    <row r="214" spans="2:25">
      <c r="B214" s="45" t="s">
        <v>260</v>
      </c>
      <c r="F214" s="50" t="s">
        <v>88</v>
      </c>
      <c r="J214" s="218">
        <f t="shared" si="22"/>
        <v>0</v>
      </c>
      <c r="L214" s="177">
        <v>0</v>
      </c>
      <c r="M214" s="177">
        <v>0</v>
      </c>
      <c r="N214" s="143">
        <f t="shared" si="21"/>
        <v>0</v>
      </c>
      <c r="O214" s="177">
        <v>0</v>
      </c>
      <c r="P214" s="177">
        <v>0</v>
      </c>
      <c r="Q214" s="177">
        <v>0</v>
      </c>
      <c r="R214" s="177">
        <v>0</v>
      </c>
      <c r="S214" s="176"/>
      <c r="T214" s="139"/>
      <c r="U214" s="177">
        <v>0</v>
      </c>
      <c r="V214" s="177">
        <v>0</v>
      </c>
      <c r="W214" s="139"/>
      <c r="Y214" s="2" t="s">
        <v>345</v>
      </c>
    </row>
    <row r="215" spans="2:25">
      <c r="B215" s="45" t="s">
        <v>261</v>
      </c>
      <c r="F215" s="50" t="s">
        <v>88</v>
      </c>
      <c r="J215" s="218">
        <f t="shared" si="22"/>
        <v>0</v>
      </c>
      <c r="L215" s="177">
        <v>0</v>
      </c>
      <c r="M215" s="177">
        <v>0</v>
      </c>
      <c r="N215" s="143">
        <f t="shared" si="21"/>
        <v>0</v>
      </c>
      <c r="O215" s="177">
        <v>0</v>
      </c>
      <c r="P215" s="177">
        <v>0</v>
      </c>
      <c r="Q215" s="177">
        <v>0</v>
      </c>
      <c r="R215" s="177">
        <v>0</v>
      </c>
      <c r="S215" s="176"/>
      <c r="T215" s="139"/>
      <c r="U215" s="177">
        <v>0</v>
      </c>
      <c r="V215" s="177">
        <v>0</v>
      </c>
      <c r="W215" s="139"/>
      <c r="Y215" s="2" t="s">
        <v>345</v>
      </c>
    </row>
    <row r="216" spans="2:25">
      <c r="B216" s="121"/>
      <c r="C216" s="59"/>
      <c r="D216" s="59"/>
      <c r="E216" s="59"/>
      <c r="F216" s="59"/>
      <c r="G216" s="59"/>
      <c r="H216" s="59"/>
      <c r="I216" s="59"/>
      <c r="J216" s="217"/>
      <c r="K216" s="59"/>
      <c r="L216" s="139"/>
      <c r="M216" s="139"/>
      <c r="N216" s="141"/>
      <c r="O216" s="139"/>
      <c r="P216" s="139"/>
      <c r="Q216" s="139"/>
      <c r="R216" s="139"/>
      <c r="S216" s="139"/>
      <c r="T216" s="139"/>
      <c r="U216" s="139"/>
      <c r="V216" s="139"/>
      <c r="W216" s="139"/>
    </row>
    <row r="217" spans="2:25">
      <c r="B217" s="142" t="s">
        <v>262</v>
      </c>
      <c r="C217" s="59"/>
      <c r="D217" s="59"/>
      <c r="E217" s="59"/>
      <c r="F217" s="59"/>
      <c r="G217" s="59"/>
      <c r="H217" s="59"/>
      <c r="I217" s="59"/>
      <c r="J217" s="217"/>
      <c r="K217" s="59"/>
      <c r="L217" s="139"/>
      <c r="M217" s="139"/>
      <c r="N217" s="141"/>
      <c r="O217" s="139"/>
      <c r="P217" s="139"/>
      <c r="Q217" s="139"/>
      <c r="R217" s="139"/>
      <c r="S217" s="139"/>
      <c r="T217" s="139"/>
      <c r="U217" s="139"/>
      <c r="V217" s="139"/>
      <c r="W217" s="139"/>
    </row>
    <row r="218" spans="2:25">
      <c r="B218" s="45" t="s">
        <v>252</v>
      </c>
      <c r="F218" s="50" t="s">
        <v>88</v>
      </c>
      <c r="J218" s="218">
        <f>SUM(L218:S218)</f>
        <v>14961.259999999998</v>
      </c>
      <c r="L218" s="176">
        <v>12443.63</v>
      </c>
      <c r="M218" s="177">
        <v>0</v>
      </c>
      <c r="N218" s="143">
        <f t="shared" ref="N218:N227" si="23">SUM(U218:V218)</f>
        <v>0</v>
      </c>
      <c r="O218" s="177">
        <v>0</v>
      </c>
      <c r="P218" s="177">
        <v>0</v>
      </c>
      <c r="Q218" s="176">
        <v>2517.63</v>
      </c>
      <c r="R218" s="176">
        <v>0</v>
      </c>
      <c r="S218" s="176"/>
      <c r="T218" s="139"/>
      <c r="U218" s="176">
        <v>0</v>
      </c>
      <c r="V218" s="176">
        <v>0</v>
      </c>
      <c r="W218" s="139"/>
      <c r="Y218" s="2" t="s">
        <v>345</v>
      </c>
    </row>
    <row r="219" spans="2:25">
      <c r="B219" s="45" t="s">
        <v>253</v>
      </c>
      <c r="F219" s="50" t="s">
        <v>88</v>
      </c>
      <c r="J219" s="218">
        <f t="shared" ref="J219:J227" si="24">SUM(L219:S219)</f>
        <v>84233.65</v>
      </c>
      <c r="L219" s="176">
        <v>16340.11</v>
      </c>
      <c r="M219" s="177">
        <v>0</v>
      </c>
      <c r="N219" s="143">
        <f t="shared" si="23"/>
        <v>0</v>
      </c>
      <c r="O219" s="176">
        <v>0</v>
      </c>
      <c r="P219" s="176">
        <v>0</v>
      </c>
      <c r="Q219" s="176">
        <v>67893.539999999994</v>
      </c>
      <c r="R219" s="176">
        <v>0</v>
      </c>
      <c r="S219" s="176"/>
      <c r="T219" s="139"/>
      <c r="U219" s="176">
        <v>0</v>
      </c>
      <c r="V219" s="176">
        <v>0</v>
      </c>
      <c r="W219" s="139"/>
      <c r="Y219" s="2" t="s">
        <v>345</v>
      </c>
    </row>
    <row r="220" spans="2:25">
      <c r="B220" s="45" t="s">
        <v>254</v>
      </c>
      <c r="F220" s="50" t="s">
        <v>88</v>
      </c>
      <c r="J220" s="218">
        <f t="shared" si="24"/>
        <v>33460.400000000001</v>
      </c>
      <c r="L220" s="176">
        <v>27599.94</v>
      </c>
      <c r="M220" s="177">
        <v>0</v>
      </c>
      <c r="N220" s="143">
        <f t="shared" si="23"/>
        <v>0</v>
      </c>
      <c r="O220" s="176">
        <v>2245.1999999999998</v>
      </c>
      <c r="P220" s="177">
        <v>0</v>
      </c>
      <c r="Q220" s="176">
        <v>3615.26</v>
      </c>
      <c r="R220" s="176">
        <v>0</v>
      </c>
      <c r="S220" s="176"/>
      <c r="T220" s="139"/>
      <c r="U220" s="176">
        <v>0</v>
      </c>
      <c r="V220" s="176">
        <v>0</v>
      </c>
      <c r="W220" s="139"/>
      <c r="Y220" s="2" t="s">
        <v>345</v>
      </c>
    </row>
    <row r="221" spans="2:25">
      <c r="B221" s="45" t="s">
        <v>255</v>
      </c>
      <c r="F221" s="50" t="s">
        <v>88</v>
      </c>
      <c r="J221" s="218">
        <f t="shared" si="24"/>
        <v>98293.97</v>
      </c>
      <c r="L221" s="177">
        <v>0</v>
      </c>
      <c r="M221" s="177">
        <v>11249.349999999999</v>
      </c>
      <c r="N221" s="143">
        <f t="shared" si="23"/>
        <v>0</v>
      </c>
      <c r="O221" s="176">
        <v>0</v>
      </c>
      <c r="P221" s="177">
        <v>0</v>
      </c>
      <c r="Q221" s="177">
        <v>87044.62</v>
      </c>
      <c r="R221" s="177">
        <v>0</v>
      </c>
      <c r="S221" s="176"/>
      <c r="T221" s="139"/>
      <c r="U221" s="176">
        <v>0</v>
      </c>
      <c r="V221" s="176">
        <v>0</v>
      </c>
      <c r="W221" s="139"/>
      <c r="Y221" s="2" t="s">
        <v>345</v>
      </c>
    </row>
    <row r="222" spans="2:25">
      <c r="B222" s="45" t="s">
        <v>256</v>
      </c>
      <c r="F222" s="50" t="s">
        <v>88</v>
      </c>
      <c r="J222" s="218">
        <f t="shared" si="24"/>
        <v>5613</v>
      </c>
      <c r="L222" s="177">
        <v>0</v>
      </c>
      <c r="M222" s="177">
        <v>0</v>
      </c>
      <c r="N222" s="143">
        <f t="shared" si="23"/>
        <v>0</v>
      </c>
      <c r="O222" s="176">
        <v>5613</v>
      </c>
      <c r="P222" s="177">
        <v>0</v>
      </c>
      <c r="Q222" s="176">
        <v>0</v>
      </c>
      <c r="R222" s="177">
        <v>0</v>
      </c>
      <c r="S222" s="176"/>
      <c r="T222" s="139"/>
      <c r="U222" s="176">
        <v>0</v>
      </c>
      <c r="V222" s="176">
        <v>0</v>
      </c>
      <c r="W222" s="139"/>
      <c r="Y222" s="2" t="s">
        <v>345</v>
      </c>
    </row>
    <row r="223" spans="2:25">
      <c r="B223" s="45" t="s">
        <v>257</v>
      </c>
      <c r="F223" s="50" t="s">
        <v>88</v>
      </c>
      <c r="J223" s="218">
        <f t="shared" si="24"/>
        <v>109822.65</v>
      </c>
      <c r="L223" s="177">
        <v>0</v>
      </c>
      <c r="M223" s="177">
        <v>0</v>
      </c>
      <c r="N223" s="143">
        <f t="shared" si="23"/>
        <v>105800</v>
      </c>
      <c r="O223" s="176">
        <v>4022.65</v>
      </c>
      <c r="P223" s="177">
        <v>0</v>
      </c>
      <c r="Q223" s="177">
        <v>0</v>
      </c>
      <c r="R223" s="177">
        <v>0</v>
      </c>
      <c r="S223" s="176"/>
      <c r="T223" s="139"/>
      <c r="U223" s="176">
        <v>0</v>
      </c>
      <c r="V223" s="176">
        <v>105800</v>
      </c>
      <c r="W223" s="139"/>
      <c r="Y223" s="2" t="s">
        <v>345</v>
      </c>
    </row>
    <row r="224" spans="2:25">
      <c r="B224" s="45" t="s">
        <v>258</v>
      </c>
      <c r="F224" s="50" t="s">
        <v>88</v>
      </c>
      <c r="J224" s="218">
        <f t="shared" si="24"/>
        <v>98529.41</v>
      </c>
      <c r="L224" s="177">
        <v>0</v>
      </c>
      <c r="M224" s="177">
        <v>0</v>
      </c>
      <c r="N224" s="143">
        <f t="shared" si="23"/>
        <v>0</v>
      </c>
      <c r="O224" s="177">
        <v>13284.1</v>
      </c>
      <c r="P224" s="177">
        <v>0</v>
      </c>
      <c r="Q224" s="177">
        <v>85245.31</v>
      </c>
      <c r="R224" s="177">
        <v>0</v>
      </c>
      <c r="S224" s="176"/>
      <c r="T224" s="139"/>
      <c r="U224" s="176">
        <v>0</v>
      </c>
      <c r="V224" s="176">
        <v>0</v>
      </c>
      <c r="W224" s="139"/>
      <c r="Y224" s="2" t="s">
        <v>345</v>
      </c>
    </row>
    <row r="225" spans="1:25">
      <c r="B225" s="45" t="s">
        <v>259</v>
      </c>
      <c r="F225" s="50" t="s">
        <v>88</v>
      </c>
      <c r="J225" s="218">
        <f t="shared" si="24"/>
        <v>0</v>
      </c>
      <c r="L225" s="177">
        <v>0</v>
      </c>
      <c r="M225" s="177">
        <v>0</v>
      </c>
      <c r="N225" s="143">
        <f t="shared" si="23"/>
        <v>0</v>
      </c>
      <c r="O225" s="177">
        <v>0</v>
      </c>
      <c r="P225" s="177">
        <v>0</v>
      </c>
      <c r="Q225" s="177">
        <v>0</v>
      </c>
      <c r="R225" s="177">
        <v>0</v>
      </c>
      <c r="S225" s="176"/>
      <c r="T225" s="139"/>
      <c r="U225" s="177">
        <v>0</v>
      </c>
      <c r="V225" s="177">
        <v>0</v>
      </c>
      <c r="W225" s="139"/>
      <c r="Y225" s="2" t="s">
        <v>345</v>
      </c>
    </row>
    <row r="226" spans="1:25">
      <c r="B226" s="45" t="s">
        <v>260</v>
      </c>
      <c r="F226" s="50" t="s">
        <v>88</v>
      </c>
      <c r="J226" s="218">
        <f t="shared" si="24"/>
        <v>0</v>
      </c>
      <c r="L226" s="177">
        <v>0</v>
      </c>
      <c r="M226" s="177">
        <v>0</v>
      </c>
      <c r="N226" s="143">
        <f t="shared" si="23"/>
        <v>0</v>
      </c>
      <c r="O226" s="177">
        <v>0</v>
      </c>
      <c r="P226" s="177">
        <v>0</v>
      </c>
      <c r="Q226" s="177">
        <v>0</v>
      </c>
      <c r="R226" s="177">
        <v>0</v>
      </c>
      <c r="S226" s="176"/>
      <c r="T226" s="139"/>
      <c r="U226" s="177">
        <v>0</v>
      </c>
      <c r="V226" s="177">
        <v>0</v>
      </c>
      <c r="W226" s="139"/>
      <c r="Y226" s="2" t="s">
        <v>345</v>
      </c>
    </row>
    <row r="227" spans="1:25">
      <c r="B227" s="45" t="s">
        <v>261</v>
      </c>
      <c r="F227" s="50" t="s">
        <v>88</v>
      </c>
      <c r="J227" s="218">
        <f t="shared" si="24"/>
        <v>0</v>
      </c>
      <c r="L227" s="177">
        <v>0</v>
      </c>
      <c r="M227" s="177">
        <v>0</v>
      </c>
      <c r="N227" s="143">
        <f t="shared" si="23"/>
        <v>0</v>
      </c>
      <c r="O227" s="177">
        <v>0</v>
      </c>
      <c r="P227" s="177">
        <v>0</v>
      </c>
      <c r="Q227" s="177">
        <v>0</v>
      </c>
      <c r="R227" s="177">
        <v>0</v>
      </c>
      <c r="S227" s="176"/>
      <c r="T227" s="139"/>
      <c r="U227" s="177">
        <v>0</v>
      </c>
      <c r="V227" s="177">
        <v>0</v>
      </c>
      <c r="W227" s="139"/>
      <c r="Y227" s="2" t="s">
        <v>345</v>
      </c>
    </row>
    <row r="228" spans="1:25">
      <c r="J228" s="27"/>
      <c r="T228" s="59"/>
      <c r="U228" s="59"/>
      <c r="V228" s="59"/>
      <c r="W228" s="59"/>
    </row>
    <row r="229" spans="1:25" s="78" customFormat="1">
      <c r="A229" s="77"/>
      <c r="B229" s="78" t="s">
        <v>431</v>
      </c>
    </row>
    <row r="230" spans="1:25">
      <c r="T230" s="59"/>
      <c r="U230" s="59"/>
    </row>
    <row r="231" spans="1:25">
      <c r="B231" s="44" t="s">
        <v>263</v>
      </c>
      <c r="T231" s="59"/>
      <c r="U231" s="59"/>
    </row>
    <row r="232" spans="1:25">
      <c r="B232" s="45"/>
      <c r="T232" s="59"/>
      <c r="U232" s="59"/>
    </row>
    <row r="233" spans="1:25">
      <c r="B233" s="44" t="s">
        <v>251</v>
      </c>
      <c r="T233" s="59"/>
      <c r="U233" s="59"/>
    </row>
    <row r="234" spans="1:25">
      <c r="B234" s="45" t="s">
        <v>252</v>
      </c>
      <c r="L234" s="230"/>
      <c r="M234" s="231">
        <v>0</v>
      </c>
      <c r="N234" s="230">
        <v>2.975091753677649E-2</v>
      </c>
      <c r="O234" s="230"/>
      <c r="P234" s="230">
        <v>0</v>
      </c>
      <c r="Q234" s="230">
        <v>0</v>
      </c>
      <c r="R234" s="230">
        <v>0</v>
      </c>
      <c r="S234" s="230"/>
      <c r="T234" s="59"/>
      <c r="U234" s="59"/>
      <c r="Y234" s="2" t="s">
        <v>428</v>
      </c>
    </row>
    <row r="235" spans="1:25">
      <c r="B235" s="45" t="s">
        <v>253</v>
      </c>
      <c r="L235" s="230"/>
      <c r="M235" s="231">
        <v>0</v>
      </c>
      <c r="N235" s="230">
        <v>2.975091753677649E-2</v>
      </c>
      <c r="O235" s="231">
        <v>0</v>
      </c>
      <c r="P235" s="230">
        <v>0</v>
      </c>
      <c r="Q235" s="230">
        <v>0</v>
      </c>
      <c r="R235" s="230">
        <v>0</v>
      </c>
      <c r="S235" s="230"/>
      <c r="T235" s="59"/>
      <c r="U235" s="59"/>
      <c r="Y235" s="2" t="s">
        <v>428</v>
      </c>
    </row>
    <row r="236" spans="1:25">
      <c r="B236" s="45" t="s">
        <v>254</v>
      </c>
      <c r="L236" s="230"/>
      <c r="M236" s="231">
        <v>0</v>
      </c>
      <c r="N236" s="230">
        <v>2.975091753677649E-2</v>
      </c>
      <c r="O236" s="231">
        <v>0</v>
      </c>
      <c r="P236" s="230">
        <v>0</v>
      </c>
      <c r="Q236" s="230">
        <v>0</v>
      </c>
      <c r="R236" s="230"/>
      <c r="S236" s="230"/>
      <c r="T236" s="59"/>
      <c r="U236" s="59"/>
      <c r="Y236" s="2" t="s">
        <v>428</v>
      </c>
    </row>
    <row r="237" spans="1:25">
      <c r="B237" s="45" t="s">
        <v>255</v>
      </c>
      <c r="L237" s="230"/>
      <c r="M237" s="231">
        <v>0</v>
      </c>
      <c r="N237" s="230">
        <v>2.975091753677649E-2</v>
      </c>
      <c r="O237" s="231">
        <v>0</v>
      </c>
      <c r="P237" s="230"/>
      <c r="Q237" s="230"/>
      <c r="R237" s="230"/>
      <c r="S237" s="230"/>
      <c r="T237" s="59"/>
      <c r="U237" s="59"/>
      <c r="Y237" s="2" t="s">
        <v>428</v>
      </c>
    </row>
    <row r="238" spans="1:25">
      <c r="B238" s="45" t="s">
        <v>256</v>
      </c>
      <c r="L238" s="230"/>
      <c r="M238" s="231"/>
      <c r="N238" s="230">
        <v>2.975091753677649E-2</v>
      </c>
      <c r="O238" s="231">
        <v>0</v>
      </c>
      <c r="P238" s="230"/>
      <c r="Q238" s="230"/>
      <c r="R238" s="230"/>
      <c r="S238" s="230"/>
      <c r="T238" s="59"/>
      <c r="U238" s="59"/>
      <c r="Y238" s="2" t="s">
        <v>428</v>
      </c>
    </row>
    <row r="239" spans="1:25">
      <c r="B239" s="45" t="s">
        <v>257</v>
      </c>
      <c r="L239" s="230"/>
      <c r="M239" s="231"/>
      <c r="N239" s="230">
        <v>2.975091753677649E-2</v>
      </c>
      <c r="O239" s="231">
        <v>0</v>
      </c>
      <c r="P239" s="230"/>
      <c r="Q239" s="230"/>
      <c r="R239" s="230">
        <v>0</v>
      </c>
      <c r="S239" s="230"/>
      <c r="T239" s="59"/>
      <c r="U239" s="59"/>
      <c r="Y239" s="2" t="s">
        <v>428</v>
      </c>
    </row>
    <row r="240" spans="1:25">
      <c r="B240" s="45" t="s">
        <v>258</v>
      </c>
      <c r="L240" s="230"/>
      <c r="M240" s="230"/>
      <c r="N240" s="230">
        <v>2.975091753677649E-2</v>
      </c>
      <c r="O240" s="230"/>
      <c r="P240" s="230"/>
      <c r="Q240" s="230"/>
      <c r="R240" s="230"/>
      <c r="S240" s="230"/>
      <c r="T240" s="59"/>
      <c r="U240" s="59"/>
      <c r="Y240" s="2" t="s">
        <v>428</v>
      </c>
    </row>
    <row r="241" spans="2:25">
      <c r="B241" s="45" t="s">
        <v>259</v>
      </c>
      <c r="L241" s="230"/>
      <c r="M241" s="230"/>
      <c r="N241" s="230">
        <v>2.975091753677649E-2</v>
      </c>
      <c r="O241" s="230"/>
      <c r="P241" s="230"/>
      <c r="Q241" s="230"/>
      <c r="R241" s="230"/>
      <c r="S241" s="230"/>
      <c r="T241" s="59"/>
      <c r="U241" s="59"/>
      <c r="Y241" s="2" t="s">
        <v>428</v>
      </c>
    </row>
    <row r="242" spans="2:25">
      <c r="B242" s="45" t="s">
        <v>260</v>
      </c>
      <c r="L242" s="230"/>
      <c r="M242" s="230"/>
      <c r="N242" s="230"/>
      <c r="O242" s="230"/>
      <c r="P242" s="230"/>
      <c r="Q242" s="230"/>
      <c r="R242" s="230"/>
      <c r="S242" s="230"/>
      <c r="T242" s="59"/>
      <c r="U242" s="59"/>
      <c r="Y242" s="2" t="s">
        <v>428</v>
      </c>
    </row>
    <row r="243" spans="2:25">
      <c r="B243" s="45" t="s">
        <v>261</v>
      </c>
      <c r="L243" s="230"/>
      <c r="M243" s="230"/>
      <c r="N243" s="230"/>
      <c r="O243" s="230"/>
      <c r="P243" s="230"/>
      <c r="Q243" s="230"/>
      <c r="R243" s="230"/>
      <c r="S243" s="230"/>
      <c r="T243" s="59"/>
      <c r="U243" s="59"/>
      <c r="Y243" s="2" t="s">
        <v>428</v>
      </c>
    </row>
    <row r="244" spans="2:25">
      <c r="B244" s="45"/>
      <c r="T244" s="59"/>
      <c r="U244" s="59"/>
    </row>
    <row r="245" spans="2:25">
      <c r="B245" s="44" t="s">
        <v>262</v>
      </c>
      <c r="T245" s="59"/>
      <c r="U245" s="59"/>
    </row>
    <row r="246" spans="2:25">
      <c r="B246" s="45" t="s">
        <v>252</v>
      </c>
      <c r="L246" s="230"/>
      <c r="M246" s="231"/>
      <c r="N246" s="230"/>
      <c r="O246" s="230"/>
      <c r="P246" s="230"/>
      <c r="Q246" s="230">
        <v>0</v>
      </c>
      <c r="R246" s="230"/>
      <c r="S246" s="230"/>
      <c r="T246" s="59"/>
      <c r="U246" s="59"/>
      <c r="Y246" s="2" t="s">
        <v>428</v>
      </c>
    </row>
    <row r="247" spans="2:25">
      <c r="B247" s="45" t="s">
        <v>253</v>
      </c>
      <c r="L247" s="230"/>
      <c r="M247" s="231"/>
      <c r="N247" s="230">
        <v>2.975091753677649E-2</v>
      </c>
      <c r="O247" s="231">
        <v>0.1</v>
      </c>
      <c r="P247" s="230"/>
      <c r="Q247" s="230">
        <v>0</v>
      </c>
      <c r="R247" s="230"/>
      <c r="S247" s="230"/>
      <c r="T247" s="59"/>
      <c r="U247" s="59"/>
      <c r="Y247" s="2" t="s">
        <v>428</v>
      </c>
    </row>
    <row r="248" spans="2:25">
      <c r="B248" s="45" t="s">
        <v>254</v>
      </c>
      <c r="L248" s="230"/>
      <c r="M248" s="231"/>
      <c r="N248" s="230"/>
      <c r="O248" s="231">
        <v>0.1</v>
      </c>
      <c r="P248" s="230"/>
      <c r="Q248" s="230">
        <v>0</v>
      </c>
      <c r="R248" s="230"/>
      <c r="S248" s="230"/>
      <c r="T248" s="59"/>
      <c r="U248" s="59"/>
      <c r="Y248" s="2" t="s">
        <v>428</v>
      </c>
    </row>
    <row r="249" spans="2:25">
      <c r="B249" s="45" t="s">
        <v>255</v>
      </c>
      <c r="L249" s="230"/>
      <c r="M249" s="231">
        <v>0</v>
      </c>
      <c r="N249" s="230"/>
      <c r="O249" s="231"/>
      <c r="P249" s="230"/>
      <c r="Q249" s="230">
        <v>0</v>
      </c>
      <c r="R249" s="230"/>
      <c r="S249" s="230"/>
      <c r="T249" s="59"/>
      <c r="U249" s="59"/>
      <c r="Y249" s="2" t="s">
        <v>428</v>
      </c>
    </row>
    <row r="250" spans="2:25">
      <c r="B250" s="45" t="s">
        <v>256</v>
      </c>
      <c r="L250" s="230"/>
      <c r="M250" s="231"/>
      <c r="N250" s="233">
        <v>2.975091753677649E-2</v>
      </c>
      <c r="O250" s="231">
        <v>0.1</v>
      </c>
      <c r="P250" s="230"/>
      <c r="Q250" s="230">
        <v>0</v>
      </c>
      <c r="R250" s="230"/>
      <c r="S250" s="230"/>
      <c r="T250" s="59"/>
      <c r="U250" s="59"/>
      <c r="Y250" s="2" t="s">
        <v>428</v>
      </c>
    </row>
    <row r="251" spans="2:25">
      <c r="B251" s="45" t="s">
        <v>257</v>
      </c>
      <c r="L251" s="230"/>
      <c r="M251" s="231"/>
      <c r="N251" s="233">
        <v>2.975091753677649E-2</v>
      </c>
      <c r="O251" s="231">
        <v>0.1</v>
      </c>
      <c r="P251" s="230"/>
      <c r="Q251" s="230">
        <v>0</v>
      </c>
      <c r="R251" s="230"/>
      <c r="S251" s="230"/>
      <c r="T251" s="59"/>
      <c r="U251" s="59"/>
      <c r="Y251" s="2" t="s">
        <v>428</v>
      </c>
    </row>
    <row r="252" spans="2:25">
      <c r="B252" s="45" t="s">
        <v>258</v>
      </c>
      <c r="L252" s="230"/>
      <c r="M252" s="230"/>
      <c r="N252" s="233">
        <v>2.975091753677649E-2</v>
      </c>
      <c r="O252" s="230">
        <v>0.1</v>
      </c>
      <c r="P252" s="230"/>
      <c r="Q252" s="230">
        <v>0</v>
      </c>
      <c r="R252" s="230"/>
      <c r="S252" s="230"/>
      <c r="T252" s="59"/>
      <c r="U252" s="59"/>
      <c r="Y252" s="2" t="s">
        <v>428</v>
      </c>
    </row>
    <row r="253" spans="2:25">
      <c r="B253" s="45" t="s">
        <v>259</v>
      </c>
      <c r="L253" s="230"/>
      <c r="M253" s="230"/>
      <c r="N253" s="230"/>
      <c r="O253" s="230"/>
      <c r="P253" s="230"/>
      <c r="Q253" s="230">
        <v>0</v>
      </c>
      <c r="R253" s="230"/>
      <c r="S253" s="230"/>
      <c r="T253" s="59"/>
      <c r="U253" s="59"/>
      <c r="Y253" s="2" t="s">
        <v>428</v>
      </c>
    </row>
    <row r="254" spans="2:25">
      <c r="B254" s="45" t="s">
        <v>260</v>
      </c>
      <c r="L254" s="230"/>
      <c r="M254" s="230"/>
      <c r="N254" s="230"/>
      <c r="O254" s="230"/>
      <c r="P254" s="230"/>
      <c r="Q254" s="230"/>
      <c r="R254" s="230"/>
      <c r="S254" s="230"/>
      <c r="T254" s="59"/>
      <c r="U254" s="59"/>
      <c r="Y254" s="2" t="s">
        <v>428</v>
      </c>
    </row>
    <row r="255" spans="2:25">
      <c r="B255" s="45" t="s">
        <v>261</v>
      </c>
      <c r="L255" s="230"/>
      <c r="M255" s="230"/>
      <c r="N255" s="230"/>
      <c r="O255" s="230"/>
      <c r="P255" s="230"/>
      <c r="Q255" s="230">
        <v>1</v>
      </c>
      <c r="R255" s="230"/>
      <c r="S255" s="230"/>
      <c r="T255" s="59"/>
      <c r="U255" s="59"/>
      <c r="Y255" s="2" t="s">
        <v>428</v>
      </c>
    </row>
    <row r="256" spans="2:25">
      <c r="T256" s="59"/>
      <c r="U256" s="59"/>
    </row>
    <row r="257" spans="2:25">
      <c r="B257" s="44" t="s">
        <v>264</v>
      </c>
      <c r="T257" s="59"/>
      <c r="U257" s="59"/>
    </row>
    <row r="258" spans="2:25">
      <c r="T258" s="59"/>
      <c r="U258" s="59"/>
    </row>
    <row r="259" spans="2:25">
      <c r="B259" s="44" t="s">
        <v>251</v>
      </c>
      <c r="T259" s="59"/>
      <c r="U259" s="59"/>
    </row>
    <row r="260" spans="2:25">
      <c r="B260" s="45" t="s">
        <v>252</v>
      </c>
      <c r="L260" s="230"/>
      <c r="M260" s="231">
        <v>0</v>
      </c>
      <c r="N260" s="230"/>
      <c r="O260" s="230"/>
      <c r="P260" s="230"/>
      <c r="Q260" s="230">
        <v>0</v>
      </c>
      <c r="R260" s="230"/>
      <c r="S260" s="230"/>
      <c r="T260" s="59"/>
      <c r="U260" s="59"/>
      <c r="Y260" s="2" t="s">
        <v>428</v>
      </c>
    </row>
    <row r="261" spans="2:25">
      <c r="B261" s="45" t="s">
        <v>253</v>
      </c>
      <c r="L261" s="230"/>
      <c r="M261" s="231">
        <v>0</v>
      </c>
      <c r="N261" s="230"/>
      <c r="O261" s="231">
        <v>0</v>
      </c>
      <c r="P261" s="230"/>
      <c r="Q261" s="230">
        <v>0</v>
      </c>
      <c r="R261" s="230"/>
      <c r="S261" s="230"/>
      <c r="T261" s="59"/>
      <c r="U261" s="59"/>
      <c r="Y261" s="2" t="s">
        <v>428</v>
      </c>
    </row>
    <row r="262" spans="2:25">
      <c r="B262" s="45" t="s">
        <v>254</v>
      </c>
      <c r="L262" s="230"/>
      <c r="M262" s="231">
        <v>0</v>
      </c>
      <c r="N262" s="230"/>
      <c r="O262" s="231">
        <v>0</v>
      </c>
      <c r="P262" s="230"/>
      <c r="Q262" s="230">
        <v>0</v>
      </c>
      <c r="R262" s="230"/>
      <c r="S262" s="230"/>
      <c r="T262" s="59"/>
      <c r="U262" s="59"/>
      <c r="Y262" s="2" t="s">
        <v>428</v>
      </c>
    </row>
    <row r="263" spans="2:25">
      <c r="B263" s="45" t="s">
        <v>255</v>
      </c>
      <c r="L263" s="230"/>
      <c r="M263" s="231">
        <v>0</v>
      </c>
      <c r="N263" s="230"/>
      <c r="O263" s="231">
        <v>0</v>
      </c>
      <c r="P263" s="230"/>
      <c r="Q263" s="230"/>
      <c r="R263" s="230"/>
      <c r="S263" s="230"/>
      <c r="T263" s="59"/>
      <c r="U263" s="59"/>
      <c r="Y263" s="2" t="s">
        <v>428</v>
      </c>
    </row>
    <row r="264" spans="2:25">
      <c r="B264" s="45" t="s">
        <v>256</v>
      </c>
      <c r="L264" s="230"/>
      <c r="M264" s="231"/>
      <c r="N264" s="230"/>
      <c r="O264" s="231">
        <v>0</v>
      </c>
      <c r="P264" s="230"/>
      <c r="Q264" s="230"/>
      <c r="R264" s="230"/>
      <c r="S264" s="230"/>
      <c r="T264" s="59"/>
      <c r="U264" s="59"/>
      <c r="Y264" s="2" t="s">
        <v>428</v>
      </c>
    </row>
    <row r="265" spans="2:25">
      <c r="B265" s="45" t="s">
        <v>257</v>
      </c>
      <c r="L265" s="230"/>
      <c r="M265" s="231"/>
      <c r="N265" s="230"/>
      <c r="O265" s="231">
        <v>0</v>
      </c>
      <c r="P265" s="230"/>
      <c r="Q265" s="230"/>
      <c r="R265" s="230"/>
      <c r="S265" s="230"/>
      <c r="T265" s="59"/>
      <c r="U265" s="59"/>
      <c r="Y265" s="2" t="s">
        <v>428</v>
      </c>
    </row>
    <row r="266" spans="2:25">
      <c r="B266" s="45" t="s">
        <v>258</v>
      </c>
      <c r="L266" s="230"/>
      <c r="M266" s="230"/>
      <c r="N266" s="230"/>
      <c r="O266" s="230"/>
      <c r="P266" s="230"/>
      <c r="Q266" s="230"/>
      <c r="R266" s="230"/>
      <c r="S266" s="230"/>
      <c r="T266" s="59"/>
      <c r="U266" s="59"/>
      <c r="Y266" s="2" t="s">
        <v>428</v>
      </c>
    </row>
    <row r="267" spans="2:25">
      <c r="B267" s="45" t="s">
        <v>259</v>
      </c>
      <c r="L267" s="230"/>
      <c r="M267" s="230"/>
      <c r="N267" s="230"/>
      <c r="O267" s="230"/>
      <c r="P267" s="230"/>
      <c r="Q267" s="230"/>
      <c r="R267" s="230"/>
      <c r="S267" s="230"/>
      <c r="T267" s="59"/>
      <c r="U267" s="59"/>
      <c r="Y267" s="2" t="s">
        <v>428</v>
      </c>
    </row>
    <row r="268" spans="2:25">
      <c r="B268" s="45" t="s">
        <v>260</v>
      </c>
      <c r="L268" s="230"/>
      <c r="M268" s="230"/>
      <c r="N268" s="230"/>
      <c r="O268" s="230"/>
      <c r="P268" s="230"/>
      <c r="Q268" s="230"/>
      <c r="R268" s="230"/>
      <c r="S268" s="230"/>
      <c r="T268" s="59"/>
      <c r="U268" s="59"/>
      <c r="Y268" s="2" t="s">
        <v>428</v>
      </c>
    </row>
    <row r="269" spans="2:25">
      <c r="B269" s="45" t="s">
        <v>261</v>
      </c>
      <c r="L269" s="230"/>
      <c r="M269" s="230"/>
      <c r="N269" s="230"/>
      <c r="O269" s="230"/>
      <c r="P269" s="230"/>
      <c r="Q269" s="230"/>
      <c r="R269" s="230"/>
      <c r="S269" s="230"/>
      <c r="T269" s="59"/>
      <c r="U269" s="59"/>
      <c r="Y269" s="2" t="s">
        <v>428</v>
      </c>
    </row>
    <row r="270" spans="2:25">
      <c r="B270" s="121"/>
      <c r="T270" s="59"/>
      <c r="U270" s="59"/>
    </row>
    <row r="271" spans="2:25">
      <c r="B271" s="142" t="s">
        <v>262</v>
      </c>
      <c r="T271" s="59"/>
      <c r="U271" s="59"/>
    </row>
    <row r="272" spans="2:25">
      <c r="B272" s="45" t="s">
        <v>252</v>
      </c>
      <c r="L272" s="230"/>
      <c r="M272" s="231"/>
      <c r="N272" s="230"/>
      <c r="O272" s="230"/>
      <c r="P272" s="230"/>
      <c r="Q272" s="230">
        <v>0</v>
      </c>
      <c r="R272" s="230"/>
      <c r="S272" s="230"/>
      <c r="T272" s="59"/>
      <c r="U272" s="59"/>
      <c r="Y272" s="2" t="s">
        <v>428</v>
      </c>
    </row>
    <row r="273" spans="1:25">
      <c r="B273" s="45" t="s">
        <v>253</v>
      </c>
      <c r="L273" s="230"/>
      <c r="M273" s="231"/>
      <c r="N273" s="230"/>
      <c r="O273" s="231"/>
      <c r="P273" s="230"/>
      <c r="Q273" s="230">
        <v>0</v>
      </c>
      <c r="R273" s="230"/>
      <c r="S273" s="230"/>
      <c r="T273" s="59"/>
      <c r="U273" s="59"/>
      <c r="Y273" s="2" t="s">
        <v>428</v>
      </c>
    </row>
    <row r="274" spans="1:25">
      <c r="B274" s="45" t="s">
        <v>254</v>
      </c>
      <c r="L274" s="230"/>
      <c r="M274" s="231"/>
      <c r="N274" s="230"/>
      <c r="O274" s="231">
        <v>0</v>
      </c>
      <c r="P274" s="230"/>
      <c r="Q274" s="230">
        <v>0</v>
      </c>
      <c r="R274" s="230"/>
      <c r="S274" s="230"/>
      <c r="T274" s="59"/>
      <c r="U274" s="59"/>
      <c r="Y274" s="2" t="s">
        <v>428</v>
      </c>
    </row>
    <row r="275" spans="1:25">
      <c r="B275" s="45" t="s">
        <v>255</v>
      </c>
      <c r="L275" s="230"/>
      <c r="M275" s="231">
        <v>0</v>
      </c>
      <c r="N275" s="230"/>
      <c r="O275" s="231"/>
      <c r="P275" s="230"/>
      <c r="Q275" s="230">
        <v>0</v>
      </c>
      <c r="R275" s="230"/>
      <c r="S275" s="230"/>
      <c r="T275" s="59"/>
      <c r="U275" s="59"/>
      <c r="Y275" s="2" t="s">
        <v>428</v>
      </c>
    </row>
    <row r="276" spans="1:25">
      <c r="B276" s="45" t="s">
        <v>256</v>
      </c>
      <c r="L276" s="230"/>
      <c r="M276" s="231"/>
      <c r="N276" s="230"/>
      <c r="O276" s="231">
        <v>0</v>
      </c>
      <c r="P276" s="230"/>
      <c r="Q276" s="230"/>
      <c r="R276" s="230"/>
      <c r="S276" s="230"/>
      <c r="T276" s="59"/>
      <c r="U276" s="59"/>
      <c r="Y276" s="2" t="s">
        <v>428</v>
      </c>
    </row>
    <row r="277" spans="1:25">
      <c r="B277" s="45" t="s">
        <v>257</v>
      </c>
      <c r="L277" s="230"/>
      <c r="M277" s="231"/>
      <c r="N277" s="230"/>
      <c r="O277" s="231">
        <v>0</v>
      </c>
      <c r="P277" s="230"/>
      <c r="Q277" s="230"/>
      <c r="R277" s="230"/>
      <c r="S277" s="230"/>
      <c r="T277" s="59"/>
      <c r="U277" s="59"/>
      <c r="Y277" s="2" t="s">
        <v>428</v>
      </c>
    </row>
    <row r="278" spans="1:25">
      <c r="B278" s="45" t="s">
        <v>258</v>
      </c>
      <c r="L278" s="230"/>
      <c r="M278" s="230"/>
      <c r="N278" s="230"/>
      <c r="O278" s="230">
        <v>0</v>
      </c>
      <c r="P278" s="230"/>
      <c r="Q278" s="230">
        <v>0</v>
      </c>
      <c r="R278" s="230"/>
      <c r="S278" s="230"/>
      <c r="T278" s="59"/>
      <c r="U278" s="59"/>
      <c r="Y278" s="2" t="s">
        <v>428</v>
      </c>
    </row>
    <row r="279" spans="1:25">
      <c r="B279" s="45" t="s">
        <v>259</v>
      </c>
      <c r="L279" s="230"/>
      <c r="M279" s="230"/>
      <c r="N279" s="230"/>
      <c r="O279" s="230"/>
      <c r="P279" s="230"/>
      <c r="Q279" s="230"/>
      <c r="R279" s="230"/>
      <c r="S279" s="230"/>
      <c r="T279" s="59"/>
      <c r="U279" s="59"/>
      <c r="Y279" s="2" t="s">
        <v>428</v>
      </c>
    </row>
    <row r="280" spans="1:25">
      <c r="B280" s="45" t="s">
        <v>260</v>
      </c>
      <c r="L280" s="230"/>
      <c r="M280" s="230"/>
      <c r="N280" s="230"/>
      <c r="O280" s="230"/>
      <c r="P280" s="230"/>
      <c r="Q280" s="230"/>
      <c r="R280" s="230"/>
      <c r="S280" s="230"/>
      <c r="T280" s="59"/>
      <c r="U280" s="59"/>
      <c r="Y280" s="2" t="s">
        <v>428</v>
      </c>
    </row>
    <row r="281" spans="1:25">
      <c r="B281" s="45" t="s">
        <v>261</v>
      </c>
      <c r="L281" s="230"/>
      <c r="M281" s="230"/>
      <c r="N281" s="230"/>
      <c r="O281" s="230"/>
      <c r="P281" s="230"/>
      <c r="Q281" s="230"/>
      <c r="R281" s="230"/>
      <c r="S281" s="230"/>
      <c r="T281" s="59"/>
      <c r="U281" s="59"/>
      <c r="Y281" s="2" t="s">
        <v>428</v>
      </c>
    </row>
    <row r="282" spans="1:25">
      <c r="T282" s="59"/>
      <c r="U282" s="59"/>
    </row>
    <row r="283" spans="1:25" s="78" customFormat="1">
      <c r="A283" s="77"/>
      <c r="B283" s="78" t="s">
        <v>432</v>
      </c>
    </row>
    <row r="284" spans="1:25">
      <c r="F284" s="67"/>
      <c r="T284" s="59"/>
      <c r="U284" s="59"/>
    </row>
    <row r="285" spans="1:25">
      <c r="B285" s="44" t="s">
        <v>263</v>
      </c>
      <c r="T285" s="59"/>
      <c r="U285" s="59"/>
    </row>
    <row r="286" spans="1:25">
      <c r="B286" s="45"/>
      <c r="T286" s="59"/>
      <c r="U286" s="59"/>
    </row>
    <row r="287" spans="1:25">
      <c r="B287" s="44" t="s">
        <v>251</v>
      </c>
      <c r="T287" s="59"/>
      <c r="U287" s="59"/>
    </row>
    <row r="288" spans="1:25">
      <c r="B288" s="45" t="s">
        <v>252</v>
      </c>
      <c r="F288" s="50" t="s">
        <v>88</v>
      </c>
      <c r="J288" s="218">
        <f>SUM(L288:S288)</f>
        <v>371798.22211201966</v>
      </c>
      <c r="L288" s="218">
        <f t="shared" ref="L288:S297" si="25">(100%-L234)*L180</f>
        <v>11389.94</v>
      </c>
      <c r="M288" s="218">
        <f t="shared" si="25"/>
        <v>2368</v>
      </c>
      <c r="N288" s="218">
        <f t="shared" si="25"/>
        <v>207802.61211201965</v>
      </c>
      <c r="O288" s="218">
        <f t="shared" si="25"/>
        <v>0</v>
      </c>
      <c r="P288" s="218">
        <f t="shared" si="25"/>
        <v>3488.66</v>
      </c>
      <c r="Q288" s="218">
        <f t="shared" si="25"/>
        <v>139298.53</v>
      </c>
      <c r="R288" s="218">
        <f t="shared" si="25"/>
        <v>7450.48</v>
      </c>
      <c r="S288" s="218">
        <f t="shared" si="25"/>
        <v>0</v>
      </c>
      <c r="T288" s="59"/>
      <c r="U288" s="59"/>
    </row>
    <row r="289" spans="2:21">
      <c r="B289" s="45" t="s">
        <v>253</v>
      </c>
      <c r="F289" s="50" t="s">
        <v>88</v>
      </c>
      <c r="J289" s="218">
        <f t="shared" ref="J289:J297" si="26">SUM(L289:S289)</f>
        <v>528470.3136731165</v>
      </c>
      <c r="L289" s="218">
        <f t="shared" si="25"/>
        <v>8607.57</v>
      </c>
      <c r="M289" s="218">
        <f t="shared" si="25"/>
        <v>5966</v>
      </c>
      <c r="N289" s="218">
        <f t="shared" si="25"/>
        <v>114980.95872579953</v>
      </c>
      <c r="O289" s="218">
        <f t="shared" si="25"/>
        <v>294777.94494731701</v>
      </c>
      <c r="P289" s="218">
        <f t="shared" si="25"/>
        <v>2801.34</v>
      </c>
      <c r="Q289" s="218">
        <f t="shared" si="25"/>
        <v>86218.5</v>
      </c>
      <c r="R289" s="218">
        <f t="shared" si="25"/>
        <v>15118</v>
      </c>
      <c r="S289" s="218">
        <f t="shared" si="25"/>
        <v>0</v>
      </c>
      <c r="T289" s="59"/>
      <c r="U289" s="59"/>
    </row>
    <row r="290" spans="2:21">
      <c r="B290" s="45" t="s">
        <v>254</v>
      </c>
      <c r="F290" s="50" t="s">
        <v>88</v>
      </c>
      <c r="J290" s="218">
        <f t="shared" si="26"/>
        <v>474858.75331692852</v>
      </c>
      <c r="L290" s="218">
        <f t="shared" si="25"/>
        <v>0</v>
      </c>
      <c r="M290" s="218">
        <f t="shared" si="25"/>
        <v>3065</v>
      </c>
      <c r="N290" s="218">
        <f t="shared" si="25"/>
        <v>142255.98967508375</v>
      </c>
      <c r="O290" s="218">
        <f t="shared" si="25"/>
        <v>262455.01364184479</v>
      </c>
      <c r="P290" s="218">
        <f t="shared" si="25"/>
        <v>4450</v>
      </c>
      <c r="Q290" s="218">
        <f t="shared" si="25"/>
        <v>62632.75</v>
      </c>
      <c r="R290" s="218">
        <f t="shared" si="25"/>
        <v>0</v>
      </c>
      <c r="S290" s="218">
        <f t="shared" si="25"/>
        <v>0</v>
      </c>
      <c r="T290" s="59"/>
      <c r="U290" s="59"/>
    </row>
    <row r="291" spans="2:21">
      <c r="B291" s="45" t="s">
        <v>255</v>
      </c>
      <c r="F291" s="50" t="s">
        <v>88</v>
      </c>
      <c r="J291" s="218">
        <f t="shared" si="26"/>
        <v>160927.4470779564</v>
      </c>
      <c r="L291" s="218">
        <f t="shared" si="25"/>
        <v>1581.99</v>
      </c>
      <c r="M291" s="218">
        <f t="shared" si="25"/>
        <v>10758.81</v>
      </c>
      <c r="N291" s="218">
        <f t="shared" si="25"/>
        <v>115042.98674964142</v>
      </c>
      <c r="O291" s="218">
        <f t="shared" si="25"/>
        <v>33543.660328314974</v>
      </c>
      <c r="P291" s="218">
        <f t="shared" si="25"/>
        <v>0</v>
      </c>
      <c r="Q291" s="218">
        <f t="shared" si="25"/>
        <v>0</v>
      </c>
      <c r="R291" s="218">
        <f t="shared" si="25"/>
        <v>0</v>
      </c>
      <c r="S291" s="218">
        <f t="shared" si="25"/>
        <v>0</v>
      </c>
      <c r="T291" s="59"/>
      <c r="U291" s="59"/>
    </row>
    <row r="292" spans="2:21">
      <c r="B292" s="45" t="s">
        <v>256</v>
      </c>
      <c r="F292" s="50" t="s">
        <v>88</v>
      </c>
      <c r="J292" s="218">
        <f t="shared" si="26"/>
        <v>56665.214783078089</v>
      </c>
      <c r="L292" s="218">
        <f t="shared" si="25"/>
        <v>0</v>
      </c>
      <c r="M292" s="218">
        <f t="shared" si="25"/>
        <v>0</v>
      </c>
      <c r="N292" s="218">
        <f t="shared" si="25"/>
        <v>120216.89819682151</v>
      </c>
      <c r="O292" s="218">
        <f t="shared" si="25"/>
        <v>-63551.68341374342</v>
      </c>
      <c r="P292" s="218">
        <f t="shared" si="25"/>
        <v>0</v>
      </c>
      <c r="Q292" s="218">
        <f t="shared" si="25"/>
        <v>0</v>
      </c>
      <c r="R292" s="218">
        <f t="shared" si="25"/>
        <v>0</v>
      </c>
      <c r="S292" s="218">
        <f t="shared" si="25"/>
        <v>0</v>
      </c>
      <c r="T292" s="59"/>
      <c r="U292" s="59"/>
    </row>
    <row r="293" spans="2:21">
      <c r="B293" s="45" t="s">
        <v>257</v>
      </c>
      <c r="F293" s="50" t="s">
        <v>88</v>
      </c>
      <c r="J293" s="218">
        <f t="shared" si="26"/>
        <v>618071.62089427258</v>
      </c>
      <c r="L293" s="218">
        <f t="shared" si="25"/>
        <v>0</v>
      </c>
      <c r="M293" s="218">
        <f t="shared" si="25"/>
        <v>0</v>
      </c>
      <c r="N293" s="218">
        <f t="shared" si="25"/>
        <v>38402.264634077896</v>
      </c>
      <c r="O293" s="218">
        <f t="shared" si="25"/>
        <v>567700.29626019462</v>
      </c>
      <c r="P293" s="218">
        <f t="shared" si="25"/>
        <v>0</v>
      </c>
      <c r="Q293" s="218">
        <f t="shared" si="25"/>
        <v>0</v>
      </c>
      <c r="R293" s="218">
        <f t="shared" si="25"/>
        <v>11969.06</v>
      </c>
      <c r="S293" s="218">
        <f t="shared" si="25"/>
        <v>0</v>
      </c>
      <c r="T293" s="59"/>
      <c r="U293" s="59"/>
    </row>
    <row r="294" spans="2:21">
      <c r="B294" s="45" t="s">
        <v>258</v>
      </c>
      <c r="F294" s="50" t="s">
        <v>88</v>
      </c>
      <c r="J294" s="218">
        <f t="shared" si="26"/>
        <v>59674.199567818097</v>
      </c>
      <c r="L294" s="218">
        <f t="shared" si="25"/>
        <v>0</v>
      </c>
      <c r="M294" s="218">
        <f t="shared" si="25"/>
        <v>0</v>
      </c>
      <c r="N294" s="218">
        <f t="shared" si="25"/>
        <v>59674.199567818097</v>
      </c>
      <c r="O294" s="218">
        <f t="shared" si="25"/>
        <v>0</v>
      </c>
      <c r="P294" s="218">
        <f t="shared" si="25"/>
        <v>0</v>
      </c>
      <c r="Q294" s="218">
        <f t="shared" si="25"/>
        <v>0</v>
      </c>
      <c r="R294" s="218">
        <f t="shared" si="25"/>
        <v>0</v>
      </c>
      <c r="S294" s="218">
        <f t="shared" si="25"/>
        <v>0</v>
      </c>
      <c r="T294" s="59"/>
      <c r="U294" s="59"/>
    </row>
    <row r="295" spans="2:21">
      <c r="B295" s="45" t="s">
        <v>259</v>
      </c>
      <c r="F295" s="50" t="s">
        <v>88</v>
      </c>
      <c r="J295" s="218">
        <f t="shared" si="26"/>
        <v>60089.563200020602</v>
      </c>
      <c r="L295" s="218">
        <f t="shared" si="25"/>
        <v>0</v>
      </c>
      <c r="M295" s="218">
        <f t="shared" si="25"/>
        <v>0</v>
      </c>
      <c r="N295" s="218">
        <f t="shared" si="25"/>
        <v>60089.563200020602</v>
      </c>
      <c r="O295" s="218">
        <f t="shared" si="25"/>
        <v>0</v>
      </c>
      <c r="P295" s="218">
        <f t="shared" si="25"/>
        <v>0</v>
      </c>
      <c r="Q295" s="218">
        <f t="shared" si="25"/>
        <v>0</v>
      </c>
      <c r="R295" s="218">
        <f t="shared" si="25"/>
        <v>0</v>
      </c>
      <c r="S295" s="218">
        <f t="shared" si="25"/>
        <v>0</v>
      </c>
      <c r="T295" s="59"/>
      <c r="U295" s="59"/>
    </row>
    <row r="296" spans="2:21">
      <c r="B296" s="45" t="s">
        <v>260</v>
      </c>
      <c r="F296" s="50" t="s">
        <v>88</v>
      </c>
      <c r="J296" s="218">
        <f t="shared" si="26"/>
        <v>0</v>
      </c>
      <c r="L296" s="218">
        <f t="shared" si="25"/>
        <v>0</v>
      </c>
      <c r="M296" s="218">
        <f t="shared" si="25"/>
        <v>0</v>
      </c>
      <c r="N296" s="218">
        <f t="shared" si="25"/>
        <v>0</v>
      </c>
      <c r="O296" s="218">
        <f t="shared" si="25"/>
        <v>0</v>
      </c>
      <c r="P296" s="218">
        <f t="shared" si="25"/>
        <v>0</v>
      </c>
      <c r="Q296" s="218">
        <f t="shared" si="25"/>
        <v>0</v>
      </c>
      <c r="R296" s="218">
        <f t="shared" si="25"/>
        <v>0</v>
      </c>
      <c r="S296" s="218">
        <f t="shared" si="25"/>
        <v>0</v>
      </c>
      <c r="T296" s="59"/>
      <c r="U296" s="59"/>
    </row>
    <row r="297" spans="2:21">
      <c r="B297" s="45" t="s">
        <v>261</v>
      </c>
      <c r="F297" s="50" t="s">
        <v>88</v>
      </c>
      <c r="J297" s="218">
        <f t="shared" si="26"/>
        <v>0</v>
      </c>
      <c r="L297" s="218">
        <f t="shared" si="25"/>
        <v>0</v>
      </c>
      <c r="M297" s="218">
        <f t="shared" si="25"/>
        <v>0</v>
      </c>
      <c r="N297" s="218">
        <f t="shared" si="25"/>
        <v>0</v>
      </c>
      <c r="O297" s="218">
        <f t="shared" si="25"/>
        <v>0</v>
      </c>
      <c r="P297" s="218">
        <f t="shared" si="25"/>
        <v>0</v>
      </c>
      <c r="Q297" s="218">
        <f t="shared" si="25"/>
        <v>0</v>
      </c>
      <c r="R297" s="218">
        <f t="shared" si="25"/>
        <v>0</v>
      </c>
      <c r="S297" s="218">
        <f t="shared" si="25"/>
        <v>0</v>
      </c>
      <c r="T297" s="59"/>
      <c r="U297" s="59"/>
    </row>
    <row r="298" spans="2:21">
      <c r="B298" s="45"/>
      <c r="L298" s="27"/>
      <c r="M298" s="27"/>
      <c r="N298" s="27"/>
      <c r="O298" s="27"/>
      <c r="P298" s="27"/>
      <c r="Q298" s="27"/>
      <c r="R298" s="27"/>
      <c r="S298" s="27"/>
      <c r="T298" s="59"/>
      <c r="U298" s="59"/>
    </row>
    <row r="299" spans="2:21">
      <c r="B299" s="44" t="s">
        <v>262</v>
      </c>
      <c r="L299" s="27"/>
      <c r="M299" s="27"/>
      <c r="N299" s="27"/>
      <c r="O299" s="27"/>
      <c r="P299" s="27"/>
      <c r="Q299" s="27"/>
      <c r="R299" s="27"/>
      <c r="S299" s="27"/>
      <c r="T299" s="59"/>
      <c r="U299" s="59"/>
    </row>
    <row r="300" spans="2:21">
      <c r="B300" s="45" t="s">
        <v>252</v>
      </c>
      <c r="F300" s="50" t="s">
        <v>88</v>
      </c>
      <c r="J300" s="218">
        <f t="shared" ref="J300:J309" si="27">SUM(L300:S300)</f>
        <v>15811.74</v>
      </c>
      <c r="L300" s="218">
        <f t="shared" ref="L300:S309" si="28">(100%-L246)*L192</f>
        <v>5811.74</v>
      </c>
      <c r="M300" s="218">
        <f t="shared" si="28"/>
        <v>0</v>
      </c>
      <c r="N300" s="218">
        <f t="shared" si="28"/>
        <v>0</v>
      </c>
      <c r="O300" s="218">
        <f t="shared" si="28"/>
        <v>0</v>
      </c>
      <c r="P300" s="218">
        <f t="shared" si="28"/>
        <v>0</v>
      </c>
      <c r="Q300" s="218">
        <f t="shared" si="28"/>
        <v>10000</v>
      </c>
      <c r="R300" s="218">
        <f t="shared" si="28"/>
        <v>0</v>
      </c>
      <c r="S300" s="218">
        <f t="shared" si="28"/>
        <v>0</v>
      </c>
      <c r="T300" s="59"/>
      <c r="U300" s="59"/>
    </row>
    <row r="301" spans="2:21">
      <c r="B301" s="45" t="s">
        <v>253</v>
      </c>
      <c r="F301" s="50" t="s">
        <v>88</v>
      </c>
      <c r="J301" s="218">
        <f t="shared" si="27"/>
        <v>160711.65235790637</v>
      </c>
      <c r="L301" s="218">
        <f t="shared" si="28"/>
        <v>19649.32</v>
      </c>
      <c r="M301" s="218">
        <f t="shared" si="28"/>
        <v>0</v>
      </c>
      <c r="N301" s="218">
        <f t="shared" si="28"/>
        <v>45722.988011079404</v>
      </c>
      <c r="O301" s="218">
        <f t="shared" si="28"/>
        <v>44525.844346826954</v>
      </c>
      <c r="P301" s="218">
        <f t="shared" si="28"/>
        <v>0</v>
      </c>
      <c r="Q301" s="218">
        <f t="shared" si="28"/>
        <v>50813.5</v>
      </c>
      <c r="R301" s="218">
        <f t="shared" si="28"/>
        <v>0</v>
      </c>
      <c r="S301" s="218">
        <f t="shared" si="28"/>
        <v>0</v>
      </c>
      <c r="T301" s="59"/>
      <c r="U301" s="59"/>
    </row>
    <row r="302" spans="2:21">
      <c r="B302" s="45" t="s">
        <v>254</v>
      </c>
      <c r="F302" s="50" t="s">
        <v>88</v>
      </c>
      <c r="J302" s="218">
        <f t="shared" si="27"/>
        <v>99489.592922927346</v>
      </c>
      <c r="L302" s="218">
        <f t="shared" si="28"/>
        <v>26254.28</v>
      </c>
      <c r="M302" s="218">
        <f t="shared" si="28"/>
        <v>0</v>
      </c>
      <c r="N302" s="218">
        <f t="shared" si="28"/>
        <v>0</v>
      </c>
      <c r="O302" s="218">
        <f t="shared" si="28"/>
        <v>20500.81292292734</v>
      </c>
      <c r="P302" s="218">
        <f t="shared" si="28"/>
        <v>0</v>
      </c>
      <c r="Q302" s="218">
        <f t="shared" si="28"/>
        <v>52734.5</v>
      </c>
      <c r="R302" s="218">
        <f t="shared" si="28"/>
        <v>0</v>
      </c>
      <c r="S302" s="218">
        <f t="shared" si="28"/>
        <v>0</v>
      </c>
      <c r="T302" s="59"/>
      <c r="U302" s="59"/>
    </row>
    <row r="303" spans="2:21">
      <c r="B303" s="45" t="s">
        <v>255</v>
      </c>
      <c r="F303" s="50" t="s">
        <v>88</v>
      </c>
      <c r="J303" s="218">
        <f t="shared" si="27"/>
        <v>41556</v>
      </c>
      <c r="L303" s="218">
        <f t="shared" si="28"/>
        <v>0</v>
      </c>
      <c r="M303" s="218">
        <f t="shared" si="28"/>
        <v>6411</v>
      </c>
      <c r="N303" s="218">
        <f t="shared" si="28"/>
        <v>0</v>
      </c>
      <c r="O303" s="218">
        <f t="shared" si="28"/>
        <v>0</v>
      </c>
      <c r="P303" s="218">
        <f t="shared" si="28"/>
        <v>0</v>
      </c>
      <c r="Q303" s="218">
        <f t="shared" si="28"/>
        <v>35145</v>
      </c>
      <c r="R303" s="218">
        <f t="shared" si="28"/>
        <v>0</v>
      </c>
      <c r="S303" s="218">
        <f t="shared" si="28"/>
        <v>0</v>
      </c>
      <c r="T303" s="59"/>
      <c r="U303" s="59"/>
    </row>
    <row r="304" spans="2:21">
      <c r="B304" s="45" t="s">
        <v>256</v>
      </c>
      <c r="F304" s="50" t="s">
        <v>88</v>
      </c>
      <c r="J304" s="218">
        <f t="shared" si="27"/>
        <v>10004.175108056659</v>
      </c>
      <c r="L304" s="218">
        <f t="shared" si="28"/>
        <v>0</v>
      </c>
      <c r="M304" s="218">
        <f t="shared" si="28"/>
        <v>0</v>
      </c>
      <c r="N304" s="218">
        <f t="shared" si="28"/>
        <v>7791.1001321796848</v>
      </c>
      <c r="O304" s="218">
        <f t="shared" si="28"/>
        <v>-19570.675024123026</v>
      </c>
      <c r="P304" s="218">
        <f t="shared" si="28"/>
        <v>0</v>
      </c>
      <c r="Q304" s="218">
        <f t="shared" si="28"/>
        <v>21783.75</v>
      </c>
      <c r="R304" s="218">
        <f t="shared" si="28"/>
        <v>0</v>
      </c>
      <c r="S304" s="218">
        <f t="shared" si="28"/>
        <v>0</v>
      </c>
      <c r="T304" s="59"/>
      <c r="U304" s="59"/>
    </row>
    <row r="305" spans="2:21">
      <c r="B305" s="45" t="s">
        <v>257</v>
      </c>
      <c r="F305" s="50" t="s">
        <v>88</v>
      </c>
      <c r="J305" s="218">
        <f t="shared" si="27"/>
        <v>387725.43364894675</v>
      </c>
      <c r="L305" s="218">
        <f t="shared" si="28"/>
        <v>0</v>
      </c>
      <c r="M305" s="218">
        <f t="shared" si="28"/>
        <v>0</v>
      </c>
      <c r="N305" s="218">
        <f t="shared" si="28"/>
        <v>32867.187668441693</v>
      </c>
      <c r="O305" s="218">
        <f t="shared" si="28"/>
        <v>316223.74598050507</v>
      </c>
      <c r="P305" s="218">
        <f t="shared" si="28"/>
        <v>0</v>
      </c>
      <c r="Q305" s="218">
        <f t="shared" si="28"/>
        <v>38634.5</v>
      </c>
      <c r="R305" s="218">
        <f t="shared" si="28"/>
        <v>0</v>
      </c>
      <c r="S305" s="218">
        <f t="shared" si="28"/>
        <v>0</v>
      </c>
      <c r="T305" s="59"/>
      <c r="U305" s="59"/>
    </row>
    <row r="306" spans="2:21">
      <c r="B306" s="45" t="s">
        <v>258</v>
      </c>
      <c r="F306" s="50" t="s">
        <v>88</v>
      </c>
      <c r="J306" s="218">
        <f t="shared" si="27"/>
        <v>301764.0318677036</v>
      </c>
      <c r="L306" s="218">
        <f t="shared" si="28"/>
        <v>0</v>
      </c>
      <c r="M306" s="218">
        <f t="shared" si="28"/>
        <v>0</v>
      </c>
      <c r="N306" s="218">
        <f t="shared" si="28"/>
        <v>2198.5844208616645</v>
      </c>
      <c r="O306" s="218">
        <f t="shared" si="28"/>
        <v>201382.49744684194</v>
      </c>
      <c r="P306" s="218">
        <f t="shared" si="28"/>
        <v>0</v>
      </c>
      <c r="Q306" s="218">
        <f t="shared" si="28"/>
        <v>98182.95</v>
      </c>
      <c r="R306" s="218">
        <f t="shared" si="28"/>
        <v>0</v>
      </c>
      <c r="S306" s="218">
        <f t="shared" si="28"/>
        <v>0</v>
      </c>
      <c r="T306" s="59"/>
      <c r="U306" s="59"/>
    </row>
    <row r="307" spans="2:21">
      <c r="B307" s="45" t="s">
        <v>259</v>
      </c>
      <c r="F307" s="50" t="s">
        <v>88</v>
      </c>
      <c r="J307" s="218">
        <f t="shared" si="27"/>
        <v>9985</v>
      </c>
      <c r="L307" s="218">
        <f t="shared" si="28"/>
        <v>0</v>
      </c>
      <c r="M307" s="218">
        <f t="shared" si="28"/>
        <v>0</v>
      </c>
      <c r="N307" s="218">
        <f t="shared" si="28"/>
        <v>0</v>
      </c>
      <c r="O307" s="218">
        <f t="shared" si="28"/>
        <v>0</v>
      </c>
      <c r="P307" s="218">
        <f t="shared" si="28"/>
        <v>0</v>
      </c>
      <c r="Q307" s="218">
        <f t="shared" si="28"/>
        <v>9985</v>
      </c>
      <c r="R307" s="218">
        <f t="shared" si="28"/>
        <v>0</v>
      </c>
      <c r="S307" s="218">
        <f t="shared" si="28"/>
        <v>0</v>
      </c>
      <c r="T307" s="59"/>
      <c r="U307" s="59"/>
    </row>
    <row r="308" spans="2:21">
      <c r="B308" s="45" t="s">
        <v>260</v>
      </c>
      <c r="F308" s="50" t="s">
        <v>88</v>
      </c>
      <c r="J308" s="218">
        <f t="shared" si="27"/>
        <v>0</v>
      </c>
      <c r="L308" s="218">
        <f t="shared" si="28"/>
        <v>0</v>
      </c>
      <c r="M308" s="218">
        <f t="shared" si="28"/>
        <v>0</v>
      </c>
      <c r="N308" s="218">
        <f t="shared" si="28"/>
        <v>0</v>
      </c>
      <c r="O308" s="218">
        <f t="shared" si="28"/>
        <v>0</v>
      </c>
      <c r="P308" s="218">
        <f t="shared" si="28"/>
        <v>0</v>
      </c>
      <c r="Q308" s="218">
        <f t="shared" si="28"/>
        <v>0</v>
      </c>
      <c r="R308" s="218">
        <f t="shared" si="28"/>
        <v>0</v>
      </c>
      <c r="S308" s="218">
        <f t="shared" si="28"/>
        <v>0</v>
      </c>
      <c r="T308" s="59"/>
      <c r="U308" s="59"/>
    </row>
    <row r="309" spans="2:21">
      <c r="B309" s="45" t="s">
        <v>261</v>
      </c>
      <c r="F309" s="50" t="s">
        <v>88</v>
      </c>
      <c r="J309" s="218">
        <f t="shared" si="27"/>
        <v>0</v>
      </c>
      <c r="L309" s="218">
        <f t="shared" si="28"/>
        <v>0</v>
      </c>
      <c r="M309" s="218">
        <f t="shared" si="28"/>
        <v>0</v>
      </c>
      <c r="N309" s="218">
        <f t="shared" si="28"/>
        <v>0</v>
      </c>
      <c r="O309" s="218">
        <f t="shared" si="28"/>
        <v>0</v>
      </c>
      <c r="P309" s="218">
        <f t="shared" si="28"/>
        <v>0</v>
      </c>
      <c r="Q309" s="218">
        <f t="shared" si="28"/>
        <v>0</v>
      </c>
      <c r="R309" s="218">
        <f t="shared" si="28"/>
        <v>0</v>
      </c>
      <c r="S309" s="218">
        <f t="shared" si="28"/>
        <v>0</v>
      </c>
      <c r="T309" s="59"/>
      <c r="U309" s="59"/>
    </row>
    <row r="310" spans="2:21">
      <c r="L310" s="27"/>
      <c r="M310" s="27"/>
      <c r="N310" s="27"/>
      <c r="O310" s="27"/>
      <c r="P310" s="27"/>
      <c r="Q310" s="27"/>
      <c r="R310" s="27"/>
      <c r="S310" s="27"/>
      <c r="T310" s="59"/>
      <c r="U310" s="59"/>
    </row>
    <row r="311" spans="2:21">
      <c r="B311" s="44" t="s">
        <v>264</v>
      </c>
      <c r="L311" s="27"/>
      <c r="M311" s="27"/>
      <c r="N311" s="27"/>
      <c r="O311" s="27"/>
      <c r="P311" s="27"/>
      <c r="Q311" s="27"/>
      <c r="R311" s="27"/>
      <c r="S311" s="27"/>
      <c r="T311" s="59"/>
      <c r="U311" s="59"/>
    </row>
    <row r="312" spans="2:21">
      <c r="L312" s="27"/>
      <c r="M312" s="27"/>
      <c r="N312" s="27"/>
      <c r="O312" s="27"/>
      <c r="P312" s="27"/>
      <c r="Q312" s="27"/>
      <c r="R312" s="27"/>
      <c r="S312" s="27"/>
      <c r="T312" s="59"/>
      <c r="U312" s="59"/>
    </row>
    <row r="313" spans="2:21">
      <c r="B313" s="44" t="s">
        <v>251</v>
      </c>
      <c r="L313" s="27"/>
      <c r="M313" s="27"/>
      <c r="N313" s="27"/>
      <c r="O313" s="27"/>
      <c r="P313" s="27"/>
      <c r="Q313" s="27"/>
      <c r="R313" s="27"/>
      <c r="S313" s="27"/>
      <c r="T313" s="59"/>
      <c r="U313" s="59"/>
    </row>
    <row r="314" spans="2:21">
      <c r="B314" s="45" t="s">
        <v>252</v>
      </c>
      <c r="F314" s="50" t="s">
        <v>88</v>
      </c>
      <c r="J314" s="218">
        <f t="shared" ref="J314:J323" si="29">SUM(L314:S314)</f>
        <v>85492.03</v>
      </c>
      <c r="L314" s="218">
        <f t="shared" ref="L314:S323" si="30">(100%-L260)*L206</f>
        <v>7201.44</v>
      </c>
      <c r="M314" s="218">
        <f t="shared" si="30"/>
        <v>4724.8</v>
      </c>
      <c r="N314" s="218">
        <f t="shared" si="30"/>
        <v>47385.310000000005</v>
      </c>
      <c r="O314" s="218">
        <f t="shared" si="30"/>
        <v>0</v>
      </c>
      <c r="P314" s="218">
        <f t="shared" si="30"/>
        <v>5711</v>
      </c>
      <c r="Q314" s="218">
        <f t="shared" si="30"/>
        <v>17801.98</v>
      </c>
      <c r="R314" s="218">
        <f t="shared" si="30"/>
        <v>2667.5</v>
      </c>
      <c r="S314" s="218">
        <f t="shared" si="30"/>
        <v>0</v>
      </c>
      <c r="T314" s="59"/>
      <c r="U314" s="59"/>
    </row>
    <row r="315" spans="2:21">
      <c r="B315" s="45" t="s">
        <v>253</v>
      </c>
      <c r="F315" s="50" t="s">
        <v>88</v>
      </c>
      <c r="J315" s="218">
        <f t="shared" si="29"/>
        <v>227398.05</v>
      </c>
      <c r="L315" s="218">
        <f t="shared" si="30"/>
        <v>2343.8200000000002</v>
      </c>
      <c r="M315" s="218">
        <f t="shared" si="30"/>
        <v>6533.5999999999995</v>
      </c>
      <c r="N315" s="218">
        <f t="shared" si="30"/>
        <v>38540.17</v>
      </c>
      <c r="O315" s="218">
        <f t="shared" si="30"/>
        <v>146967.04999999999</v>
      </c>
      <c r="P315" s="218">
        <f t="shared" si="30"/>
        <v>11471.66</v>
      </c>
      <c r="Q315" s="218">
        <f t="shared" si="30"/>
        <v>12879.75</v>
      </c>
      <c r="R315" s="218">
        <f t="shared" si="30"/>
        <v>8662</v>
      </c>
      <c r="S315" s="218">
        <f t="shared" si="30"/>
        <v>0</v>
      </c>
      <c r="T315" s="59"/>
      <c r="U315" s="59"/>
    </row>
    <row r="316" spans="2:21">
      <c r="B316" s="45" t="s">
        <v>254</v>
      </c>
      <c r="F316" s="50" t="s">
        <v>88</v>
      </c>
      <c r="J316" s="218">
        <f t="shared" si="29"/>
        <v>209203.21000000002</v>
      </c>
      <c r="L316" s="218">
        <f t="shared" si="30"/>
        <v>0</v>
      </c>
      <c r="M316" s="218">
        <f t="shared" si="30"/>
        <v>4495.3100000000004</v>
      </c>
      <c r="N316" s="218">
        <f t="shared" si="30"/>
        <v>72595</v>
      </c>
      <c r="O316" s="218">
        <f t="shared" si="30"/>
        <v>107488.95</v>
      </c>
      <c r="P316" s="218">
        <f t="shared" si="30"/>
        <v>0</v>
      </c>
      <c r="Q316" s="218">
        <f t="shared" si="30"/>
        <v>24623.95</v>
      </c>
      <c r="R316" s="218">
        <f t="shared" si="30"/>
        <v>0</v>
      </c>
      <c r="S316" s="218">
        <f t="shared" si="30"/>
        <v>0</v>
      </c>
      <c r="T316" s="59"/>
      <c r="U316" s="59"/>
    </row>
    <row r="317" spans="2:21">
      <c r="B317" s="45" t="s">
        <v>255</v>
      </c>
      <c r="F317" s="50" t="s">
        <v>88</v>
      </c>
      <c r="J317" s="218">
        <f t="shared" si="29"/>
        <v>21234.083043873707</v>
      </c>
      <c r="L317" s="218">
        <f t="shared" si="30"/>
        <v>3113</v>
      </c>
      <c r="M317" s="218">
        <f t="shared" si="30"/>
        <v>4747.8100000000013</v>
      </c>
      <c r="N317" s="218">
        <f t="shared" si="30"/>
        <v>8152.9</v>
      </c>
      <c r="O317" s="218">
        <f t="shared" si="30"/>
        <v>5220.3730438737048</v>
      </c>
      <c r="P317" s="218">
        <f t="shared" si="30"/>
        <v>0</v>
      </c>
      <c r="Q317" s="218">
        <f t="shared" si="30"/>
        <v>0</v>
      </c>
      <c r="R317" s="218">
        <f t="shared" si="30"/>
        <v>0</v>
      </c>
      <c r="S317" s="218">
        <f t="shared" si="30"/>
        <v>0</v>
      </c>
      <c r="T317" s="59"/>
      <c r="U317" s="59"/>
    </row>
    <row r="318" spans="2:21">
      <c r="B318" s="45" t="s">
        <v>256</v>
      </c>
      <c r="F318" s="50" t="s">
        <v>88</v>
      </c>
      <c r="J318" s="218">
        <f t="shared" si="29"/>
        <v>15155.1</v>
      </c>
      <c r="L318" s="218">
        <f t="shared" si="30"/>
        <v>0</v>
      </c>
      <c r="M318" s="218">
        <f t="shared" si="30"/>
        <v>0</v>
      </c>
      <c r="N318" s="218">
        <f t="shared" si="30"/>
        <v>0</v>
      </c>
      <c r="O318" s="218">
        <f t="shared" si="30"/>
        <v>15155.1</v>
      </c>
      <c r="P318" s="218">
        <f t="shared" si="30"/>
        <v>0</v>
      </c>
      <c r="Q318" s="218">
        <f t="shared" si="30"/>
        <v>0</v>
      </c>
      <c r="R318" s="218">
        <f t="shared" si="30"/>
        <v>0</v>
      </c>
      <c r="S318" s="218">
        <f t="shared" si="30"/>
        <v>0</v>
      </c>
      <c r="T318" s="59"/>
      <c r="U318" s="59"/>
    </row>
    <row r="319" spans="2:21">
      <c r="B319" s="45" t="s">
        <v>257</v>
      </c>
      <c r="F319" s="50" t="s">
        <v>88</v>
      </c>
      <c r="J319" s="218">
        <f t="shared" si="29"/>
        <v>28658.649999999998</v>
      </c>
      <c r="L319" s="218">
        <f t="shared" si="30"/>
        <v>0</v>
      </c>
      <c r="M319" s="218">
        <f t="shared" si="30"/>
        <v>0</v>
      </c>
      <c r="N319" s="218">
        <f t="shared" si="30"/>
        <v>0</v>
      </c>
      <c r="O319" s="218">
        <f t="shared" si="30"/>
        <v>24603.649999999998</v>
      </c>
      <c r="P319" s="218">
        <f t="shared" si="30"/>
        <v>0</v>
      </c>
      <c r="Q319" s="218">
        <f t="shared" si="30"/>
        <v>0</v>
      </c>
      <c r="R319" s="218">
        <f t="shared" si="30"/>
        <v>4055</v>
      </c>
      <c r="S319" s="218">
        <f t="shared" si="30"/>
        <v>0</v>
      </c>
      <c r="T319" s="59"/>
      <c r="U319" s="59"/>
    </row>
    <row r="320" spans="2:21">
      <c r="B320" s="45" t="s">
        <v>258</v>
      </c>
      <c r="F320" s="50" t="s">
        <v>88</v>
      </c>
      <c r="J320" s="218">
        <f t="shared" si="29"/>
        <v>0</v>
      </c>
      <c r="L320" s="218">
        <f t="shared" si="30"/>
        <v>0</v>
      </c>
      <c r="M320" s="218">
        <f t="shared" si="30"/>
        <v>0</v>
      </c>
      <c r="N320" s="218">
        <f t="shared" si="30"/>
        <v>0</v>
      </c>
      <c r="O320" s="218">
        <f t="shared" si="30"/>
        <v>0</v>
      </c>
      <c r="P320" s="218">
        <f t="shared" si="30"/>
        <v>0</v>
      </c>
      <c r="Q320" s="218">
        <f t="shared" si="30"/>
        <v>0</v>
      </c>
      <c r="R320" s="218">
        <f t="shared" si="30"/>
        <v>0</v>
      </c>
      <c r="S320" s="218">
        <f t="shared" si="30"/>
        <v>0</v>
      </c>
      <c r="T320" s="59"/>
      <c r="U320" s="59"/>
    </row>
    <row r="321" spans="2:21">
      <c r="B321" s="45" t="s">
        <v>259</v>
      </c>
      <c r="F321" s="50" t="s">
        <v>88</v>
      </c>
      <c r="J321" s="218">
        <f t="shared" si="29"/>
        <v>0</v>
      </c>
      <c r="L321" s="218">
        <f t="shared" si="30"/>
        <v>0</v>
      </c>
      <c r="M321" s="218">
        <f t="shared" si="30"/>
        <v>0</v>
      </c>
      <c r="N321" s="218">
        <f t="shared" si="30"/>
        <v>0</v>
      </c>
      <c r="O321" s="218">
        <f t="shared" si="30"/>
        <v>0</v>
      </c>
      <c r="P321" s="218">
        <f t="shared" si="30"/>
        <v>0</v>
      </c>
      <c r="Q321" s="218">
        <f t="shared" si="30"/>
        <v>0</v>
      </c>
      <c r="R321" s="218">
        <f t="shared" si="30"/>
        <v>0</v>
      </c>
      <c r="S321" s="218">
        <f t="shared" si="30"/>
        <v>0</v>
      </c>
      <c r="T321" s="59"/>
      <c r="U321" s="59"/>
    </row>
    <row r="322" spans="2:21">
      <c r="B322" s="45" t="s">
        <v>260</v>
      </c>
      <c r="F322" s="50" t="s">
        <v>88</v>
      </c>
      <c r="J322" s="218">
        <f t="shared" si="29"/>
        <v>0</v>
      </c>
      <c r="L322" s="218">
        <f t="shared" si="30"/>
        <v>0</v>
      </c>
      <c r="M322" s="218">
        <f t="shared" si="30"/>
        <v>0</v>
      </c>
      <c r="N322" s="218">
        <f t="shared" si="30"/>
        <v>0</v>
      </c>
      <c r="O322" s="218">
        <f t="shared" si="30"/>
        <v>0</v>
      </c>
      <c r="P322" s="218">
        <f t="shared" si="30"/>
        <v>0</v>
      </c>
      <c r="Q322" s="218">
        <f t="shared" si="30"/>
        <v>0</v>
      </c>
      <c r="R322" s="218">
        <f t="shared" si="30"/>
        <v>0</v>
      </c>
      <c r="S322" s="218">
        <f t="shared" si="30"/>
        <v>0</v>
      </c>
      <c r="T322" s="59"/>
      <c r="U322" s="59"/>
    </row>
    <row r="323" spans="2:21">
      <c r="B323" s="45" t="s">
        <v>261</v>
      </c>
      <c r="F323" s="50" t="s">
        <v>88</v>
      </c>
      <c r="J323" s="218">
        <f t="shared" si="29"/>
        <v>0</v>
      </c>
      <c r="L323" s="218">
        <f t="shared" si="30"/>
        <v>0</v>
      </c>
      <c r="M323" s="218">
        <f t="shared" si="30"/>
        <v>0</v>
      </c>
      <c r="N323" s="218">
        <f t="shared" si="30"/>
        <v>0</v>
      </c>
      <c r="O323" s="218">
        <f t="shared" si="30"/>
        <v>0</v>
      </c>
      <c r="P323" s="218">
        <f t="shared" si="30"/>
        <v>0</v>
      </c>
      <c r="Q323" s="218">
        <f t="shared" si="30"/>
        <v>0</v>
      </c>
      <c r="R323" s="218">
        <f t="shared" si="30"/>
        <v>0</v>
      </c>
      <c r="S323" s="218">
        <f t="shared" si="30"/>
        <v>0</v>
      </c>
      <c r="T323" s="59"/>
      <c r="U323" s="59"/>
    </row>
    <row r="324" spans="2:21">
      <c r="B324" s="121"/>
      <c r="F324" s="59"/>
      <c r="L324" s="27"/>
      <c r="M324" s="27"/>
      <c r="N324" s="27"/>
      <c r="O324" s="27"/>
      <c r="P324" s="27"/>
      <c r="Q324" s="27"/>
      <c r="R324" s="27"/>
      <c r="S324" s="27"/>
      <c r="T324" s="59"/>
      <c r="U324" s="59"/>
    </row>
    <row r="325" spans="2:21">
      <c r="B325" s="142" t="s">
        <v>262</v>
      </c>
      <c r="F325" s="59"/>
      <c r="L325" s="27"/>
      <c r="M325" s="27"/>
      <c r="N325" s="27"/>
      <c r="O325" s="27"/>
      <c r="P325" s="27"/>
      <c r="Q325" s="27"/>
      <c r="R325" s="27"/>
      <c r="S325" s="27"/>
      <c r="T325" s="59"/>
      <c r="U325" s="59"/>
    </row>
    <row r="326" spans="2:21">
      <c r="B326" s="45" t="s">
        <v>252</v>
      </c>
      <c r="F326" s="50" t="s">
        <v>88</v>
      </c>
      <c r="J326" s="218">
        <f t="shared" ref="J326:J335" si="31">SUM(L326:S326)</f>
        <v>14961.259999999998</v>
      </c>
      <c r="L326" s="218">
        <f t="shared" ref="L326:S335" si="32">(100%-L272)*L218</f>
        <v>12443.63</v>
      </c>
      <c r="M326" s="218">
        <f t="shared" si="32"/>
        <v>0</v>
      </c>
      <c r="N326" s="218">
        <f t="shared" si="32"/>
        <v>0</v>
      </c>
      <c r="O326" s="218">
        <f t="shared" si="32"/>
        <v>0</v>
      </c>
      <c r="P326" s="218">
        <f t="shared" si="32"/>
        <v>0</v>
      </c>
      <c r="Q326" s="218">
        <f t="shared" si="32"/>
        <v>2517.63</v>
      </c>
      <c r="R326" s="218">
        <f t="shared" si="32"/>
        <v>0</v>
      </c>
      <c r="S326" s="218">
        <f t="shared" si="32"/>
        <v>0</v>
      </c>
      <c r="T326" s="59"/>
      <c r="U326" s="59"/>
    </row>
    <row r="327" spans="2:21">
      <c r="B327" s="45" t="s">
        <v>253</v>
      </c>
      <c r="F327" s="50" t="s">
        <v>88</v>
      </c>
      <c r="J327" s="218">
        <f t="shared" si="31"/>
        <v>84233.65</v>
      </c>
      <c r="L327" s="218">
        <f t="shared" si="32"/>
        <v>16340.11</v>
      </c>
      <c r="M327" s="218">
        <f t="shared" si="32"/>
        <v>0</v>
      </c>
      <c r="N327" s="218">
        <f t="shared" si="32"/>
        <v>0</v>
      </c>
      <c r="O327" s="218">
        <f t="shared" si="32"/>
        <v>0</v>
      </c>
      <c r="P327" s="218">
        <f t="shared" si="32"/>
        <v>0</v>
      </c>
      <c r="Q327" s="218">
        <f t="shared" si="32"/>
        <v>67893.539999999994</v>
      </c>
      <c r="R327" s="218">
        <f t="shared" si="32"/>
        <v>0</v>
      </c>
      <c r="S327" s="218">
        <f t="shared" si="32"/>
        <v>0</v>
      </c>
      <c r="T327" s="59"/>
      <c r="U327" s="59"/>
    </row>
    <row r="328" spans="2:21">
      <c r="B328" s="45" t="s">
        <v>254</v>
      </c>
      <c r="F328" s="50" t="s">
        <v>88</v>
      </c>
      <c r="J328" s="218">
        <f t="shared" si="31"/>
        <v>33460.400000000001</v>
      </c>
      <c r="L328" s="218">
        <f t="shared" si="32"/>
        <v>27599.94</v>
      </c>
      <c r="M328" s="218">
        <f t="shared" si="32"/>
        <v>0</v>
      </c>
      <c r="N328" s="218">
        <f t="shared" si="32"/>
        <v>0</v>
      </c>
      <c r="O328" s="218">
        <f t="shared" si="32"/>
        <v>2245.1999999999998</v>
      </c>
      <c r="P328" s="218">
        <f t="shared" si="32"/>
        <v>0</v>
      </c>
      <c r="Q328" s="218">
        <f t="shared" si="32"/>
        <v>3615.26</v>
      </c>
      <c r="R328" s="218">
        <f t="shared" si="32"/>
        <v>0</v>
      </c>
      <c r="S328" s="218">
        <f t="shared" si="32"/>
        <v>0</v>
      </c>
      <c r="T328" s="59"/>
      <c r="U328" s="59"/>
    </row>
    <row r="329" spans="2:21">
      <c r="B329" s="45" t="s">
        <v>255</v>
      </c>
      <c r="F329" s="50" t="s">
        <v>88</v>
      </c>
      <c r="J329" s="218">
        <f t="shared" si="31"/>
        <v>98293.97</v>
      </c>
      <c r="L329" s="218">
        <f t="shared" si="32"/>
        <v>0</v>
      </c>
      <c r="M329" s="218">
        <f t="shared" si="32"/>
        <v>11249.349999999999</v>
      </c>
      <c r="N329" s="218">
        <f t="shared" si="32"/>
        <v>0</v>
      </c>
      <c r="O329" s="218">
        <f t="shared" si="32"/>
        <v>0</v>
      </c>
      <c r="P329" s="218">
        <f t="shared" si="32"/>
        <v>0</v>
      </c>
      <c r="Q329" s="218">
        <f t="shared" si="32"/>
        <v>87044.62</v>
      </c>
      <c r="R329" s="218">
        <f t="shared" si="32"/>
        <v>0</v>
      </c>
      <c r="S329" s="218">
        <f t="shared" si="32"/>
        <v>0</v>
      </c>
      <c r="T329" s="59"/>
      <c r="U329" s="59"/>
    </row>
    <row r="330" spans="2:21">
      <c r="B330" s="45" t="s">
        <v>256</v>
      </c>
      <c r="F330" s="50" t="s">
        <v>88</v>
      </c>
      <c r="J330" s="218">
        <f t="shared" si="31"/>
        <v>5613</v>
      </c>
      <c r="L330" s="218">
        <f t="shared" si="32"/>
        <v>0</v>
      </c>
      <c r="M330" s="218">
        <f t="shared" si="32"/>
        <v>0</v>
      </c>
      <c r="N330" s="218">
        <f t="shared" si="32"/>
        <v>0</v>
      </c>
      <c r="O330" s="218">
        <f t="shared" si="32"/>
        <v>5613</v>
      </c>
      <c r="P330" s="218">
        <f t="shared" si="32"/>
        <v>0</v>
      </c>
      <c r="Q330" s="218">
        <f t="shared" si="32"/>
        <v>0</v>
      </c>
      <c r="R330" s="218">
        <f t="shared" si="32"/>
        <v>0</v>
      </c>
      <c r="S330" s="218">
        <f t="shared" si="32"/>
        <v>0</v>
      </c>
      <c r="T330" s="59"/>
      <c r="U330" s="59"/>
    </row>
    <row r="331" spans="2:21">
      <c r="B331" s="45" t="s">
        <v>257</v>
      </c>
      <c r="F331" s="50" t="s">
        <v>88</v>
      </c>
      <c r="J331" s="218">
        <f t="shared" si="31"/>
        <v>109822.65</v>
      </c>
      <c r="L331" s="218">
        <f t="shared" si="32"/>
        <v>0</v>
      </c>
      <c r="M331" s="218">
        <f t="shared" si="32"/>
        <v>0</v>
      </c>
      <c r="N331" s="218">
        <f t="shared" si="32"/>
        <v>105800</v>
      </c>
      <c r="O331" s="218">
        <f t="shared" si="32"/>
        <v>4022.65</v>
      </c>
      <c r="P331" s="218">
        <f t="shared" si="32"/>
        <v>0</v>
      </c>
      <c r="Q331" s="218">
        <f t="shared" si="32"/>
        <v>0</v>
      </c>
      <c r="R331" s="218">
        <f t="shared" si="32"/>
        <v>0</v>
      </c>
      <c r="S331" s="218">
        <f t="shared" si="32"/>
        <v>0</v>
      </c>
      <c r="T331" s="59"/>
      <c r="U331" s="59"/>
    </row>
    <row r="332" spans="2:21">
      <c r="B332" s="45" t="s">
        <v>258</v>
      </c>
      <c r="F332" s="50" t="s">
        <v>88</v>
      </c>
      <c r="J332" s="218">
        <f t="shared" si="31"/>
        <v>98529.41</v>
      </c>
      <c r="L332" s="218">
        <f t="shared" si="32"/>
        <v>0</v>
      </c>
      <c r="M332" s="218">
        <f t="shared" si="32"/>
        <v>0</v>
      </c>
      <c r="N332" s="218">
        <f t="shared" si="32"/>
        <v>0</v>
      </c>
      <c r="O332" s="218">
        <f t="shared" si="32"/>
        <v>13284.1</v>
      </c>
      <c r="P332" s="218">
        <f t="shared" si="32"/>
        <v>0</v>
      </c>
      <c r="Q332" s="218">
        <f t="shared" si="32"/>
        <v>85245.31</v>
      </c>
      <c r="R332" s="218">
        <f t="shared" si="32"/>
        <v>0</v>
      </c>
      <c r="S332" s="218">
        <f t="shared" si="32"/>
        <v>0</v>
      </c>
      <c r="T332" s="59"/>
      <c r="U332" s="59"/>
    </row>
    <row r="333" spans="2:21">
      <c r="B333" s="45" t="s">
        <v>259</v>
      </c>
      <c r="F333" s="50" t="s">
        <v>88</v>
      </c>
      <c r="J333" s="218">
        <f t="shared" si="31"/>
        <v>0</v>
      </c>
      <c r="L333" s="218">
        <f t="shared" si="32"/>
        <v>0</v>
      </c>
      <c r="M333" s="218">
        <f t="shared" si="32"/>
        <v>0</v>
      </c>
      <c r="N333" s="218">
        <f t="shared" si="32"/>
        <v>0</v>
      </c>
      <c r="O333" s="218">
        <f t="shared" si="32"/>
        <v>0</v>
      </c>
      <c r="P333" s="218">
        <f t="shared" si="32"/>
        <v>0</v>
      </c>
      <c r="Q333" s="218">
        <f t="shared" si="32"/>
        <v>0</v>
      </c>
      <c r="R333" s="218">
        <f t="shared" si="32"/>
        <v>0</v>
      </c>
      <c r="S333" s="218">
        <f t="shared" si="32"/>
        <v>0</v>
      </c>
      <c r="T333" s="59"/>
      <c r="U333" s="59"/>
    </row>
    <row r="334" spans="2:21">
      <c r="B334" s="45" t="s">
        <v>260</v>
      </c>
      <c r="F334" s="50" t="s">
        <v>88</v>
      </c>
      <c r="J334" s="218">
        <f t="shared" si="31"/>
        <v>0</v>
      </c>
      <c r="L334" s="218">
        <f t="shared" si="32"/>
        <v>0</v>
      </c>
      <c r="M334" s="218">
        <f t="shared" si="32"/>
        <v>0</v>
      </c>
      <c r="N334" s="218">
        <f t="shared" si="32"/>
        <v>0</v>
      </c>
      <c r="O334" s="218">
        <f t="shared" si="32"/>
        <v>0</v>
      </c>
      <c r="P334" s="218">
        <f t="shared" si="32"/>
        <v>0</v>
      </c>
      <c r="Q334" s="218">
        <f t="shared" si="32"/>
        <v>0</v>
      </c>
      <c r="R334" s="218">
        <f t="shared" si="32"/>
        <v>0</v>
      </c>
      <c r="S334" s="218">
        <f t="shared" si="32"/>
        <v>0</v>
      </c>
      <c r="T334" s="59"/>
      <c r="U334" s="59"/>
    </row>
    <row r="335" spans="2:21">
      <c r="B335" s="45" t="s">
        <v>261</v>
      </c>
      <c r="F335" s="50" t="s">
        <v>88</v>
      </c>
      <c r="J335" s="218">
        <f t="shared" si="31"/>
        <v>0</v>
      </c>
      <c r="L335" s="218">
        <f t="shared" si="32"/>
        <v>0</v>
      </c>
      <c r="M335" s="218">
        <f t="shared" si="32"/>
        <v>0</v>
      </c>
      <c r="N335" s="218">
        <f t="shared" si="32"/>
        <v>0</v>
      </c>
      <c r="O335" s="218">
        <f t="shared" si="32"/>
        <v>0</v>
      </c>
      <c r="P335" s="218">
        <f t="shared" si="32"/>
        <v>0</v>
      </c>
      <c r="Q335" s="218">
        <f t="shared" si="32"/>
        <v>0</v>
      </c>
      <c r="R335" s="218">
        <f t="shared" si="32"/>
        <v>0</v>
      </c>
      <c r="S335" s="218">
        <f t="shared" si="32"/>
        <v>0</v>
      </c>
      <c r="T335" s="59"/>
      <c r="U335" s="59"/>
    </row>
    <row r="336" spans="2:21">
      <c r="L336" s="27"/>
      <c r="M336" s="27"/>
      <c r="N336" s="27"/>
      <c r="O336" s="27"/>
      <c r="P336" s="27"/>
      <c r="Q336" s="27"/>
      <c r="R336" s="27"/>
      <c r="S336" s="27"/>
      <c r="T336" s="59"/>
      <c r="U336" s="59"/>
    </row>
    <row r="337" spans="1:25">
      <c r="B337" s="44" t="s">
        <v>469</v>
      </c>
      <c r="C337" s="59"/>
      <c r="D337" s="59"/>
      <c r="E337" s="59"/>
      <c r="F337" s="62" t="s">
        <v>88</v>
      </c>
      <c r="J337" s="218">
        <f>SUM(L337:S337)</f>
        <v>4389658.4235746255</v>
      </c>
      <c r="L337" s="218">
        <f t="shared" ref="L337:S337" si="33">SUM(L288:L295,L300:L307,L314:L321,L326:L333)</f>
        <v>142336.78</v>
      </c>
      <c r="M337" s="218">
        <f t="shared" si="33"/>
        <v>60319.68</v>
      </c>
      <c r="N337" s="218">
        <f t="shared" si="33"/>
        <v>1219518.7130938447</v>
      </c>
      <c r="O337" s="218">
        <f t="shared" si="33"/>
        <v>1982587.5304807802</v>
      </c>
      <c r="P337" s="218">
        <f t="shared" si="33"/>
        <v>27922.66</v>
      </c>
      <c r="Q337" s="218">
        <f t="shared" si="33"/>
        <v>907051.02</v>
      </c>
      <c r="R337" s="218">
        <f t="shared" si="33"/>
        <v>49922.04</v>
      </c>
      <c r="S337" s="218">
        <f t="shared" si="33"/>
        <v>0</v>
      </c>
      <c r="T337" s="59"/>
      <c r="U337" s="59"/>
    </row>
    <row r="338" spans="1:25">
      <c r="T338" s="59"/>
      <c r="U338" s="59"/>
    </row>
    <row r="339" spans="1:25" s="78" customFormat="1">
      <c r="A339" s="77"/>
      <c r="B339" s="78" t="s">
        <v>400</v>
      </c>
    </row>
    <row r="340" spans="1:25" s="67" customFormat="1">
      <c r="A340" s="2"/>
    </row>
    <row r="341" spans="1:25">
      <c r="B341" s="44" t="s">
        <v>263</v>
      </c>
      <c r="T341" s="59"/>
      <c r="U341" s="59"/>
      <c r="V341" s="59"/>
      <c r="W341" s="59"/>
    </row>
    <row r="342" spans="1:25">
      <c r="B342" s="45"/>
      <c r="T342" s="59"/>
      <c r="U342" s="59"/>
      <c r="V342" s="59"/>
      <c r="W342" s="59"/>
    </row>
    <row r="343" spans="1:25">
      <c r="B343" s="44" t="s">
        <v>251</v>
      </c>
      <c r="T343" s="59"/>
      <c r="U343" s="59"/>
      <c r="V343" s="59"/>
      <c r="W343" s="59"/>
    </row>
    <row r="344" spans="1:25">
      <c r="B344" s="45" t="s">
        <v>252</v>
      </c>
      <c r="F344" s="50" t="s">
        <v>89</v>
      </c>
      <c r="J344" s="55">
        <f>SUM(L344:S344)</f>
        <v>391011.47</v>
      </c>
      <c r="L344" s="176">
        <v>7331.9400000000005</v>
      </c>
      <c r="M344" s="176">
        <v>4950</v>
      </c>
      <c r="N344" s="55">
        <f t="shared" ref="N344:N353" si="34">SUM(U344:V344)</f>
        <v>227425.17999999993</v>
      </c>
      <c r="O344" s="177">
        <v>0</v>
      </c>
      <c r="P344" s="237">
        <v>8444.85</v>
      </c>
      <c r="Q344" s="176">
        <v>142859.5</v>
      </c>
      <c r="R344" s="176">
        <v>0</v>
      </c>
      <c r="S344" s="176"/>
      <c r="T344" s="139"/>
      <c r="U344" s="176">
        <v>189703.10999999996</v>
      </c>
      <c r="V344" s="176">
        <v>37722.069999999992</v>
      </c>
      <c r="W344" s="139"/>
      <c r="Y344" s="2" t="s">
        <v>343</v>
      </c>
    </row>
    <row r="345" spans="1:25">
      <c r="B345" s="45" t="s">
        <v>253</v>
      </c>
      <c r="F345" s="50" t="s">
        <v>89</v>
      </c>
      <c r="J345" s="55">
        <f t="shared" ref="J345:J353" si="35">SUM(L345:S345)</f>
        <v>624068.23063069046</v>
      </c>
      <c r="L345" s="176">
        <v>878.64999999999964</v>
      </c>
      <c r="M345" s="176">
        <v>0</v>
      </c>
      <c r="N345" s="55">
        <f t="shared" si="34"/>
        <v>186458.42999999996</v>
      </c>
      <c r="O345" s="176">
        <v>402606.31063069054</v>
      </c>
      <c r="P345" s="235">
        <v>70.590000000000032</v>
      </c>
      <c r="Q345" s="176">
        <v>34054.25</v>
      </c>
      <c r="R345" s="176">
        <v>0</v>
      </c>
      <c r="S345" s="176"/>
      <c r="T345" s="139"/>
      <c r="U345" s="176">
        <v>166449.82999999996</v>
      </c>
      <c r="V345" s="176">
        <v>20008.600000000002</v>
      </c>
      <c r="W345" s="139"/>
      <c r="Y345" s="2" t="s">
        <v>343</v>
      </c>
    </row>
    <row r="346" spans="1:25">
      <c r="B346" s="45" t="s">
        <v>254</v>
      </c>
      <c r="F346" s="50" t="s">
        <v>89</v>
      </c>
      <c r="J346" s="55">
        <f t="shared" si="35"/>
        <v>333523.08144081751</v>
      </c>
      <c r="L346" s="176">
        <v>3207.4999999999995</v>
      </c>
      <c r="M346" s="177">
        <v>0</v>
      </c>
      <c r="N346" s="55">
        <f t="shared" si="34"/>
        <v>142286.15</v>
      </c>
      <c r="O346" s="176">
        <v>149171.66144081758</v>
      </c>
      <c r="P346" s="177">
        <v>0</v>
      </c>
      <c r="Q346" s="176">
        <v>31797.85</v>
      </c>
      <c r="R346" s="176">
        <v>7059.92</v>
      </c>
      <c r="S346" s="176"/>
      <c r="T346" s="139"/>
      <c r="U346" s="176">
        <v>134032.38999999998</v>
      </c>
      <c r="V346" s="176">
        <v>8253.76</v>
      </c>
      <c r="W346" s="139"/>
      <c r="Y346" s="2" t="s">
        <v>343</v>
      </c>
    </row>
    <row r="347" spans="1:25">
      <c r="B347" s="45" t="s">
        <v>255</v>
      </c>
      <c r="F347" s="50" t="s">
        <v>89</v>
      </c>
      <c r="J347" s="55">
        <f t="shared" si="35"/>
        <v>376616.96673285542</v>
      </c>
      <c r="L347" s="177">
        <v>0</v>
      </c>
      <c r="M347" s="177">
        <v>0</v>
      </c>
      <c r="N347" s="55">
        <f t="shared" si="34"/>
        <v>120437.56999999999</v>
      </c>
      <c r="O347" s="176">
        <v>256179.39673285541</v>
      </c>
      <c r="P347" s="177">
        <v>0</v>
      </c>
      <c r="Q347" s="177">
        <v>0</v>
      </c>
      <c r="R347" s="177">
        <v>0</v>
      </c>
      <c r="S347" s="176"/>
      <c r="T347" s="139"/>
      <c r="U347" s="176">
        <v>120437.56999999999</v>
      </c>
      <c r="V347" s="176">
        <v>0</v>
      </c>
      <c r="W347" s="139"/>
      <c r="Y347" s="2" t="s">
        <v>343</v>
      </c>
    </row>
    <row r="348" spans="1:25">
      <c r="B348" s="45" t="s">
        <v>256</v>
      </c>
      <c r="F348" s="50" t="s">
        <v>89</v>
      </c>
      <c r="J348" s="55">
        <f t="shared" si="35"/>
        <v>219771.84262694095</v>
      </c>
      <c r="L348" s="177">
        <v>0</v>
      </c>
      <c r="M348" s="177">
        <v>0</v>
      </c>
      <c r="N348" s="55">
        <f t="shared" si="34"/>
        <v>74051.51999999999</v>
      </c>
      <c r="O348" s="176">
        <v>145720.32262694096</v>
      </c>
      <c r="P348" s="177">
        <v>0</v>
      </c>
      <c r="Q348" s="176">
        <v>0</v>
      </c>
      <c r="R348" s="177">
        <v>0</v>
      </c>
      <c r="S348" s="176"/>
      <c r="T348" s="139"/>
      <c r="U348" s="176">
        <v>67336.51999999999</v>
      </c>
      <c r="V348" s="176">
        <v>6715</v>
      </c>
      <c r="W348" s="139"/>
      <c r="Y348" s="2" t="s">
        <v>343</v>
      </c>
    </row>
    <row r="349" spans="1:25">
      <c r="B349" s="45" t="s">
        <v>257</v>
      </c>
      <c r="F349" s="50" t="s">
        <v>89</v>
      </c>
      <c r="J349" s="55">
        <f>SUM(L349:S349)</f>
        <v>40915.240000000005</v>
      </c>
      <c r="L349" s="177">
        <v>0</v>
      </c>
      <c r="M349" s="177">
        <v>0</v>
      </c>
      <c r="N349" s="55">
        <f t="shared" si="34"/>
        <v>40915.240000000005</v>
      </c>
      <c r="O349" s="176">
        <v>0</v>
      </c>
      <c r="P349" s="177">
        <v>0</v>
      </c>
      <c r="Q349" s="177">
        <v>0</v>
      </c>
      <c r="R349" s="177">
        <v>0</v>
      </c>
      <c r="S349" s="176"/>
      <c r="T349" s="139"/>
      <c r="U349" s="176">
        <v>40915.240000000005</v>
      </c>
      <c r="V349" s="176">
        <v>0</v>
      </c>
      <c r="W349" s="139"/>
      <c r="Y349" s="2" t="s">
        <v>343</v>
      </c>
    </row>
    <row r="350" spans="1:25">
      <c r="B350" s="45" t="s">
        <v>258</v>
      </c>
      <c r="F350" s="50" t="s">
        <v>89</v>
      </c>
      <c r="J350" s="55">
        <f t="shared" si="35"/>
        <v>74569.42</v>
      </c>
      <c r="L350" s="177">
        <v>0</v>
      </c>
      <c r="M350" s="177">
        <v>0</v>
      </c>
      <c r="N350" s="55">
        <f t="shared" si="34"/>
        <v>74569.42</v>
      </c>
      <c r="O350" s="177">
        <v>0</v>
      </c>
      <c r="P350" s="177">
        <v>0</v>
      </c>
      <c r="Q350" s="177">
        <v>0</v>
      </c>
      <c r="R350" s="177">
        <v>0</v>
      </c>
      <c r="S350" s="176"/>
      <c r="T350" s="139"/>
      <c r="U350" s="176">
        <v>74569.42</v>
      </c>
      <c r="V350" s="176">
        <v>0</v>
      </c>
      <c r="W350" s="139"/>
      <c r="Y350" s="2" t="s">
        <v>343</v>
      </c>
    </row>
    <row r="351" spans="1:25">
      <c r="B351" s="45" t="s">
        <v>259</v>
      </c>
      <c r="F351" s="50" t="s">
        <v>89</v>
      </c>
      <c r="J351" s="55">
        <f t="shared" si="35"/>
        <v>0</v>
      </c>
      <c r="L351" s="177">
        <v>0</v>
      </c>
      <c r="M351" s="177">
        <v>0</v>
      </c>
      <c r="N351" s="55">
        <f t="shared" si="34"/>
        <v>0</v>
      </c>
      <c r="O351" s="177">
        <v>0</v>
      </c>
      <c r="P351" s="177">
        <v>0</v>
      </c>
      <c r="Q351" s="177">
        <v>0</v>
      </c>
      <c r="R351" s="177">
        <v>0</v>
      </c>
      <c r="S351" s="176"/>
      <c r="T351" s="139"/>
      <c r="U351" s="177">
        <v>0</v>
      </c>
      <c r="V351" s="177">
        <v>0</v>
      </c>
      <c r="W351" s="139"/>
      <c r="Y351" s="2" t="s">
        <v>343</v>
      </c>
    </row>
    <row r="352" spans="1:25">
      <c r="B352" s="45" t="s">
        <v>260</v>
      </c>
      <c r="F352" s="50" t="s">
        <v>89</v>
      </c>
      <c r="J352" s="55">
        <f t="shared" si="35"/>
        <v>0</v>
      </c>
      <c r="L352" s="177">
        <v>0</v>
      </c>
      <c r="M352" s="177">
        <v>0</v>
      </c>
      <c r="N352" s="55">
        <f t="shared" si="34"/>
        <v>0</v>
      </c>
      <c r="O352" s="177">
        <v>0</v>
      </c>
      <c r="P352" s="177">
        <v>0</v>
      </c>
      <c r="Q352" s="177">
        <v>0</v>
      </c>
      <c r="R352" s="177">
        <v>0</v>
      </c>
      <c r="S352" s="176"/>
      <c r="T352" s="139"/>
      <c r="U352" s="177">
        <v>0</v>
      </c>
      <c r="V352" s="177">
        <v>0</v>
      </c>
      <c r="W352" s="139"/>
      <c r="Y352" s="2" t="s">
        <v>343</v>
      </c>
    </row>
    <row r="353" spans="2:29">
      <c r="B353" s="45" t="s">
        <v>261</v>
      </c>
      <c r="F353" s="50" t="s">
        <v>89</v>
      </c>
      <c r="J353" s="55">
        <f t="shared" si="35"/>
        <v>0</v>
      </c>
      <c r="L353" s="177">
        <v>0</v>
      </c>
      <c r="M353" s="177">
        <v>0</v>
      </c>
      <c r="N353" s="55">
        <f t="shared" si="34"/>
        <v>0</v>
      </c>
      <c r="O353" s="177">
        <v>0</v>
      </c>
      <c r="P353" s="177">
        <v>0</v>
      </c>
      <c r="Q353" s="177">
        <v>0</v>
      </c>
      <c r="R353" s="177">
        <v>0</v>
      </c>
      <c r="S353" s="176"/>
      <c r="T353" s="139"/>
      <c r="U353" s="177">
        <v>0</v>
      </c>
      <c r="V353" s="177">
        <v>0</v>
      </c>
      <c r="W353" s="139"/>
      <c r="Y353" s="2" t="s">
        <v>343</v>
      </c>
    </row>
    <row r="354" spans="2:29">
      <c r="B354" s="45"/>
      <c r="J354" s="140"/>
      <c r="L354" s="139"/>
      <c r="M354" s="139"/>
      <c r="N354" s="140"/>
      <c r="O354" s="139"/>
      <c r="P354" s="139"/>
      <c r="Q354" s="139"/>
      <c r="R354" s="139"/>
      <c r="S354" s="139"/>
      <c r="T354" s="139"/>
      <c r="U354" s="139"/>
      <c r="V354" s="139"/>
      <c r="W354" s="139"/>
    </row>
    <row r="355" spans="2:29">
      <c r="B355" s="44" t="s">
        <v>262</v>
      </c>
      <c r="J355" s="140"/>
      <c r="L355" s="139"/>
      <c r="M355" s="139"/>
      <c r="N355" s="140"/>
      <c r="O355" s="139"/>
      <c r="P355" s="139"/>
      <c r="Q355" s="139"/>
      <c r="R355" s="139"/>
      <c r="S355" s="139"/>
      <c r="T355" s="139"/>
      <c r="U355" s="139"/>
      <c r="V355" s="139"/>
      <c r="W355" s="139"/>
    </row>
    <row r="356" spans="2:29">
      <c r="B356" s="45" t="s">
        <v>252</v>
      </c>
      <c r="F356" s="50" t="s">
        <v>89</v>
      </c>
      <c r="J356" s="55">
        <f>SUM(L356:S356)</f>
        <v>46032.23</v>
      </c>
      <c r="L356" s="176">
        <v>15879.230000000003</v>
      </c>
      <c r="M356" s="176">
        <v>9009</v>
      </c>
      <c r="N356" s="55">
        <f t="shared" ref="N356:N365" si="36">SUM(U356:V356)</f>
        <v>675</v>
      </c>
      <c r="O356" s="177">
        <v>0</v>
      </c>
      <c r="P356" s="177">
        <v>0</v>
      </c>
      <c r="Q356" s="176">
        <v>20469</v>
      </c>
      <c r="R356" s="176">
        <v>0</v>
      </c>
      <c r="S356" s="176"/>
      <c r="T356" s="139"/>
      <c r="U356" s="176">
        <v>0</v>
      </c>
      <c r="V356" s="176">
        <v>675</v>
      </c>
      <c r="W356" s="139"/>
      <c r="Y356" s="2" t="s">
        <v>343</v>
      </c>
    </row>
    <row r="357" spans="2:29">
      <c r="B357" s="45" t="s">
        <v>253</v>
      </c>
      <c r="F357" s="50" t="s">
        <v>89</v>
      </c>
      <c r="J357" s="55">
        <f t="shared" ref="J357:J365" si="37">SUM(L357:S357)</f>
        <v>177817.89727204881</v>
      </c>
      <c r="L357" s="176">
        <v>0</v>
      </c>
      <c r="M357" s="176">
        <v>0</v>
      </c>
      <c r="N357" s="55">
        <f t="shared" si="36"/>
        <v>5015</v>
      </c>
      <c r="O357" s="176">
        <v>105990.64727204881</v>
      </c>
      <c r="P357" s="177">
        <v>0</v>
      </c>
      <c r="Q357" s="176">
        <v>66812.25</v>
      </c>
      <c r="R357" s="176">
        <v>0</v>
      </c>
      <c r="S357" s="176"/>
      <c r="T357" s="139"/>
      <c r="U357" s="176">
        <v>0</v>
      </c>
      <c r="V357" s="176">
        <v>5015</v>
      </c>
      <c r="W357" s="139"/>
      <c r="Y357" s="2" t="s">
        <v>343</v>
      </c>
    </row>
    <row r="358" spans="2:29">
      <c r="B358" s="45" t="s">
        <v>254</v>
      </c>
      <c r="F358" s="50" t="s">
        <v>89</v>
      </c>
      <c r="J358" s="55">
        <f t="shared" si="37"/>
        <v>68428.77</v>
      </c>
      <c r="L358" s="176">
        <v>0</v>
      </c>
      <c r="M358" s="177">
        <v>0</v>
      </c>
      <c r="N358" s="55">
        <f t="shared" si="36"/>
        <v>7955</v>
      </c>
      <c r="O358" s="176">
        <v>0</v>
      </c>
      <c r="P358" s="237">
        <v>16212.27</v>
      </c>
      <c r="Q358" s="176">
        <v>44261.5</v>
      </c>
      <c r="R358" s="176">
        <v>0</v>
      </c>
      <c r="S358" s="176"/>
      <c r="T358" s="139"/>
      <c r="U358" s="176">
        <v>0</v>
      </c>
      <c r="V358" s="176">
        <v>7955</v>
      </c>
      <c r="W358" s="139"/>
      <c r="Y358" s="2" t="s">
        <v>343</v>
      </c>
    </row>
    <row r="359" spans="2:29">
      <c r="B359" s="45" t="s">
        <v>255</v>
      </c>
      <c r="F359" s="50" t="s">
        <v>89</v>
      </c>
      <c r="J359" s="55">
        <f t="shared" si="37"/>
        <v>101445.25</v>
      </c>
      <c r="L359" s="177">
        <v>0</v>
      </c>
      <c r="M359" s="177">
        <v>24741</v>
      </c>
      <c r="N359" s="55">
        <f t="shared" si="36"/>
        <v>1660</v>
      </c>
      <c r="O359" s="176">
        <v>0</v>
      </c>
      <c r="P359" s="177">
        <v>0</v>
      </c>
      <c r="Q359" s="177">
        <v>75044.25</v>
      </c>
      <c r="R359" s="177">
        <v>0</v>
      </c>
      <c r="S359" s="176"/>
      <c r="T359" s="139"/>
      <c r="U359" s="176">
        <v>0</v>
      </c>
      <c r="V359" s="176">
        <v>1660</v>
      </c>
      <c r="W359" s="139"/>
      <c r="Y359" s="2" t="s">
        <v>343</v>
      </c>
    </row>
    <row r="360" spans="2:29">
      <c r="B360" s="45" t="s">
        <v>256</v>
      </c>
      <c r="F360" s="50" t="s">
        <v>89</v>
      </c>
      <c r="J360" s="55">
        <f t="shared" si="37"/>
        <v>104036.41131347048</v>
      </c>
      <c r="L360" s="177">
        <v>0</v>
      </c>
      <c r="M360" s="177">
        <v>0</v>
      </c>
      <c r="N360" s="55">
        <f t="shared" si="36"/>
        <v>0</v>
      </c>
      <c r="O360" s="176">
        <v>72860.161313470482</v>
      </c>
      <c r="P360" s="177">
        <v>0</v>
      </c>
      <c r="Q360" s="176">
        <v>31176.25</v>
      </c>
      <c r="R360" s="177">
        <v>0</v>
      </c>
      <c r="S360" s="176"/>
      <c r="T360" s="139"/>
      <c r="U360" s="176">
        <v>0</v>
      </c>
      <c r="V360" s="176">
        <v>0</v>
      </c>
      <c r="W360" s="139"/>
      <c r="Y360" s="2" t="s">
        <v>343</v>
      </c>
    </row>
    <row r="361" spans="2:29">
      <c r="B361" s="45" t="s">
        <v>257</v>
      </c>
      <c r="F361" s="50" t="s">
        <v>89</v>
      </c>
      <c r="J361" s="55">
        <f t="shared" si="37"/>
        <v>54479.31</v>
      </c>
      <c r="L361" s="177">
        <v>0</v>
      </c>
      <c r="M361" s="177">
        <v>0</v>
      </c>
      <c r="N361" s="55">
        <f t="shared" si="36"/>
        <v>50077.06</v>
      </c>
      <c r="O361" s="176">
        <v>0</v>
      </c>
      <c r="P361" s="177">
        <v>0</v>
      </c>
      <c r="Q361" s="177">
        <v>4402.25</v>
      </c>
      <c r="R361" s="177">
        <v>0</v>
      </c>
      <c r="S361" s="176"/>
      <c r="T361" s="139"/>
      <c r="U361" s="176">
        <v>50077.06</v>
      </c>
      <c r="V361" s="176">
        <v>0</v>
      </c>
      <c r="W361" s="139"/>
      <c r="Y361" s="2" t="s">
        <v>343</v>
      </c>
    </row>
    <row r="362" spans="2:29">
      <c r="B362" s="45" t="s">
        <v>258</v>
      </c>
      <c r="F362" s="50" t="s">
        <v>89</v>
      </c>
      <c r="J362" s="55">
        <f t="shared" si="37"/>
        <v>163294.39357616458</v>
      </c>
      <c r="L362" s="177">
        <v>0</v>
      </c>
      <c r="M362" s="177">
        <v>0</v>
      </c>
      <c r="N362" s="55">
        <f t="shared" si="36"/>
        <v>15700.2</v>
      </c>
      <c r="O362" s="177">
        <v>87432.193576164587</v>
      </c>
      <c r="P362" s="177">
        <v>0</v>
      </c>
      <c r="Q362" s="177">
        <v>60162</v>
      </c>
      <c r="R362" s="177">
        <v>0</v>
      </c>
      <c r="S362" s="176"/>
      <c r="T362" s="139"/>
      <c r="U362" s="176">
        <v>15700.2</v>
      </c>
      <c r="V362" s="176">
        <v>0</v>
      </c>
      <c r="W362" s="139"/>
      <c r="Y362" s="2" t="s">
        <v>343</v>
      </c>
    </row>
    <row r="363" spans="2:29">
      <c r="B363" s="45" t="s">
        <v>259</v>
      </c>
      <c r="F363" s="50" t="s">
        <v>89</v>
      </c>
      <c r="J363" s="55">
        <f t="shared" si="37"/>
        <v>17808.29</v>
      </c>
      <c r="L363" s="177">
        <v>0</v>
      </c>
      <c r="M363" s="177">
        <v>0</v>
      </c>
      <c r="N363" s="55">
        <f t="shared" si="36"/>
        <v>17559</v>
      </c>
      <c r="O363" s="177">
        <v>0</v>
      </c>
      <c r="P363" s="177">
        <v>0</v>
      </c>
      <c r="Q363" s="177">
        <v>249.29000000000087</v>
      </c>
      <c r="R363" s="177">
        <v>0</v>
      </c>
      <c r="S363" s="176"/>
      <c r="T363" s="139"/>
      <c r="U363" s="177">
        <v>17559</v>
      </c>
      <c r="V363" s="177">
        <v>0</v>
      </c>
      <c r="W363" s="139"/>
      <c r="Y363" s="2" t="s">
        <v>343</v>
      </c>
    </row>
    <row r="364" spans="2:29">
      <c r="B364" s="45" t="s">
        <v>260</v>
      </c>
      <c r="F364" s="50" t="s">
        <v>89</v>
      </c>
      <c r="J364" s="55">
        <f t="shared" si="37"/>
        <v>28796.400000000001</v>
      </c>
      <c r="L364" s="177">
        <v>0</v>
      </c>
      <c r="M364" s="177">
        <v>28796.400000000001</v>
      </c>
      <c r="N364" s="55">
        <f t="shared" si="36"/>
        <v>0</v>
      </c>
      <c r="O364" s="177">
        <v>0</v>
      </c>
      <c r="P364" s="177">
        <v>0</v>
      </c>
      <c r="Q364" s="177">
        <v>0</v>
      </c>
      <c r="R364" s="177">
        <v>0</v>
      </c>
      <c r="S364" s="176"/>
      <c r="T364" s="139"/>
      <c r="U364" s="177">
        <v>0</v>
      </c>
      <c r="V364" s="177">
        <v>0</v>
      </c>
      <c r="W364" s="139"/>
      <c r="Y364" s="2" t="s">
        <v>343</v>
      </c>
    </row>
    <row r="365" spans="2:29">
      <c r="B365" s="45" t="s">
        <v>261</v>
      </c>
      <c r="F365" s="50" t="s">
        <v>89</v>
      </c>
      <c r="J365" s="55">
        <f t="shared" si="37"/>
        <v>0</v>
      </c>
      <c r="L365" s="177">
        <v>0</v>
      </c>
      <c r="M365" s="177">
        <v>0</v>
      </c>
      <c r="N365" s="55">
        <f t="shared" si="36"/>
        <v>0</v>
      </c>
      <c r="O365" s="177">
        <v>0</v>
      </c>
      <c r="P365" s="177">
        <v>0</v>
      </c>
      <c r="Q365" s="177">
        <v>0</v>
      </c>
      <c r="R365" s="177">
        <v>0</v>
      </c>
      <c r="S365" s="176"/>
      <c r="T365" s="139"/>
      <c r="U365" s="177">
        <v>0</v>
      </c>
      <c r="V365" s="177">
        <v>0</v>
      </c>
      <c r="W365" s="139"/>
      <c r="Y365" s="2" t="s">
        <v>343</v>
      </c>
    </row>
    <row r="366" spans="2:29">
      <c r="T366" s="59"/>
      <c r="U366" s="59"/>
      <c r="V366" s="59"/>
      <c r="W366" s="59"/>
    </row>
    <row r="367" spans="2:29">
      <c r="B367" s="44" t="s">
        <v>264</v>
      </c>
      <c r="C367" s="45"/>
      <c r="D367" s="45"/>
      <c r="L367" s="59"/>
      <c r="M367" s="59"/>
      <c r="N367" s="59"/>
      <c r="O367" s="59"/>
      <c r="P367" s="59"/>
      <c r="Q367" s="59"/>
      <c r="R367" s="59"/>
      <c r="S367" s="59"/>
      <c r="T367" s="59"/>
      <c r="U367" s="59"/>
      <c r="V367" s="59"/>
      <c r="W367" s="59"/>
      <c r="X367" s="59"/>
      <c r="Y367" s="59"/>
      <c r="Z367" s="59"/>
      <c r="AA367" s="59"/>
      <c r="AB367" s="59"/>
      <c r="AC367" s="59"/>
    </row>
    <row r="368" spans="2:29">
      <c r="J368" s="141"/>
      <c r="L368" s="59"/>
      <c r="M368" s="59"/>
      <c r="N368" s="59"/>
      <c r="O368" s="59"/>
      <c r="P368" s="59"/>
      <c r="Q368" s="59"/>
      <c r="R368" s="59"/>
      <c r="S368" s="59"/>
      <c r="T368" s="59"/>
      <c r="U368" s="59"/>
      <c r="V368" s="59"/>
      <c r="W368" s="59"/>
      <c r="X368" s="59"/>
      <c r="Y368" s="59"/>
      <c r="Z368" s="59"/>
      <c r="AA368" s="59"/>
      <c r="AB368" s="59"/>
      <c r="AC368" s="59"/>
    </row>
    <row r="369" spans="2:29">
      <c r="B369" s="44" t="s">
        <v>251</v>
      </c>
      <c r="J369" s="141"/>
      <c r="L369" s="59"/>
      <c r="M369" s="59"/>
      <c r="N369" s="59"/>
      <c r="O369" s="59"/>
      <c r="P369" s="59"/>
      <c r="Q369" s="59"/>
      <c r="R369" s="59"/>
      <c r="S369" s="59"/>
      <c r="T369" s="59"/>
      <c r="U369" s="59"/>
      <c r="V369" s="59"/>
      <c r="W369" s="59"/>
      <c r="X369" s="59"/>
      <c r="Y369" s="59"/>
      <c r="Z369" s="59"/>
      <c r="AA369" s="59"/>
      <c r="AB369" s="59"/>
      <c r="AC369" s="59"/>
    </row>
    <row r="370" spans="2:29">
      <c r="B370" s="45" t="s">
        <v>252</v>
      </c>
      <c r="F370" s="50" t="s">
        <v>89</v>
      </c>
      <c r="J370" s="55">
        <f>SUM(L370:S370)</f>
        <v>182659.69999999995</v>
      </c>
      <c r="L370" s="176">
        <v>666.91000000000008</v>
      </c>
      <c r="M370" s="176">
        <v>5345.84</v>
      </c>
      <c r="N370" s="143">
        <f t="shared" ref="N370:N379" si="38">SUM(U370:V370)</f>
        <v>104336.98999999998</v>
      </c>
      <c r="O370" s="177">
        <v>0</v>
      </c>
      <c r="P370" s="177">
        <v>8632.15</v>
      </c>
      <c r="Q370" s="176">
        <v>63677.80999999999</v>
      </c>
      <c r="R370" s="176">
        <v>0</v>
      </c>
      <c r="S370" s="176"/>
      <c r="T370" s="139"/>
      <c r="U370" s="176">
        <v>101658.47999999998</v>
      </c>
      <c r="V370" s="176">
        <v>2678.51</v>
      </c>
      <c r="W370" s="139"/>
      <c r="Y370" s="2" t="s">
        <v>343</v>
      </c>
    </row>
    <row r="371" spans="2:29">
      <c r="B371" s="45" t="s">
        <v>253</v>
      </c>
      <c r="F371" s="50" t="s">
        <v>89</v>
      </c>
      <c r="J371" s="55">
        <f t="shared" ref="J371:J379" si="39">SUM(L371:S371)</f>
        <v>457379.94170964463</v>
      </c>
      <c r="L371" s="176">
        <v>9639.56</v>
      </c>
      <c r="M371" s="176">
        <v>0</v>
      </c>
      <c r="N371" s="143">
        <f t="shared" si="38"/>
        <v>64158.83</v>
      </c>
      <c r="O371" s="176">
        <v>363932.97170964465</v>
      </c>
      <c r="P371" s="176">
        <v>6218.23</v>
      </c>
      <c r="Q371" s="176">
        <v>13430.349999999999</v>
      </c>
      <c r="R371" s="176">
        <v>0</v>
      </c>
      <c r="S371" s="176"/>
      <c r="T371" s="139"/>
      <c r="U371" s="176">
        <v>59560.28</v>
      </c>
      <c r="V371" s="176">
        <v>4598.55</v>
      </c>
      <c r="W371" s="139"/>
      <c r="Y371" s="2" t="s">
        <v>343</v>
      </c>
    </row>
    <row r="372" spans="2:29">
      <c r="B372" s="45" t="s">
        <v>254</v>
      </c>
      <c r="F372" s="50" t="s">
        <v>89</v>
      </c>
      <c r="J372" s="55">
        <f t="shared" si="39"/>
        <v>211997.46390831991</v>
      </c>
      <c r="L372" s="176">
        <v>3039.15</v>
      </c>
      <c r="M372" s="177">
        <v>0</v>
      </c>
      <c r="N372" s="143">
        <f t="shared" si="38"/>
        <v>35992.800000000003</v>
      </c>
      <c r="O372" s="176">
        <v>168052.30390831991</v>
      </c>
      <c r="P372" s="177">
        <v>0</v>
      </c>
      <c r="Q372" s="176">
        <v>4913.2099999999991</v>
      </c>
      <c r="R372" s="176">
        <v>0</v>
      </c>
      <c r="S372" s="176"/>
      <c r="T372" s="139"/>
      <c r="U372" s="176">
        <v>33607.800000000003</v>
      </c>
      <c r="V372" s="176">
        <v>2385</v>
      </c>
      <c r="W372" s="139"/>
      <c r="Y372" s="2" t="s">
        <v>343</v>
      </c>
    </row>
    <row r="373" spans="2:29">
      <c r="B373" s="45" t="s">
        <v>255</v>
      </c>
      <c r="F373" s="50" t="s">
        <v>89</v>
      </c>
      <c r="J373" s="55">
        <f t="shared" si="39"/>
        <v>60232.084875077504</v>
      </c>
      <c r="L373" s="177">
        <v>0</v>
      </c>
      <c r="M373" s="177">
        <v>0</v>
      </c>
      <c r="N373" s="143">
        <f t="shared" si="38"/>
        <v>31095.119999999999</v>
      </c>
      <c r="O373" s="176">
        <v>29136.964875077505</v>
      </c>
      <c r="P373" s="177">
        <v>0</v>
      </c>
      <c r="Q373" s="177">
        <v>0</v>
      </c>
      <c r="R373" s="177">
        <v>0</v>
      </c>
      <c r="S373" s="176"/>
      <c r="T373" s="139"/>
      <c r="U373" s="176">
        <v>31095.119999999999</v>
      </c>
      <c r="V373" s="176">
        <v>0</v>
      </c>
      <c r="W373" s="139"/>
      <c r="Y373" s="2" t="s">
        <v>343</v>
      </c>
    </row>
    <row r="374" spans="2:29">
      <c r="B374" s="45" t="s">
        <v>256</v>
      </c>
      <c r="F374" s="50" t="s">
        <v>89</v>
      </c>
      <c r="J374" s="55">
        <f t="shared" si="39"/>
        <v>162768.78315593995</v>
      </c>
      <c r="L374" s="177">
        <v>0</v>
      </c>
      <c r="M374" s="177">
        <v>28212.59</v>
      </c>
      <c r="N374" s="143">
        <f t="shared" si="38"/>
        <v>20769.68</v>
      </c>
      <c r="O374" s="176">
        <v>113786.51315593993</v>
      </c>
      <c r="P374" s="177">
        <v>0</v>
      </c>
      <c r="Q374" s="176">
        <v>0</v>
      </c>
      <c r="R374" s="177">
        <v>0</v>
      </c>
      <c r="S374" s="176"/>
      <c r="T374" s="139"/>
      <c r="U374" s="176">
        <v>20769.68</v>
      </c>
      <c r="V374" s="176">
        <v>0</v>
      </c>
      <c r="W374" s="139"/>
      <c r="Y374" s="2" t="s">
        <v>343</v>
      </c>
    </row>
    <row r="375" spans="2:29">
      <c r="B375" s="45" t="s">
        <v>257</v>
      </c>
      <c r="F375" s="50" t="s">
        <v>89</v>
      </c>
      <c r="J375" s="55">
        <f t="shared" si="39"/>
        <v>22359.66</v>
      </c>
      <c r="L375" s="177">
        <v>0</v>
      </c>
      <c r="M375" s="177">
        <v>0</v>
      </c>
      <c r="N375" s="143">
        <f t="shared" si="38"/>
        <v>22359.66</v>
      </c>
      <c r="O375" s="176">
        <v>0</v>
      </c>
      <c r="P375" s="177">
        <v>0</v>
      </c>
      <c r="Q375" s="177">
        <v>0</v>
      </c>
      <c r="R375" s="177">
        <v>0</v>
      </c>
      <c r="S375" s="176"/>
      <c r="T375" s="139"/>
      <c r="U375" s="176">
        <v>22359.66</v>
      </c>
      <c r="V375" s="176">
        <v>0</v>
      </c>
      <c r="W375" s="139"/>
      <c r="Y375" s="2" t="s">
        <v>343</v>
      </c>
    </row>
    <row r="376" spans="2:29">
      <c r="B376" s="45" t="s">
        <v>258</v>
      </c>
      <c r="F376" s="50" t="s">
        <v>89</v>
      </c>
      <c r="J376" s="55">
        <f t="shared" si="39"/>
        <v>0</v>
      </c>
      <c r="L376" s="177">
        <v>0</v>
      </c>
      <c r="M376" s="177">
        <v>0</v>
      </c>
      <c r="N376" s="143">
        <f t="shared" si="38"/>
        <v>0</v>
      </c>
      <c r="O376" s="177">
        <v>0</v>
      </c>
      <c r="P376" s="177">
        <v>0</v>
      </c>
      <c r="Q376" s="177">
        <v>0</v>
      </c>
      <c r="R376" s="177">
        <v>0</v>
      </c>
      <c r="S376" s="176"/>
      <c r="T376" s="139"/>
      <c r="U376" s="176">
        <v>0</v>
      </c>
      <c r="V376" s="176">
        <v>0</v>
      </c>
      <c r="W376" s="139"/>
      <c r="Y376" s="2" t="s">
        <v>343</v>
      </c>
    </row>
    <row r="377" spans="2:29">
      <c r="B377" s="45" t="s">
        <v>259</v>
      </c>
      <c r="F377" s="50" t="s">
        <v>89</v>
      </c>
      <c r="J377" s="55">
        <f t="shared" si="39"/>
        <v>0</v>
      </c>
      <c r="L377" s="177">
        <v>0</v>
      </c>
      <c r="M377" s="177">
        <v>0</v>
      </c>
      <c r="N377" s="143">
        <f t="shared" si="38"/>
        <v>0</v>
      </c>
      <c r="O377" s="177">
        <v>0</v>
      </c>
      <c r="P377" s="177">
        <v>0</v>
      </c>
      <c r="Q377" s="177">
        <v>0</v>
      </c>
      <c r="R377" s="177">
        <v>0</v>
      </c>
      <c r="S377" s="176"/>
      <c r="T377" s="139"/>
      <c r="U377" s="177">
        <v>0</v>
      </c>
      <c r="V377" s="177">
        <v>0</v>
      </c>
      <c r="W377" s="139"/>
      <c r="Y377" s="2" t="s">
        <v>343</v>
      </c>
    </row>
    <row r="378" spans="2:29">
      <c r="B378" s="45" t="s">
        <v>260</v>
      </c>
      <c r="F378" s="50" t="s">
        <v>89</v>
      </c>
      <c r="J378" s="55">
        <f t="shared" si="39"/>
        <v>42725.100000000006</v>
      </c>
      <c r="L378" s="177">
        <v>0</v>
      </c>
      <c r="M378" s="177">
        <v>42725.100000000006</v>
      </c>
      <c r="N378" s="143">
        <f t="shared" si="38"/>
        <v>0</v>
      </c>
      <c r="O378" s="177">
        <v>0</v>
      </c>
      <c r="P378" s="177">
        <v>0</v>
      </c>
      <c r="Q378" s="177">
        <v>0</v>
      </c>
      <c r="R378" s="177">
        <v>0</v>
      </c>
      <c r="S378" s="176"/>
      <c r="T378" s="139"/>
      <c r="U378" s="177">
        <v>0</v>
      </c>
      <c r="V378" s="177">
        <v>0</v>
      </c>
      <c r="W378" s="139"/>
      <c r="Y378" s="2" t="s">
        <v>343</v>
      </c>
    </row>
    <row r="379" spans="2:29">
      <c r="B379" s="45" t="s">
        <v>261</v>
      </c>
      <c r="F379" s="50" t="s">
        <v>89</v>
      </c>
      <c r="J379" s="55">
        <f t="shared" si="39"/>
        <v>0</v>
      </c>
      <c r="L379" s="177">
        <v>0</v>
      </c>
      <c r="M379" s="177">
        <v>0</v>
      </c>
      <c r="N379" s="143">
        <f t="shared" si="38"/>
        <v>0</v>
      </c>
      <c r="O379" s="177">
        <v>0</v>
      </c>
      <c r="P379" s="177">
        <v>0</v>
      </c>
      <c r="Q379" s="177">
        <v>0</v>
      </c>
      <c r="R379" s="177">
        <v>0</v>
      </c>
      <c r="S379" s="176"/>
      <c r="T379" s="139"/>
      <c r="U379" s="177">
        <v>0</v>
      </c>
      <c r="V379" s="177">
        <v>0</v>
      </c>
      <c r="W379" s="139"/>
      <c r="Y379" s="2" t="s">
        <v>343</v>
      </c>
    </row>
    <row r="380" spans="2:29">
      <c r="B380" s="121"/>
      <c r="C380" s="59"/>
      <c r="D380" s="59"/>
      <c r="E380" s="59"/>
      <c r="F380" s="59"/>
      <c r="G380" s="59"/>
      <c r="H380" s="59"/>
      <c r="I380" s="59"/>
      <c r="J380" s="141"/>
      <c r="K380" s="59"/>
      <c r="L380" s="139"/>
      <c r="M380" s="139"/>
      <c r="N380" s="141"/>
      <c r="O380" s="139"/>
      <c r="P380" s="139"/>
      <c r="Q380" s="139"/>
      <c r="R380" s="139"/>
      <c r="S380" s="139"/>
      <c r="T380" s="139"/>
      <c r="U380" s="139"/>
      <c r="V380" s="139"/>
      <c r="W380" s="139"/>
    </row>
    <row r="381" spans="2:29">
      <c r="B381" s="142" t="s">
        <v>262</v>
      </c>
      <c r="C381" s="59"/>
      <c r="D381" s="59"/>
      <c r="E381" s="59"/>
      <c r="F381" s="59"/>
      <c r="G381" s="59"/>
      <c r="H381" s="59"/>
      <c r="I381" s="59"/>
      <c r="J381" s="141"/>
      <c r="K381" s="59"/>
      <c r="L381" s="139"/>
      <c r="M381" s="139"/>
      <c r="N381" s="141"/>
      <c r="O381" s="139"/>
      <c r="P381" s="139"/>
      <c r="Q381" s="139"/>
      <c r="R381" s="139"/>
      <c r="S381" s="139"/>
      <c r="T381" s="139"/>
      <c r="U381" s="139"/>
      <c r="V381" s="139"/>
      <c r="W381" s="139"/>
    </row>
    <row r="382" spans="2:29">
      <c r="B382" s="45" t="s">
        <v>252</v>
      </c>
      <c r="F382" s="50" t="s">
        <v>89</v>
      </c>
      <c r="J382" s="55">
        <f>SUM(L382:S382)</f>
        <v>64930.78</v>
      </c>
      <c r="L382" s="176">
        <v>51484.88</v>
      </c>
      <c r="M382" s="176">
        <v>12398</v>
      </c>
      <c r="N382" s="143">
        <f t="shared" ref="N382:N391" si="40">SUM(U382:V382)</f>
        <v>0</v>
      </c>
      <c r="O382" s="177">
        <v>0</v>
      </c>
      <c r="P382" s="177">
        <v>0</v>
      </c>
      <c r="Q382" s="176">
        <v>1047.9000000000001</v>
      </c>
      <c r="R382" s="176">
        <v>0</v>
      </c>
      <c r="S382" s="176"/>
      <c r="T382" s="139"/>
      <c r="U382" s="176">
        <v>0</v>
      </c>
      <c r="V382" s="176">
        <v>0</v>
      </c>
      <c r="W382" s="139"/>
      <c r="Y382" s="2" t="s">
        <v>343</v>
      </c>
    </row>
    <row r="383" spans="2:29">
      <c r="B383" s="45" t="s">
        <v>253</v>
      </c>
      <c r="F383" s="50" t="s">
        <v>89</v>
      </c>
      <c r="J383" s="55">
        <f t="shared" ref="J383:J391" si="41">SUM(L383:S383)</f>
        <v>202419.04503847839</v>
      </c>
      <c r="L383" s="176">
        <v>0</v>
      </c>
      <c r="M383" s="176">
        <v>0</v>
      </c>
      <c r="N383" s="143">
        <f t="shared" si="40"/>
        <v>0</v>
      </c>
      <c r="O383" s="176">
        <v>91382.795038478391</v>
      </c>
      <c r="P383" s="176">
        <v>0</v>
      </c>
      <c r="Q383" s="176">
        <v>111036.25</v>
      </c>
      <c r="R383" s="176">
        <v>0</v>
      </c>
      <c r="S383" s="176"/>
      <c r="T383" s="139"/>
      <c r="U383" s="176">
        <v>0</v>
      </c>
      <c r="V383" s="176">
        <v>0</v>
      </c>
      <c r="W383" s="139"/>
      <c r="Y383" s="2" t="s">
        <v>343</v>
      </c>
    </row>
    <row r="384" spans="2:29">
      <c r="B384" s="45" t="s">
        <v>254</v>
      </c>
      <c r="F384" s="50" t="s">
        <v>89</v>
      </c>
      <c r="J384" s="55">
        <f t="shared" si="41"/>
        <v>89683.489999999991</v>
      </c>
      <c r="L384" s="176">
        <v>0</v>
      </c>
      <c r="M384" s="177">
        <v>0</v>
      </c>
      <c r="N384" s="143">
        <f t="shared" si="40"/>
        <v>0</v>
      </c>
      <c r="O384" s="176">
        <v>0</v>
      </c>
      <c r="P384" s="177">
        <v>78837.73</v>
      </c>
      <c r="Q384" s="176">
        <v>10845.76</v>
      </c>
      <c r="R384" s="176">
        <v>0</v>
      </c>
      <c r="S384" s="176"/>
      <c r="T384" s="139"/>
      <c r="U384" s="176">
        <v>0</v>
      </c>
      <c r="V384" s="176">
        <v>0</v>
      </c>
      <c r="W384" s="139"/>
      <c r="Y384" s="2" t="s">
        <v>343</v>
      </c>
    </row>
    <row r="385" spans="1:25">
      <c r="B385" s="45" t="s">
        <v>255</v>
      </c>
      <c r="F385" s="50" t="s">
        <v>89</v>
      </c>
      <c r="J385" s="55">
        <f t="shared" si="41"/>
        <v>102726.35</v>
      </c>
      <c r="L385" s="177">
        <v>0</v>
      </c>
      <c r="M385" s="177">
        <v>57732.86</v>
      </c>
      <c r="N385" s="143">
        <f t="shared" si="40"/>
        <v>0</v>
      </c>
      <c r="O385" s="176">
        <v>0</v>
      </c>
      <c r="P385" s="177">
        <v>0</v>
      </c>
      <c r="Q385" s="177">
        <v>44993.490000000005</v>
      </c>
      <c r="R385" s="177">
        <v>0</v>
      </c>
      <c r="S385" s="176"/>
      <c r="T385" s="139"/>
      <c r="U385" s="176">
        <v>0</v>
      </c>
      <c r="V385" s="176">
        <v>0</v>
      </c>
      <c r="W385" s="139"/>
      <c r="Y385" s="2" t="s">
        <v>343</v>
      </c>
    </row>
    <row r="386" spans="1:25">
      <c r="B386" s="45" t="s">
        <v>256</v>
      </c>
      <c r="F386" s="50" t="s">
        <v>89</v>
      </c>
      <c r="J386" s="55">
        <f t="shared" si="41"/>
        <v>56893.256577969965</v>
      </c>
      <c r="L386" s="177">
        <v>0</v>
      </c>
      <c r="M386" s="177">
        <v>0</v>
      </c>
      <c r="N386" s="143">
        <f t="shared" si="40"/>
        <v>0</v>
      </c>
      <c r="O386" s="176">
        <v>56893.256577969965</v>
      </c>
      <c r="P386" s="177">
        <v>0</v>
      </c>
      <c r="Q386" s="176">
        <v>0</v>
      </c>
      <c r="R386" s="177">
        <v>0</v>
      </c>
      <c r="S386" s="176"/>
      <c r="T386" s="139"/>
      <c r="U386" s="176">
        <v>0</v>
      </c>
      <c r="V386" s="176">
        <v>0</v>
      </c>
      <c r="W386" s="139"/>
      <c r="Y386" s="2" t="s">
        <v>343</v>
      </c>
    </row>
    <row r="387" spans="1:25">
      <c r="B387" s="45" t="s">
        <v>257</v>
      </c>
      <c r="F387" s="50" t="s">
        <v>89</v>
      </c>
      <c r="J387" s="55">
        <f t="shared" si="41"/>
        <v>0</v>
      </c>
      <c r="L387" s="177">
        <v>0</v>
      </c>
      <c r="M387" s="177">
        <v>0</v>
      </c>
      <c r="N387" s="143">
        <f t="shared" si="40"/>
        <v>0</v>
      </c>
      <c r="O387" s="176">
        <v>0</v>
      </c>
      <c r="P387" s="177">
        <v>0</v>
      </c>
      <c r="Q387" s="177">
        <v>0</v>
      </c>
      <c r="R387" s="177">
        <v>0</v>
      </c>
      <c r="S387" s="176"/>
      <c r="T387" s="139"/>
      <c r="U387" s="176">
        <v>0</v>
      </c>
      <c r="V387" s="176">
        <v>0</v>
      </c>
      <c r="W387" s="139"/>
      <c r="Y387" s="2" t="s">
        <v>343</v>
      </c>
    </row>
    <row r="388" spans="1:25">
      <c r="B388" s="45" t="s">
        <v>258</v>
      </c>
      <c r="F388" s="50" t="s">
        <v>89</v>
      </c>
      <c r="J388" s="55">
        <f t="shared" si="41"/>
        <v>273600.19114158099</v>
      </c>
      <c r="L388" s="177">
        <v>0</v>
      </c>
      <c r="M388" s="177">
        <v>0</v>
      </c>
      <c r="N388" s="143">
        <f t="shared" si="40"/>
        <v>89392.62</v>
      </c>
      <c r="O388" s="177">
        <v>13854.341141580971</v>
      </c>
      <c r="P388" s="177">
        <v>0</v>
      </c>
      <c r="Q388" s="177">
        <v>170353.23</v>
      </c>
      <c r="R388" s="177">
        <v>0</v>
      </c>
      <c r="S388" s="176"/>
      <c r="T388" s="139"/>
      <c r="U388" s="176">
        <v>89392.62</v>
      </c>
      <c r="V388" s="176">
        <v>0</v>
      </c>
      <c r="W388" s="139"/>
      <c r="Y388" s="2" t="s">
        <v>343</v>
      </c>
    </row>
    <row r="389" spans="1:25">
      <c r="B389" s="45" t="s">
        <v>259</v>
      </c>
      <c r="F389" s="50" t="s">
        <v>89</v>
      </c>
      <c r="J389" s="55">
        <f t="shared" si="41"/>
        <v>2660</v>
      </c>
      <c r="L389" s="177">
        <v>0</v>
      </c>
      <c r="M389" s="177">
        <v>0</v>
      </c>
      <c r="N389" s="143">
        <f t="shared" si="40"/>
        <v>2660</v>
      </c>
      <c r="O389" s="177">
        <v>0</v>
      </c>
      <c r="P389" s="177">
        <v>0</v>
      </c>
      <c r="Q389" s="177">
        <v>0</v>
      </c>
      <c r="R389" s="177">
        <v>0</v>
      </c>
      <c r="S389" s="176"/>
      <c r="T389" s="139"/>
      <c r="U389" s="177">
        <v>2660</v>
      </c>
      <c r="V389" s="177">
        <v>0</v>
      </c>
      <c r="W389" s="139"/>
      <c r="Y389" s="2" t="s">
        <v>343</v>
      </c>
    </row>
    <row r="390" spans="1:25">
      <c r="B390" s="45" t="s">
        <v>260</v>
      </c>
      <c r="F390" s="50" t="s">
        <v>89</v>
      </c>
      <c r="J390" s="55">
        <f t="shared" si="41"/>
        <v>0</v>
      </c>
      <c r="L390" s="177">
        <v>0</v>
      </c>
      <c r="M390" s="177">
        <v>0</v>
      </c>
      <c r="N390" s="143">
        <f t="shared" si="40"/>
        <v>0</v>
      </c>
      <c r="O390" s="177">
        <v>0</v>
      </c>
      <c r="P390" s="177">
        <v>0</v>
      </c>
      <c r="Q390" s="177">
        <v>0</v>
      </c>
      <c r="R390" s="177">
        <v>0</v>
      </c>
      <c r="S390" s="176"/>
      <c r="T390" s="139"/>
      <c r="U390" s="177">
        <v>0</v>
      </c>
      <c r="V390" s="177">
        <v>0</v>
      </c>
      <c r="W390" s="139"/>
      <c r="Y390" s="2" t="s">
        <v>343</v>
      </c>
    </row>
    <row r="391" spans="1:25">
      <c r="B391" s="45" t="s">
        <v>261</v>
      </c>
      <c r="F391" s="50" t="s">
        <v>89</v>
      </c>
      <c r="J391" s="55">
        <f t="shared" si="41"/>
        <v>0</v>
      </c>
      <c r="L391" s="177">
        <v>0</v>
      </c>
      <c r="M391" s="177">
        <v>0</v>
      </c>
      <c r="N391" s="143">
        <f t="shared" si="40"/>
        <v>0</v>
      </c>
      <c r="O391" s="177">
        <v>0</v>
      </c>
      <c r="P391" s="177">
        <v>0</v>
      </c>
      <c r="Q391" s="177">
        <v>0</v>
      </c>
      <c r="R391" s="177">
        <v>0</v>
      </c>
      <c r="S391" s="176"/>
      <c r="T391" s="139"/>
      <c r="U391" s="177">
        <v>0</v>
      </c>
      <c r="V391" s="177">
        <v>0</v>
      </c>
      <c r="W391" s="139"/>
      <c r="Y391" s="2" t="s">
        <v>343</v>
      </c>
    </row>
    <row r="392" spans="1:25">
      <c r="T392" s="59"/>
      <c r="U392" s="59"/>
      <c r="V392" s="59"/>
      <c r="W392" s="59"/>
    </row>
    <row r="393" spans="1:25" s="78" customFormat="1">
      <c r="A393" s="77"/>
      <c r="B393" s="78" t="s">
        <v>433</v>
      </c>
    </row>
    <row r="394" spans="1:25">
      <c r="T394" s="59"/>
      <c r="U394" s="59"/>
    </row>
    <row r="395" spans="1:25">
      <c r="B395" s="44" t="s">
        <v>263</v>
      </c>
      <c r="T395" s="59"/>
      <c r="U395" s="59"/>
    </row>
    <row r="396" spans="1:25">
      <c r="B396" s="45"/>
      <c r="T396" s="59"/>
      <c r="U396" s="59"/>
    </row>
    <row r="397" spans="1:25">
      <c r="B397" s="44" t="s">
        <v>251</v>
      </c>
      <c r="T397" s="59"/>
      <c r="U397" s="59"/>
    </row>
    <row r="398" spans="1:25">
      <c r="B398" s="45" t="s">
        <v>252</v>
      </c>
      <c r="L398" s="230"/>
      <c r="M398" s="231">
        <v>0</v>
      </c>
      <c r="N398" s="230">
        <v>2.975091753677649E-2</v>
      </c>
      <c r="O398" s="230"/>
      <c r="P398" s="230">
        <v>0</v>
      </c>
      <c r="Q398" s="230">
        <v>0</v>
      </c>
      <c r="R398" s="230"/>
      <c r="S398" s="230"/>
      <c r="T398" s="59"/>
      <c r="U398" s="59"/>
      <c r="Y398" s="2" t="s">
        <v>428</v>
      </c>
    </row>
    <row r="399" spans="1:25">
      <c r="B399" s="45" t="s">
        <v>253</v>
      </c>
      <c r="L399" s="230"/>
      <c r="M399" s="231"/>
      <c r="N399" s="230">
        <v>2.975091753677649E-2</v>
      </c>
      <c r="O399" s="231">
        <v>0</v>
      </c>
      <c r="P399" s="230">
        <v>0</v>
      </c>
      <c r="Q399" s="230">
        <v>0</v>
      </c>
      <c r="R399" s="230"/>
      <c r="S399" s="230"/>
      <c r="T399" s="59"/>
      <c r="U399" s="59"/>
      <c r="Y399" s="2" t="s">
        <v>428</v>
      </c>
    </row>
    <row r="400" spans="1:25">
      <c r="B400" s="45" t="s">
        <v>254</v>
      </c>
      <c r="L400" s="230"/>
      <c r="M400" s="231"/>
      <c r="N400" s="230">
        <v>2.975091753677649E-2</v>
      </c>
      <c r="O400" s="231">
        <v>0</v>
      </c>
      <c r="P400" s="230"/>
      <c r="Q400" s="230">
        <v>0</v>
      </c>
      <c r="R400" s="230">
        <v>0</v>
      </c>
      <c r="S400" s="230"/>
      <c r="T400" s="59"/>
      <c r="U400" s="59"/>
      <c r="Y400" s="2" t="s">
        <v>428</v>
      </c>
    </row>
    <row r="401" spans="2:25">
      <c r="B401" s="45" t="s">
        <v>255</v>
      </c>
      <c r="L401" s="230"/>
      <c r="M401" s="231"/>
      <c r="N401" s="230">
        <v>2.975091753677649E-2</v>
      </c>
      <c r="O401" s="231">
        <v>0</v>
      </c>
      <c r="P401" s="230"/>
      <c r="Q401" s="230"/>
      <c r="R401" s="230"/>
      <c r="S401" s="230"/>
      <c r="T401" s="59"/>
      <c r="U401" s="59"/>
      <c r="Y401" s="2" t="s">
        <v>428</v>
      </c>
    </row>
    <row r="402" spans="2:25">
      <c r="B402" s="45" t="s">
        <v>256</v>
      </c>
      <c r="L402" s="230"/>
      <c r="M402" s="231">
        <v>1</v>
      </c>
      <c r="N402" s="230">
        <v>2.975091753677649E-2</v>
      </c>
      <c r="O402" s="231">
        <v>0</v>
      </c>
      <c r="P402" s="230"/>
      <c r="Q402" s="230"/>
      <c r="R402" s="230"/>
      <c r="S402" s="230"/>
      <c r="T402" s="59"/>
      <c r="U402" s="59"/>
      <c r="Y402" s="2" t="s">
        <v>428</v>
      </c>
    </row>
    <row r="403" spans="2:25">
      <c r="B403" s="45" t="s">
        <v>257</v>
      </c>
      <c r="L403" s="230"/>
      <c r="M403" s="231"/>
      <c r="N403" s="230">
        <v>2.975091753677649E-2</v>
      </c>
      <c r="O403" s="231"/>
      <c r="P403" s="230"/>
      <c r="Q403" s="230"/>
      <c r="R403" s="230"/>
      <c r="S403" s="230"/>
      <c r="T403" s="59"/>
      <c r="U403" s="59"/>
      <c r="Y403" s="2" t="s">
        <v>428</v>
      </c>
    </row>
    <row r="404" spans="2:25">
      <c r="B404" s="45" t="s">
        <v>258</v>
      </c>
      <c r="L404" s="230"/>
      <c r="M404" s="230"/>
      <c r="N404" s="230">
        <v>2.975091753677649E-2</v>
      </c>
      <c r="O404" s="230"/>
      <c r="P404" s="230"/>
      <c r="Q404" s="230"/>
      <c r="R404" s="230"/>
      <c r="S404" s="230"/>
      <c r="T404" s="59"/>
      <c r="U404" s="59"/>
      <c r="Y404" s="2" t="s">
        <v>428</v>
      </c>
    </row>
    <row r="405" spans="2:25">
      <c r="B405" s="45" t="s">
        <v>259</v>
      </c>
      <c r="L405" s="230"/>
      <c r="M405" s="230"/>
      <c r="N405" s="230"/>
      <c r="O405" s="230"/>
      <c r="P405" s="230"/>
      <c r="Q405" s="230"/>
      <c r="R405" s="230"/>
      <c r="S405" s="230"/>
      <c r="T405" s="59"/>
      <c r="U405" s="59"/>
      <c r="Y405" s="2" t="s">
        <v>428</v>
      </c>
    </row>
    <row r="406" spans="2:25">
      <c r="B406" s="45" t="s">
        <v>260</v>
      </c>
      <c r="L406" s="230"/>
      <c r="M406" s="230"/>
      <c r="N406" s="230"/>
      <c r="O406" s="230"/>
      <c r="P406" s="230"/>
      <c r="Q406" s="230"/>
      <c r="R406" s="230"/>
      <c r="S406" s="230"/>
      <c r="T406" s="59"/>
      <c r="U406" s="59"/>
      <c r="Y406" s="2" t="s">
        <v>428</v>
      </c>
    </row>
    <row r="407" spans="2:25">
      <c r="B407" s="45" t="s">
        <v>261</v>
      </c>
      <c r="L407" s="230"/>
      <c r="M407" s="230"/>
      <c r="N407" s="230"/>
      <c r="O407" s="230"/>
      <c r="P407" s="230"/>
      <c r="Q407" s="230"/>
      <c r="R407" s="230"/>
      <c r="S407" s="230"/>
      <c r="T407" s="59"/>
      <c r="U407" s="59"/>
      <c r="Y407" s="2" t="s">
        <v>428</v>
      </c>
    </row>
    <row r="408" spans="2:25">
      <c r="B408" s="45"/>
      <c r="T408" s="59"/>
      <c r="U408" s="59"/>
    </row>
    <row r="409" spans="2:25">
      <c r="B409" s="44" t="s">
        <v>262</v>
      </c>
      <c r="T409" s="59"/>
      <c r="U409" s="59"/>
    </row>
    <row r="410" spans="2:25">
      <c r="B410" s="45" t="s">
        <v>252</v>
      </c>
      <c r="L410" s="230"/>
      <c r="M410" s="231">
        <v>0</v>
      </c>
      <c r="N410" s="233">
        <v>2.975091753677649E-2</v>
      </c>
      <c r="O410" s="230"/>
      <c r="P410" s="230"/>
      <c r="Q410" s="230">
        <v>0</v>
      </c>
      <c r="R410" s="230"/>
      <c r="S410" s="230"/>
      <c r="T410" s="59"/>
      <c r="U410" s="59"/>
      <c r="Y410" s="2" t="s">
        <v>428</v>
      </c>
    </row>
    <row r="411" spans="2:25">
      <c r="B411" s="45" t="s">
        <v>253</v>
      </c>
      <c r="L411" s="230"/>
      <c r="M411" s="231"/>
      <c r="N411" s="233">
        <v>2.975091753677649E-2</v>
      </c>
      <c r="O411" s="231">
        <v>0.1</v>
      </c>
      <c r="P411" s="230"/>
      <c r="Q411" s="230">
        <v>0</v>
      </c>
      <c r="R411" s="230"/>
      <c r="S411" s="230"/>
      <c r="T411" s="59"/>
      <c r="U411" s="59"/>
      <c r="Y411" s="2" t="s">
        <v>428</v>
      </c>
    </row>
    <row r="412" spans="2:25">
      <c r="B412" s="45" t="s">
        <v>254</v>
      </c>
      <c r="L412" s="230"/>
      <c r="M412" s="231"/>
      <c r="N412" s="233">
        <v>2.975091753677649E-2</v>
      </c>
      <c r="O412" s="231"/>
      <c r="P412" s="230">
        <v>0</v>
      </c>
      <c r="Q412" s="230">
        <v>0</v>
      </c>
      <c r="R412" s="230"/>
      <c r="S412" s="230"/>
      <c r="T412" s="59"/>
      <c r="U412" s="59"/>
      <c r="Y412" s="2" t="s">
        <v>428</v>
      </c>
    </row>
    <row r="413" spans="2:25">
      <c r="B413" s="45" t="s">
        <v>255</v>
      </c>
      <c r="L413" s="230"/>
      <c r="M413" s="231">
        <v>0</v>
      </c>
      <c r="N413" s="233">
        <v>2.975091753677649E-2</v>
      </c>
      <c r="O413" s="231"/>
      <c r="P413" s="230"/>
      <c r="Q413" s="230">
        <v>0</v>
      </c>
      <c r="R413" s="230"/>
      <c r="S413" s="230"/>
      <c r="T413" s="59"/>
      <c r="U413" s="59"/>
      <c r="Y413" s="2" t="s">
        <v>428</v>
      </c>
    </row>
    <row r="414" spans="2:25">
      <c r="B414" s="45" t="s">
        <v>256</v>
      </c>
      <c r="L414" s="230"/>
      <c r="M414" s="231"/>
      <c r="N414" s="230"/>
      <c r="O414" s="231">
        <v>0.1</v>
      </c>
      <c r="P414" s="230"/>
      <c r="Q414" s="230">
        <v>0</v>
      </c>
      <c r="R414" s="230"/>
      <c r="S414" s="230"/>
      <c r="T414" s="59"/>
      <c r="U414" s="59"/>
      <c r="Y414" s="2" t="s">
        <v>428</v>
      </c>
    </row>
    <row r="415" spans="2:25">
      <c r="B415" s="45" t="s">
        <v>257</v>
      </c>
      <c r="L415" s="230"/>
      <c r="M415" s="231"/>
      <c r="N415" s="230">
        <v>2.975091753677649E-2</v>
      </c>
      <c r="O415" s="231"/>
      <c r="P415" s="230"/>
      <c r="Q415" s="230">
        <v>0</v>
      </c>
      <c r="R415" s="230"/>
      <c r="S415" s="230"/>
      <c r="T415" s="59"/>
      <c r="U415" s="59"/>
      <c r="Y415" s="2" t="s">
        <v>428</v>
      </c>
    </row>
    <row r="416" spans="2:25">
      <c r="B416" s="45" t="s">
        <v>258</v>
      </c>
      <c r="L416" s="230"/>
      <c r="M416" s="230"/>
      <c r="N416" s="230">
        <v>2.975091753677649E-2</v>
      </c>
      <c r="O416" s="230">
        <v>0.1</v>
      </c>
      <c r="P416" s="230"/>
      <c r="Q416" s="230">
        <v>0</v>
      </c>
      <c r="R416" s="230"/>
      <c r="S416" s="230"/>
      <c r="T416" s="59"/>
      <c r="U416" s="59"/>
      <c r="Y416" s="2" t="s">
        <v>428</v>
      </c>
    </row>
    <row r="417" spans="2:25">
      <c r="B417" s="45" t="s">
        <v>259</v>
      </c>
      <c r="L417" s="230"/>
      <c r="M417" s="230"/>
      <c r="N417" s="230">
        <v>2.975091753677649E-2</v>
      </c>
      <c r="O417" s="230"/>
      <c r="P417" s="230"/>
      <c r="Q417" s="230">
        <v>0</v>
      </c>
      <c r="R417" s="230"/>
      <c r="S417" s="230"/>
      <c r="T417" s="59"/>
      <c r="U417" s="59"/>
      <c r="Y417" s="2" t="s">
        <v>428</v>
      </c>
    </row>
    <row r="418" spans="2:25">
      <c r="B418" s="45" t="s">
        <v>260</v>
      </c>
      <c r="L418" s="230"/>
      <c r="M418" s="230">
        <v>1</v>
      </c>
      <c r="N418" s="230"/>
      <c r="O418" s="230"/>
      <c r="P418" s="230"/>
      <c r="Q418" s="230"/>
      <c r="R418" s="230"/>
      <c r="S418" s="230"/>
      <c r="T418" s="59"/>
      <c r="U418" s="59"/>
      <c r="Y418" s="2" t="s">
        <v>428</v>
      </c>
    </row>
    <row r="419" spans="2:25">
      <c r="B419" s="45" t="s">
        <v>261</v>
      </c>
      <c r="L419" s="230"/>
      <c r="M419" s="230"/>
      <c r="N419" s="230"/>
      <c r="O419" s="230"/>
      <c r="P419" s="230"/>
      <c r="Q419" s="230"/>
      <c r="R419" s="230"/>
      <c r="S419" s="230"/>
      <c r="T419" s="59"/>
      <c r="U419" s="59"/>
      <c r="Y419" s="2" t="s">
        <v>428</v>
      </c>
    </row>
    <row r="420" spans="2:25">
      <c r="T420" s="59"/>
      <c r="U420" s="59"/>
    </row>
    <row r="421" spans="2:25">
      <c r="B421" s="44" t="s">
        <v>264</v>
      </c>
      <c r="T421" s="59"/>
      <c r="U421" s="59"/>
    </row>
    <row r="422" spans="2:25">
      <c r="T422" s="59"/>
      <c r="U422" s="59"/>
    </row>
    <row r="423" spans="2:25">
      <c r="B423" s="44" t="s">
        <v>251</v>
      </c>
      <c r="T423" s="59"/>
      <c r="U423" s="59"/>
    </row>
    <row r="424" spans="2:25">
      <c r="B424" s="45" t="s">
        <v>252</v>
      </c>
      <c r="L424" s="230"/>
      <c r="M424" s="231">
        <v>0</v>
      </c>
      <c r="N424" s="230"/>
      <c r="O424" s="230"/>
      <c r="P424" s="230"/>
      <c r="Q424" s="230">
        <v>0</v>
      </c>
      <c r="R424" s="230"/>
      <c r="S424" s="230"/>
      <c r="T424" s="59"/>
      <c r="U424" s="59"/>
      <c r="Y424" s="2" t="s">
        <v>428</v>
      </c>
    </row>
    <row r="425" spans="2:25">
      <c r="B425" s="45" t="s">
        <v>253</v>
      </c>
      <c r="L425" s="230"/>
      <c r="M425" s="232"/>
      <c r="N425" s="230"/>
      <c r="O425" s="231">
        <v>0</v>
      </c>
      <c r="P425" s="230"/>
      <c r="Q425" s="230">
        <v>0</v>
      </c>
      <c r="R425" s="230"/>
      <c r="S425" s="230"/>
      <c r="T425" s="59"/>
      <c r="U425" s="59"/>
      <c r="Y425" s="2" t="s">
        <v>428</v>
      </c>
    </row>
    <row r="426" spans="2:25">
      <c r="B426" s="45" t="s">
        <v>254</v>
      </c>
      <c r="L426" s="230"/>
      <c r="M426" s="231"/>
      <c r="N426" s="230"/>
      <c r="O426" s="231">
        <v>0</v>
      </c>
      <c r="P426" s="230"/>
      <c r="Q426" s="230">
        <v>0</v>
      </c>
      <c r="R426" s="230"/>
      <c r="S426" s="230"/>
      <c r="T426" s="59"/>
      <c r="U426" s="59"/>
      <c r="Y426" s="2" t="s">
        <v>428</v>
      </c>
    </row>
    <row r="427" spans="2:25">
      <c r="B427" s="45" t="s">
        <v>255</v>
      </c>
      <c r="L427" s="230"/>
      <c r="M427" s="231"/>
      <c r="N427" s="230"/>
      <c r="O427" s="231">
        <v>0</v>
      </c>
      <c r="P427" s="230"/>
      <c r="Q427" s="230"/>
      <c r="R427" s="230"/>
      <c r="S427" s="230"/>
      <c r="T427" s="59"/>
      <c r="U427" s="59"/>
      <c r="Y427" s="2" t="s">
        <v>428</v>
      </c>
    </row>
    <row r="428" spans="2:25">
      <c r="B428" s="45" t="s">
        <v>256</v>
      </c>
      <c r="L428" s="230"/>
      <c r="M428" s="231">
        <v>1</v>
      </c>
      <c r="N428" s="230"/>
      <c r="O428" s="231">
        <v>0</v>
      </c>
      <c r="P428" s="230"/>
      <c r="Q428" s="230"/>
      <c r="R428" s="230"/>
      <c r="S428" s="230"/>
      <c r="T428" s="59"/>
      <c r="U428" s="59"/>
      <c r="Y428" s="2" t="s">
        <v>428</v>
      </c>
    </row>
    <row r="429" spans="2:25">
      <c r="B429" s="45" t="s">
        <v>257</v>
      </c>
      <c r="L429" s="230"/>
      <c r="M429" s="231"/>
      <c r="N429" s="230"/>
      <c r="O429" s="231"/>
      <c r="P429" s="230"/>
      <c r="Q429" s="230"/>
      <c r="R429" s="230"/>
      <c r="S429" s="230"/>
      <c r="T429" s="59"/>
      <c r="U429" s="59"/>
      <c r="Y429" s="2" t="s">
        <v>428</v>
      </c>
    </row>
    <row r="430" spans="2:25">
      <c r="B430" s="45" t="s">
        <v>258</v>
      </c>
      <c r="L430" s="230"/>
      <c r="M430" s="230"/>
      <c r="N430" s="230"/>
      <c r="O430" s="230"/>
      <c r="P430" s="230"/>
      <c r="Q430" s="230"/>
      <c r="R430" s="230"/>
      <c r="S430" s="230"/>
      <c r="T430" s="59"/>
      <c r="U430" s="59"/>
      <c r="Y430" s="2" t="s">
        <v>428</v>
      </c>
    </row>
    <row r="431" spans="2:25">
      <c r="B431" s="45" t="s">
        <v>259</v>
      </c>
      <c r="L431" s="230"/>
      <c r="M431" s="230"/>
      <c r="N431" s="230"/>
      <c r="O431" s="230"/>
      <c r="P431" s="230"/>
      <c r="Q431" s="230"/>
      <c r="R431" s="230"/>
      <c r="S431" s="230"/>
      <c r="T431" s="59"/>
      <c r="U431" s="59"/>
      <c r="Y431" s="2" t="s">
        <v>428</v>
      </c>
    </row>
    <row r="432" spans="2:25">
      <c r="B432" s="45" t="s">
        <v>260</v>
      </c>
      <c r="L432" s="230"/>
      <c r="M432" s="233">
        <v>1</v>
      </c>
      <c r="N432" s="230"/>
      <c r="O432" s="230"/>
      <c r="P432" s="230"/>
      <c r="Q432" s="230"/>
      <c r="R432" s="230"/>
      <c r="S432" s="230"/>
      <c r="T432" s="59"/>
      <c r="U432" s="59"/>
      <c r="Y432" s="2" t="s">
        <v>428</v>
      </c>
    </row>
    <row r="433" spans="1:25">
      <c r="B433" s="45" t="s">
        <v>261</v>
      </c>
      <c r="L433" s="230"/>
      <c r="M433" s="230"/>
      <c r="N433" s="230"/>
      <c r="O433" s="230"/>
      <c r="P433" s="230"/>
      <c r="Q433" s="230"/>
      <c r="R433" s="230"/>
      <c r="S433" s="230"/>
      <c r="T433" s="59"/>
      <c r="U433" s="59"/>
      <c r="Y433" s="2" t="s">
        <v>428</v>
      </c>
    </row>
    <row r="434" spans="1:25">
      <c r="B434" s="121"/>
      <c r="T434" s="59"/>
      <c r="U434" s="59"/>
    </row>
    <row r="435" spans="1:25">
      <c r="B435" s="142" t="s">
        <v>262</v>
      </c>
      <c r="T435" s="59"/>
      <c r="U435" s="59"/>
    </row>
    <row r="436" spans="1:25">
      <c r="B436" s="45" t="s">
        <v>252</v>
      </c>
      <c r="L436" s="230"/>
      <c r="M436" s="231">
        <v>0</v>
      </c>
      <c r="N436" s="230"/>
      <c r="O436" s="230"/>
      <c r="P436" s="230"/>
      <c r="Q436" s="230">
        <v>0</v>
      </c>
      <c r="R436" s="230"/>
      <c r="S436" s="230"/>
      <c r="T436" s="59"/>
      <c r="U436" s="59"/>
      <c r="Y436" s="2" t="s">
        <v>428</v>
      </c>
    </row>
    <row r="437" spans="1:25">
      <c r="B437" s="45" t="s">
        <v>253</v>
      </c>
      <c r="L437" s="230"/>
      <c r="M437" s="231"/>
      <c r="N437" s="230"/>
      <c r="O437" s="231">
        <v>0</v>
      </c>
      <c r="P437" s="230"/>
      <c r="Q437" s="230">
        <v>0</v>
      </c>
      <c r="R437" s="230"/>
      <c r="S437" s="230"/>
      <c r="T437" s="59"/>
      <c r="U437" s="59"/>
      <c r="Y437" s="2" t="s">
        <v>428</v>
      </c>
    </row>
    <row r="438" spans="1:25">
      <c r="B438" s="45" t="s">
        <v>254</v>
      </c>
      <c r="L438" s="230"/>
      <c r="M438" s="231"/>
      <c r="N438" s="230"/>
      <c r="O438" s="231"/>
      <c r="P438" s="230"/>
      <c r="Q438" s="230">
        <v>0</v>
      </c>
      <c r="R438" s="230"/>
      <c r="S438" s="230"/>
      <c r="T438" s="59"/>
      <c r="U438" s="59"/>
      <c r="Y438" s="2" t="s">
        <v>428</v>
      </c>
    </row>
    <row r="439" spans="1:25">
      <c r="B439" s="45" t="s">
        <v>255</v>
      </c>
      <c r="L439" s="230"/>
      <c r="M439" s="231">
        <v>0</v>
      </c>
      <c r="N439" s="230"/>
      <c r="O439" s="231"/>
      <c r="P439" s="230"/>
      <c r="Q439" s="230">
        <v>0</v>
      </c>
      <c r="R439" s="230"/>
      <c r="S439" s="230"/>
      <c r="T439" s="59"/>
      <c r="U439" s="59"/>
      <c r="Y439" s="2" t="s">
        <v>428</v>
      </c>
    </row>
    <row r="440" spans="1:25">
      <c r="B440" s="45" t="s">
        <v>256</v>
      </c>
      <c r="L440" s="230"/>
      <c r="M440" s="231"/>
      <c r="N440" s="230"/>
      <c r="O440" s="231">
        <v>0</v>
      </c>
      <c r="P440" s="230"/>
      <c r="Q440" s="230"/>
      <c r="R440" s="230"/>
      <c r="S440" s="230"/>
      <c r="T440" s="59"/>
      <c r="U440" s="59"/>
      <c r="Y440" s="2" t="s">
        <v>428</v>
      </c>
    </row>
    <row r="441" spans="1:25">
      <c r="B441" s="45" t="s">
        <v>257</v>
      </c>
      <c r="L441" s="230"/>
      <c r="M441" s="231"/>
      <c r="N441" s="230"/>
      <c r="O441" s="231"/>
      <c r="P441" s="230"/>
      <c r="Q441" s="230"/>
      <c r="R441" s="230"/>
      <c r="S441" s="230"/>
      <c r="T441" s="59"/>
      <c r="U441" s="59"/>
      <c r="Y441" s="2" t="s">
        <v>428</v>
      </c>
    </row>
    <row r="442" spans="1:25">
      <c r="B442" s="45" t="s">
        <v>258</v>
      </c>
      <c r="L442" s="230"/>
      <c r="M442" s="230"/>
      <c r="N442" s="230"/>
      <c r="O442" s="230">
        <v>0</v>
      </c>
      <c r="P442" s="230"/>
      <c r="Q442" s="230">
        <v>0</v>
      </c>
      <c r="R442" s="230"/>
      <c r="S442" s="230"/>
      <c r="T442" s="59"/>
      <c r="U442" s="59"/>
      <c r="Y442" s="2" t="s">
        <v>428</v>
      </c>
    </row>
    <row r="443" spans="1:25">
      <c r="B443" s="45" t="s">
        <v>259</v>
      </c>
      <c r="L443" s="230"/>
      <c r="M443" s="230"/>
      <c r="N443" s="230"/>
      <c r="O443" s="230"/>
      <c r="P443" s="230"/>
      <c r="Q443" s="230"/>
      <c r="R443" s="230"/>
      <c r="S443" s="230"/>
      <c r="T443" s="59"/>
      <c r="U443" s="59"/>
      <c r="Y443" s="2" t="s">
        <v>428</v>
      </c>
    </row>
    <row r="444" spans="1:25">
      <c r="B444" s="45" t="s">
        <v>260</v>
      </c>
      <c r="L444" s="230"/>
      <c r="M444" s="230">
        <v>1</v>
      </c>
      <c r="N444" s="230"/>
      <c r="O444" s="230"/>
      <c r="P444" s="230"/>
      <c r="Q444" s="230"/>
      <c r="R444" s="230"/>
      <c r="S444" s="230"/>
      <c r="T444" s="59"/>
      <c r="U444" s="59"/>
      <c r="Y444" s="2" t="s">
        <v>428</v>
      </c>
    </row>
    <row r="445" spans="1:25">
      <c r="B445" s="45" t="s">
        <v>261</v>
      </c>
      <c r="L445" s="230"/>
      <c r="M445" s="230"/>
      <c r="N445" s="230"/>
      <c r="O445" s="230"/>
      <c r="P445" s="230"/>
      <c r="Q445" s="230"/>
      <c r="R445" s="230"/>
      <c r="S445" s="230"/>
      <c r="T445" s="59"/>
      <c r="U445" s="59"/>
      <c r="Y445" s="2" t="s">
        <v>428</v>
      </c>
    </row>
    <row r="446" spans="1:25">
      <c r="T446" s="59"/>
      <c r="U446" s="59"/>
    </row>
    <row r="447" spans="1:25" s="78" customFormat="1">
      <c r="A447" s="77"/>
      <c r="B447" s="78" t="s">
        <v>434</v>
      </c>
    </row>
    <row r="448" spans="1:25">
      <c r="F448" s="67"/>
      <c r="T448" s="59"/>
      <c r="U448" s="59"/>
    </row>
    <row r="449" spans="2:21">
      <c r="B449" s="44" t="s">
        <v>263</v>
      </c>
      <c r="T449" s="59"/>
      <c r="U449" s="59"/>
    </row>
    <row r="450" spans="2:21">
      <c r="B450" s="45"/>
      <c r="T450" s="59"/>
      <c r="U450" s="59"/>
    </row>
    <row r="451" spans="2:21">
      <c r="B451" s="44" t="s">
        <v>251</v>
      </c>
      <c r="T451" s="59"/>
      <c r="U451" s="59"/>
    </row>
    <row r="452" spans="2:21">
      <c r="B452" s="45" t="s">
        <v>252</v>
      </c>
      <c r="F452" s="50" t="s">
        <v>89</v>
      </c>
      <c r="J452" s="218">
        <f>SUM(L452:S452)</f>
        <v>384245.36222403339</v>
      </c>
      <c r="L452" s="218">
        <f t="shared" ref="L452:S461" si="42">(100%-L398)*L344</f>
        <v>7331.9400000000005</v>
      </c>
      <c r="M452" s="218">
        <f t="shared" si="42"/>
        <v>4950</v>
      </c>
      <c r="N452" s="218">
        <f t="shared" si="42"/>
        <v>220659.07222403339</v>
      </c>
      <c r="O452" s="218">
        <f t="shared" si="42"/>
        <v>0</v>
      </c>
      <c r="P452" s="218">
        <f t="shared" si="42"/>
        <v>8444.85</v>
      </c>
      <c r="Q452" s="218">
        <f t="shared" si="42"/>
        <v>142859.5</v>
      </c>
      <c r="R452" s="218">
        <f t="shared" si="42"/>
        <v>0</v>
      </c>
      <c r="S452" s="218">
        <f t="shared" si="42"/>
        <v>0</v>
      </c>
      <c r="T452" s="59"/>
      <c r="U452" s="59"/>
    </row>
    <row r="453" spans="2:21">
      <c r="B453" s="45" t="s">
        <v>253</v>
      </c>
      <c r="F453" s="50" t="s">
        <v>89</v>
      </c>
      <c r="J453" s="218">
        <f t="shared" ref="J453:J461" si="43">SUM(L453:S453)</f>
        <v>618520.92125572369</v>
      </c>
      <c r="L453" s="218">
        <f t="shared" si="42"/>
        <v>878.64999999999964</v>
      </c>
      <c r="M453" s="218">
        <f t="shared" si="42"/>
        <v>0</v>
      </c>
      <c r="N453" s="218">
        <f t="shared" si="42"/>
        <v>180911.12062503316</v>
      </c>
      <c r="O453" s="218">
        <f t="shared" si="42"/>
        <v>402606.31063069054</v>
      </c>
      <c r="P453" s="218">
        <f t="shared" si="42"/>
        <v>70.590000000000032</v>
      </c>
      <c r="Q453" s="218">
        <f t="shared" si="42"/>
        <v>34054.25</v>
      </c>
      <c r="R453" s="218">
        <f t="shared" si="42"/>
        <v>0</v>
      </c>
      <c r="S453" s="218">
        <f t="shared" si="42"/>
        <v>0</v>
      </c>
      <c r="T453" s="59"/>
      <c r="U453" s="59"/>
    </row>
    <row r="454" spans="2:21">
      <c r="B454" s="45" t="s">
        <v>254</v>
      </c>
      <c r="F454" s="50" t="s">
        <v>89</v>
      </c>
      <c r="J454" s="218">
        <f t="shared" si="43"/>
        <v>329289.93792554212</v>
      </c>
      <c r="L454" s="218">
        <f t="shared" si="42"/>
        <v>3207.4999999999995</v>
      </c>
      <c r="M454" s="218">
        <f t="shared" si="42"/>
        <v>0</v>
      </c>
      <c r="N454" s="218">
        <f t="shared" si="42"/>
        <v>138053.00648472458</v>
      </c>
      <c r="O454" s="218">
        <f t="shared" si="42"/>
        <v>149171.66144081758</v>
      </c>
      <c r="P454" s="218">
        <f t="shared" si="42"/>
        <v>0</v>
      </c>
      <c r="Q454" s="218">
        <f t="shared" si="42"/>
        <v>31797.85</v>
      </c>
      <c r="R454" s="218">
        <f t="shared" si="42"/>
        <v>7059.92</v>
      </c>
      <c r="S454" s="218">
        <f t="shared" si="42"/>
        <v>0</v>
      </c>
      <c r="T454" s="59"/>
      <c r="U454" s="59"/>
    </row>
    <row r="455" spans="2:21">
      <c r="B455" s="45" t="s">
        <v>255</v>
      </c>
      <c r="F455" s="50" t="s">
        <v>89</v>
      </c>
      <c r="J455" s="218">
        <f t="shared" si="43"/>
        <v>373033.83851945563</v>
      </c>
      <c r="L455" s="218">
        <f t="shared" si="42"/>
        <v>0</v>
      </c>
      <c r="M455" s="218">
        <f t="shared" si="42"/>
        <v>0</v>
      </c>
      <c r="N455" s="218">
        <f t="shared" si="42"/>
        <v>116854.44178660025</v>
      </c>
      <c r="O455" s="218">
        <f t="shared" si="42"/>
        <v>256179.39673285541</v>
      </c>
      <c r="P455" s="218">
        <f t="shared" si="42"/>
        <v>0</v>
      </c>
      <c r="Q455" s="218">
        <f t="shared" si="42"/>
        <v>0</v>
      </c>
      <c r="R455" s="218">
        <f t="shared" si="42"/>
        <v>0</v>
      </c>
      <c r="S455" s="218">
        <f t="shared" si="42"/>
        <v>0</v>
      </c>
      <c r="T455" s="59"/>
      <c r="U455" s="59"/>
    </row>
    <row r="456" spans="2:21">
      <c r="B456" s="45" t="s">
        <v>256</v>
      </c>
      <c r="F456" s="50" t="s">
        <v>89</v>
      </c>
      <c r="J456" s="218">
        <f t="shared" si="43"/>
        <v>217568.74196194799</v>
      </c>
      <c r="L456" s="218">
        <f t="shared" si="42"/>
        <v>0</v>
      </c>
      <c r="M456" s="218">
        <f t="shared" si="42"/>
        <v>0</v>
      </c>
      <c r="N456" s="218">
        <f t="shared" si="42"/>
        <v>71848.419335007027</v>
      </c>
      <c r="O456" s="218">
        <f t="shared" si="42"/>
        <v>145720.32262694096</v>
      </c>
      <c r="P456" s="218">
        <f t="shared" si="42"/>
        <v>0</v>
      </c>
      <c r="Q456" s="218">
        <f t="shared" si="42"/>
        <v>0</v>
      </c>
      <c r="R456" s="218">
        <f t="shared" si="42"/>
        <v>0</v>
      </c>
      <c r="S456" s="218">
        <f t="shared" si="42"/>
        <v>0</v>
      </c>
      <c r="T456" s="59"/>
      <c r="U456" s="59"/>
    </row>
    <row r="457" spans="2:21">
      <c r="B457" s="45" t="s">
        <v>257</v>
      </c>
      <c r="F457" s="50" t="s">
        <v>89</v>
      </c>
      <c r="J457" s="218">
        <f t="shared" si="43"/>
        <v>39697.974068762589</v>
      </c>
      <c r="L457" s="218">
        <f t="shared" si="42"/>
        <v>0</v>
      </c>
      <c r="M457" s="218">
        <f t="shared" si="42"/>
        <v>0</v>
      </c>
      <c r="N457" s="218">
        <f t="shared" si="42"/>
        <v>39697.974068762589</v>
      </c>
      <c r="O457" s="218">
        <f t="shared" si="42"/>
        <v>0</v>
      </c>
      <c r="P457" s="218">
        <f t="shared" si="42"/>
        <v>0</v>
      </c>
      <c r="Q457" s="218">
        <f t="shared" si="42"/>
        <v>0</v>
      </c>
      <c r="R457" s="218">
        <f t="shared" si="42"/>
        <v>0</v>
      </c>
      <c r="S457" s="218">
        <f t="shared" si="42"/>
        <v>0</v>
      </c>
      <c r="T457" s="59"/>
      <c r="U457" s="59"/>
    </row>
    <row r="458" spans="2:21">
      <c r="B458" s="45" t="s">
        <v>258</v>
      </c>
      <c r="F458" s="50" t="s">
        <v>89</v>
      </c>
      <c r="J458" s="218">
        <f t="shared" si="43"/>
        <v>72350.911334814751</v>
      </c>
      <c r="L458" s="218">
        <f t="shared" si="42"/>
        <v>0</v>
      </c>
      <c r="M458" s="218">
        <f t="shared" si="42"/>
        <v>0</v>
      </c>
      <c r="N458" s="218">
        <f t="shared" si="42"/>
        <v>72350.911334814751</v>
      </c>
      <c r="O458" s="218">
        <f t="shared" si="42"/>
        <v>0</v>
      </c>
      <c r="P458" s="218">
        <f t="shared" si="42"/>
        <v>0</v>
      </c>
      <c r="Q458" s="218">
        <f t="shared" si="42"/>
        <v>0</v>
      </c>
      <c r="R458" s="218">
        <f t="shared" si="42"/>
        <v>0</v>
      </c>
      <c r="S458" s="218">
        <f t="shared" si="42"/>
        <v>0</v>
      </c>
      <c r="T458" s="59"/>
      <c r="U458" s="59"/>
    </row>
    <row r="459" spans="2:21">
      <c r="B459" s="45" t="s">
        <v>259</v>
      </c>
      <c r="F459" s="50" t="s">
        <v>89</v>
      </c>
      <c r="J459" s="218">
        <f t="shared" si="43"/>
        <v>0</v>
      </c>
      <c r="L459" s="218">
        <f t="shared" si="42"/>
        <v>0</v>
      </c>
      <c r="M459" s="218">
        <f t="shared" si="42"/>
        <v>0</v>
      </c>
      <c r="N459" s="218">
        <f t="shared" si="42"/>
        <v>0</v>
      </c>
      <c r="O459" s="218">
        <f t="shared" si="42"/>
        <v>0</v>
      </c>
      <c r="P459" s="218">
        <f t="shared" si="42"/>
        <v>0</v>
      </c>
      <c r="Q459" s="218">
        <f t="shared" si="42"/>
        <v>0</v>
      </c>
      <c r="R459" s="218">
        <f t="shared" si="42"/>
        <v>0</v>
      </c>
      <c r="S459" s="218">
        <f t="shared" si="42"/>
        <v>0</v>
      </c>
      <c r="T459" s="59"/>
      <c r="U459" s="59"/>
    </row>
    <row r="460" spans="2:21">
      <c r="B460" s="45" t="s">
        <v>260</v>
      </c>
      <c r="F460" s="50" t="s">
        <v>89</v>
      </c>
      <c r="J460" s="218">
        <f t="shared" si="43"/>
        <v>0</v>
      </c>
      <c r="L460" s="218">
        <f t="shared" si="42"/>
        <v>0</v>
      </c>
      <c r="M460" s="218">
        <f t="shared" si="42"/>
        <v>0</v>
      </c>
      <c r="N460" s="218">
        <f t="shared" si="42"/>
        <v>0</v>
      </c>
      <c r="O460" s="218">
        <f t="shared" si="42"/>
        <v>0</v>
      </c>
      <c r="P460" s="218">
        <f t="shared" si="42"/>
        <v>0</v>
      </c>
      <c r="Q460" s="218">
        <f t="shared" si="42"/>
        <v>0</v>
      </c>
      <c r="R460" s="218">
        <f t="shared" si="42"/>
        <v>0</v>
      </c>
      <c r="S460" s="218">
        <f t="shared" si="42"/>
        <v>0</v>
      </c>
      <c r="T460" s="59"/>
      <c r="U460" s="59"/>
    </row>
    <row r="461" spans="2:21">
      <c r="B461" s="45" t="s">
        <v>261</v>
      </c>
      <c r="F461" s="50" t="s">
        <v>89</v>
      </c>
      <c r="J461" s="218">
        <f t="shared" si="43"/>
        <v>0</v>
      </c>
      <c r="L461" s="218">
        <f t="shared" si="42"/>
        <v>0</v>
      </c>
      <c r="M461" s="218">
        <f t="shared" si="42"/>
        <v>0</v>
      </c>
      <c r="N461" s="218">
        <f t="shared" si="42"/>
        <v>0</v>
      </c>
      <c r="O461" s="218">
        <f t="shared" si="42"/>
        <v>0</v>
      </c>
      <c r="P461" s="218">
        <f t="shared" si="42"/>
        <v>0</v>
      </c>
      <c r="Q461" s="218">
        <f t="shared" si="42"/>
        <v>0</v>
      </c>
      <c r="R461" s="218">
        <f t="shared" si="42"/>
        <v>0</v>
      </c>
      <c r="S461" s="218">
        <f t="shared" si="42"/>
        <v>0</v>
      </c>
      <c r="T461" s="59"/>
      <c r="U461" s="59"/>
    </row>
    <row r="462" spans="2:21">
      <c r="B462" s="45"/>
      <c r="L462" s="27"/>
      <c r="M462" s="27"/>
      <c r="N462" s="27"/>
      <c r="O462" s="27"/>
      <c r="P462" s="27"/>
      <c r="Q462" s="27"/>
      <c r="R462" s="27"/>
      <c r="S462" s="27"/>
      <c r="T462" s="59"/>
      <c r="U462" s="59"/>
    </row>
    <row r="463" spans="2:21">
      <c r="B463" s="44" t="s">
        <v>262</v>
      </c>
      <c r="L463" s="27"/>
      <c r="M463" s="27"/>
      <c r="N463" s="27"/>
      <c r="O463" s="27"/>
      <c r="P463" s="27"/>
      <c r="Q463" s="27"/>
      <c r="R463" s="27"/>
      <c r="S463" s="27"/>
      <c r="T463" s="59"/>
      <c r="U463" s="59"/>
    </row>
    <row r="464" spans="2:21">
      <c r="B464" s="45" t="s">
        <v>252</v>
      </c>
      <c r="F464" s="50" t="s">
        <v>89</v>
      </c>
      <c r="J464" s="218">
        <f t="shared" ref="J464:J473" si="44">SUM(L464:S464)</f>
        <v>46012.148130662681</v>
      </c>
      <c r="L464" s="218">
        <f t="shared" ref="L464:S473" si="45">(100%-L410)*L356</f>
        <v>15879.230000000003</v>
      </c>
      <c r="M464" s="218">
        <f t="shared" si="45"/>
        <v>9009</v>
      </c>
      <c r="N464" s="218">
        <f t="shared" si="45"/>
        <v>654.91813066267582</v>
      </c>
      <c r="O464" s="218">
        <f t="shared" si="45"/>
        <v>0</v>
      </c>
      <c r="P464" s="218">
        <f t="shared" si="45"/>
        <v>0</v>
      </c>
      <c r="Q464" s="218">
        <f t="shared" si="45"/>
        <v>20469</v>
      </c>
      <c r="R464" s="218">
        <f t="shared" si="45"/>
        <v>0</v>
      </c>
      <c r="S464" s="218">
        <f t="shared" si="45"/>
        <v>0</v>
      </c>
      <c r="T464" s="59"/>
      <c r="U464" s="59"/>
    </row>
    <row r="465" spans="2:21">
      <c r="B465" s="45" t="s">
        <v>253</v>
      </c>
      <c r="F465" s="50" t="s">
        <v>89</v>
      </c>
      <c r="J465" s="218">
        <f t="shared" si="44"/>
        <v>167069.63169339701</v>
      </c>
      <c r="L465" s="218">
        <f t="shared" si="45"/>
        <v>0</v>
      </c>
      <c r="M465" s="218">
        <f t="shared" si="45"/>
        <v>0</v>
      </c>
      <c r="N465" s="218">
        <f t="shared" si="45"/>
        <v>4865.7991485530656</v>
      </c>
      <c r="O465" s="218">
        <f t="shared" si="45"/>
        <v>95391.582544843928</v>
      </c>
      <c r="P465" s="218">
        <f t="shared" si="45"/>
        <v>0</v>
      </c>
      <c r="Q465" s="218">
        <f t="shared" si="45"/>
        <v>66812.25</v>
      </c>
      <c r="R465" s="218">
        <f t="shared" si="45"/>
        <v>0</v>
      </c>
      <c r="S465" s="218">
        <f t="shared" si="45"/>
        <v>0</v>
      </c>
      <c r="T465" s="59"/>
      <c r="U465" s="59"/>
    </row>
    <row r="466" spans="2:21">
      <c r="B466" s="45" t="s">
        <v>254</v>
      </c>
      <c r="F466" s="50" t="s">
        <v>89</v>
      </c>
      <c r="J466" s="218">
        <f t="shared" si="44"/>
        <v>68192.101450994945</v>
      </c>
      <c r="L466" s="218">
        <f t="shared" si="45"/>
        <v>0</v>
      </c>
      <c r="M466" s="218">
        <f t="shared" si="45"/>
        <v>0</v>
      </c>
      <c r="N466" s="218">
        <f t="shared" si="45"/>
        <v>7718.3314509949432</v>
      </c>
      <c r="O466" s="218">
        <f t="shared" si="45"/>
        <v>0</v>
      </c>
      <c r="P466" s="218">
        <f t="shared" si="45"/>
        <v>16212.27</v>
      </c>
      <c r="Q466" s="218">
        <f t="shared" si="45"/>
        <v>44261.5</v>
      </c>
      <c r="R466" s="218">
        <f t="shared" si="45"/>
        <v>0</v>
      </c>
      <c r="S466" s="218">
        <f t="shared" si="45"/>
        <v>0</v>
      </c>
      <c r="T466" s="59"/>
      <c r="U466" s="59"/>
    </row>
    <row r="467" spans="2:21">
      <c r="B467" s="45" t="s">
        <v>255</v>
      </c>
      <c r="F467" s="50" t="s">
        <v>89</v>
      </c>
      <c r="J467" s="218">
        <f t="shared" si="44"/>
        <v>101395.86347688895</v>
      </c>
      <c r="L467" s="218">
        <f t="shared" si="45"/>
        <v>0</v>
      </c>
      <c r="M467" s="218">
        <f t="shared" si="45"/>
        <v>24741</v>
      </c>
      <c r="N467" s="218">
        <f t="shared" si="45"/>
        <v>1610.613476888951</v>
      </c>
      <c r="O467" s="218">
        <f t="shared" si="45"/>
        <v>0</v>
      </c>
      <c r="P467" s="218">
        <f t="shared" si="45"/>
        <v>0</v>
      </c>
      <c r="Q467" s="218">
        <f t="shared" si="45"/>
        <v>75044.25</v>
      </c>
      <c r="R467" s="218">
        <f t="shared" si="45"/>
        <v>0</v>
      </c>
      <c r="S467" s="218">
        <f t="shared" si="45"/>
        <v>0</v>
      </c>
      <c r="T467" s="59"/>
      <c r="U467" s="59"/>
    </row>
    <row r="468" spans="2:21">
      <c r="B468" s="45" t="s">
        <v>256</v>
      </c>
      <c r="F468" s="50" t="s">
        <v>89</v>
      </c>
      <c r="J468" s="218">
        <f t="shared" si="44"/>
        <v>96750.395182123437</v>
      </c>
      <c r="L468" s="218">
        <f t="shared" si="45"/>
        <v>0</v>
      </c>
      <c r="M468" s="218">
        <f t="shared" si="45"/>
        <v>0</v>
      </c>
      <c r="N468" s="218">
        <f t="shared" si="45"/>
        <v>0</v>
      </c>
      <c r="O468" s="218">
        <f t="shared" si="45"/>
        <v>65574.145182123437</v>
      </c>
      <c r="P468" s="218">
        <f t="shared" si="45"/>
        <v>0</v>
      </c>
      <c r="Q468" s="218">
        <f t="shared" si="45"/>
        <v>31176.25</v>
      </c>
      <c r="R468" s="218">
        <f t="shared" si="45"/>
        <v>0</v>
      </c>
      <c r="S468" s="218">
        <f t="shared" si="45"/>
        <v>0</v>
      </c>
      <c r="T468" s="59"/>
      <c r="U468" s="59"/>
    </row>
    <row r="469" spans="2:21">
      <c r="B469" s="45" t="s">
        <v>257</v>
      </c>
      <c r="F469" s="50" t="s">
        <v>89</v>
      </c>
      <c r="J469" s="218">
        <f t="shared" si="44"/>
        <v>52989.471517455786</v>
      </c>
      <c r="L469" s="218">
        <f t="shared" si="45"/>
        <v>0</v>
      </c>
      <c r="M469" s="218">
        <f t="shared" si="45"/>
        <v>0</v>
      </c>
      <c r="N469" s="218">
        <f t="shared" si="45"/>
        <v>48587.221517455786</v>
      </c>
      <c r="O469" s="218">
        <f t="shared" si="45"/>
        <v>0</v>
      </c>
      <c r="P469" s="218">
        <f t="shared" si="45"/>
        <v>0</v>
      </c>
      <c r="Q469" s="218">
        <f t="shared" si="45"/>
        <v>4402.25</v>
      </c>
      <c r="R469" s="218">
        <f t="shared" si="45"/>
        <v>0</v>
      </c>
      <c r="S469" s="218">
        <f t="shared" si="45"/>
        <v>0</v>
      </c>
      <c r="T469" s="59"/>
      <c r="U469" s="59"/>
    </row>
    <row r="470" spans="2:21">
      <c r="B470" s="45" t="s">
        <v>258</v>
      </c>
      <c r="F470" s="50" t="s">
        <v>89</v>
      </c>
      <c r="J470" s="218">
        <f t="shared" si="44"/>
        <v>154084.07886303723</v>
      </c>
      <c r="L470" s="218">
        <f t="shared" si="45"/>
        <v>0</v>
      </c>
      <c r="M470" s="218">
        <f t="shared" si="45"/>
        <v>0</v>
      </c>
      <c r="N470" s="218">
        <f t="shared" si="45"/>
        <v>15233.104644489102</v>
      </c>
      <c r="O470" s="218">
        <f t="shared" si="45"/>
        <v>78688.97421854813</v>
      </c>
      <c r="P470" s="218">
        <f t="shared" si="45"/>
        <v>0</v>
      </c>
      <c r="Q470" s="218">
        <f t="shared" si="45"/>
        <v>60162</v>
      </c>
      <c r="R470" s="218">
        <f t="shared" si="45"/>
        <v>0</v>
      </c>
      <c r="S470" s="218">
        <f t="shared" si="45"/>
        <v>0</v>
      </c>
      <c r="T470" s="59"/>
      <c r="U470" s="59"/>
    </row>
    <row r="471" spans="2:21">
      <c r="B471" s="45" t="s">
        <v>259</v>
      </c>
      <c r="F471" s="50" t="s">
        <v>89</v>
      </c>
      <c r="J471" s="218">
        <f t="shared" si="44"/>
        <v>17285.893638971742</v>
      </c>
      <c r="L471" s="218">
        <f t="shared" si="45"/>
        <v>0</v>
      </c>
      <c r="M471" s="218">
        <f t="shared" si="45"/>
        <v>0</v>
      </c>
      <c r="N471" s="218">
        <f t="shared" si="45"/>
        <v>17036.603638971741</v>
      </c>
      <c r="O471" s="218">
        <f t="shared" si="45"/>
        <v>0</v>
      </c>
      <c r="P471" s="218">
        <f t="shared" si="45"/>
        <v>0</v>
      </c>
      <c r="Q471" s="218">
        <f t="shared" si="45"/>
        <v>249.29000000000087</v>
      </c>
      <c r="R471" s="218">
        <f t="shared" si="45"/>
        <v>0</v>
      </c>
      <c r="S471" s="218">
        <f t="shared" si="45"/>
        <v>0</v>
      </c>
      <c r="T471" s="59"/>
      <c r="U471" s="59"/>
    </row>
    <row r="472" spans="2:21">
      <c r="B472" s="45" t="s">
        <v>260</v>
      </c>
      <c r="F472" s="50" t="s">
        <v>89</v>
      </c>
      <c r="J472" s="218">
        <f t="shared" si="44"/>
        <v>0</v>
      </c>
      <c r="L472" s="218">
        <f t="shared" si="45"/>
        <v>0</v>
      </c>
      <c r="M472" s="218">
        <f t="shared" si="45"/>
        <v>0</v>
      </c>
      <c r="N472" s="218">
        <f t="shared" si="45"/>
        <v>0</v>
      </c>
      <c r="O472" s="218">
        <f t="shared" si="45"/>
        <v>0</v>
      </c>
      <c r="P472" s="218">
        <f t="shared" si="45"/>
        <v>0</v>
      </c>
      <c r="Q472" s="218">
        <f t="shared" si="45"/>
        <v>0</v>
      </c>
      <c r="R472" s="218">
        <f t="shared" si="45"/>
        <v>0</v>
      </c>
      <c r="S472" s="218">
        <f t="shared" si="45"/>
        <v>0</v>
      </c>
      <c r="T472" s="59"/>
      <c r="U472" s="59"/>
    </row>
    <row r="473" spans="2:21">
      <c r="B473" s="45" t="s">
        <v>261</v>
      </c>
      <c r="F473" s="50" t="s">
        <v>89</v>
      </c>
      <c r="J473" s="218">
        <f t="shared" si="44"/>
        <v>0</v>
      </c>
      <c r="L473" s="218">
        <f t="shared" si="45"/>
        <v>0</v>
      </c>
      <c r="M473" s="218">
        <f t="shared" si="45"/>
        <v>0</v>
      </c>
      <c r="N473" s="218">
        <f t="shared" si="45"/>
        <v>0</v>
      </c>
      <c r="O473" s="218">
        <f t="shared" si="45"/>
        <v>0</v>
      </c>
      <c r="P473" s="218">
        <f t="shared" si="45"/>
        <v>0</v>
      </c>
      <c r="Q473" s="218">
        <f t="shared" si="45"/>
        <v>0</v>
      </c>
      <c r="R473" s="218">
        <f t="shared" si="45"/>
        <v>0</v>
      </c>
      <c r="S473" s="218">
        <f t="shared" si="45"/>
        <v>0</v>
      </c>
      <c r="T473" s="59"/>
      <c r="U473" s="59"/>
    </row>
    <row r="474" spans="2:21">
      <c r="L474" s="27"/>
      <c r="M474" s="27"/>
      <c r="N474" s="27"/>
      <c r="O474" s="27"/>
      <c r="P474" s="27"/>
      <c r="Q474" s="27"/>
      <c r="R474" s="27"/>
      <c r="S474" s="27"/>
      <c r="T474" s="59"/>
      <c r="U474" s="59"/>
    </row>
    <row r="475" spans="2:21">
      <c r="B475" s="44" t="s">
        <v>264</v>
      </c>
      <c r="L475" s="27"/>
      <c r="M475" s="27"/>
      <c r="N475" s="27"/>
      <c r="O475" s="27"/>
      <c r="P475" s="27"/>
      <c r="Q475" s="27"/>
      <c r="R475" s="27"/>
      <c r="S475" s="27"/>
      <c r="T475" s="59"/>
      <c r="U475" s="59"/>
    </row>
    <row r="476" spans="2:21">
      <c r="L476" s="27"/>
      <c r="M476" s="27"/>
      <c r="N476" s="27"/>
      <c r="O476" s="27"/>
      <c r="P476" s="27"/>
      <c r="Q476" s="27"/>
      <c r="R476" s="27"/>
      <c r="S476" s="27"/>
      <c r="T476" s="59"/>
      <c r="U476" s="59"/>
    </row>
    <row r="477" spans="2:21">
      <c r="B477" s="44" t="s">
        <v>251</v>
      </c>
      <c r="L477" s="27"/>
      <c r="M477" s="27"/>
      <c r="N477" s="27"/>
      <c r="O477" s="27"/>
      <c r="P477" s="27"/>
      <c r="Q477" s="27"/>
      <c r="R477" s="27"/>
      <c r="S477" s="27"/>
      <c r="T477" s="59"/>
      <c r="U477" s="59"/>
    </row>
    <row r="478" spans="2:21">
      <c r="B478" s="45" t="s">
        <v>252</v>
      </c>
      <c r="F478" s="50" t="s">
        <v>89</v>
      </c>
      <c r="J478" s="218">
        <f t="shared" ref="J478:J487" si="46">SUM(L478:S478)</f>
        <v>182659.69999999995</v>
      </c>
      <c r="L478" s="218">
        <f t="shared" ref="L478:S487" si="47">(100%-L424)*L370</f>
        <v>666.91000000000008</v>
      </c>
      <c r="M478" s="218">
        <f t="shared" si="47"/>
        <v>5345.84</v>
      </c>
      <c r="N478" s="218">
        <f t="shared" si="47"/>
        <v>104336.98999999998</v>
      </c>
      <c r="O478" s="218">
        <f t="shared" si="47"/>
        <v>0</v>
      </c>
      <c r="P478" s="218">
        <f t="shared" si="47"/>
        <v>8632.15</v>
      </c>
      <c r="Q478" s="218">
        <f t="shared" si="47"/>
        <v>63677.80999999999</v>
      </c>
      <c r="R478" s="218">
        <f t="shared" si="47"/>
        <v>0</v>
      </c>
      <c r="S478" s="218">
        <f t="shared" si="47"/>
        <v>0</v>
      </c>
      <c r="T478" s="59"/>
      <c r="U478" s="59"/>
    </row>
    <row r="479" spans="2:21">
      <c r="B479" s="45" t="s">
        <v>253</v>
      </c>
      <c r="F479" s="50" t="s">
        <v>89</v>
      </c>
      <c r="J479" s="218">
        <f t="shared" si="46"/>
        <v>457379.94170964463</v>
      </c>
      <c r="L479" s="218">
        <f t="shared" si="47"/>
        <v>9639.56</v>
      </c>
      <c r="M479" s="218">
        <f t="shared" si="47"/>
        <v>0</v>
      </c>
      <c r="N479" s="218">
        <f t="shared" si="47"/>
        <v>64158.83</v>
      </c>
      <c r="O479" s="218">
        <f t="shared" si="47"/>
        <v>363932.97170964465</v>
      </c>
      <c r="P479" s="218">
        <f t="shared" si="47"/>
        <v>6218.23</v>
      </c>
      <c r="Q479" s="218">
        <f t="shared" si="47"/>
        <v>13430.349999999999</v>
      </c>
      <c r="R479" s="218">
        <f t="shared" si="47"/>
        <v>0</v>
      </c>
      <c r="S479" s="218">
        <f t="shared" si="47"/>
        <v>0</v>
      </c>
      <c r="T479" s="59"/>
      <c r="U479" s="59"/>
    </row>
    <row r="480" spans="2:21">
      <c r="B480" s="45" t="s">
        <v>254</v>
      </c>
      <c r="F480" s="50" t="s">
        <v>89</v>
      </c>
      <c r="J480" s="218">
        <f t="shared" si="46"/>
        <v>211997.46390831991</v>
      </c>
      <c r="L480" s="218">
        <f t="shared" si="47"/>
        <v>3039.15</v>
      </c>
      <c r="M480" s="218">
        <f t="shared" si="47"/>
        <v>0</v>
      </c>
      <c r="N480" s="218">
        <f t="shared" si="47"/>
        <v>35992.800000000003</v>
      </c>
      <c r="O480" s="218">
        <f t="shared" si="47"/>
        <v>168052.30390831991</v>
      </c>
      <c r="P480" s="218">
        <f t="shared" si="47"/>
        <v>0</v>
      </c>
      <c r="Q480" s="218">
        <f t="shared" si="47"/>
        <v>4913.2099999999991</v>
      </c>
      <c r="R480" s="218">
        <f t="shared" si="47"/>
        <v>0</v>
      </c>
      <c r="S480" s="218">
        <f t="shared" si="47"/>
        <v>0</v>
      </c>
      <c r="T480" s="59"/>
      <c r="U480" s="59"/>
    </row>
    <row r="481" spans="2:21">
      <c r="B481" s="45" t="s">
        <v>255</v>
      </c>
      <c r="F481" s="50" t="s">
        <v>89</v>
      </c>
      <c r="J481" s="218">
        <f t="shared" si="46"/>
        <v>60232.084875077504</v>
      </c>
      <c r="L481" s="218">
        <f t="shared" si="47"/>
        <v>0</v>
      </c>
      <c r="M481" s="218">
        <f t="shared" si="47"/>
        <v>0</v>
      </c>
      <c r="N481" s="218">
        <f t="shared" si="47"/>
        <v>31095.119999999999</v>
      </c>
      <c r="O481" s="218">
        <f t="shared" si="47"/>
        <v>29136.964875077505</v>
      </c>
      <c r="P481" s="218">
        <f t="shared" si="47"/>
        <v>0</v>
      </c>
      <c r="Q481" s="218">
        <f t="shared" si="47"/>
        <v>0</v>
      </c>
      <c r="R481" s="218">
        <f t="shared" si="47"/>
        <v>0</v>
      </c>
      <c r="S481" s="218">
        <f t="shared" si="47"/>
        <v>0</v>
      </c>
      <c r="T481" s="59"/>
      <c r="U481" s="59"/>
    </row>
    <row r="482" spans="2:21">
      <c r="B482" s="45" t="s">
        <v>256</v>
      </c>
      <c r="F482" s="50" t="s">
        <v>89</v>
      </c>
      <c r="J482" s="218">
        <f t="shared" si="46"/>
        <v>134556.19315593992</v>
      </c>
      <c r="L482" s="218">
        <f t="shared" si="47"/>
        <v>0</v>
      </c>
      <c r="M482" s="218">
        <f t="shared" si="47"/>
        <v>0</v>
      </c>
      <c r="N482" s="218">
        <f t="shared" si="47"/>
        <v>20769.68</v>
      </c>
      <c r="O482" s="218">
        <f t="shared" si="47"/>
        <v>113786.51315593993</v>
      </c>
      <c r="P482" s="218">
        <f t="shared" si="47"/>
        <v>0</v>
      </c>
      <c r="Q482" s="218">
        <f t="shared" si="47"/>
        <v>0</v>
      </c>
      <c r="R482" s="218">
        <f t="shared" si="47"/>
        <v>0</v>
      </c>
      <c r="S482" s="218">
        <f t="shared" si="47"/>
        <v>0</v>
      </c>
      <c r="T482" s="59"/>
      <c r="U482" s="59"/>
    </row>
    <row r="483" spans="2:21">
      <c r="B483" s="45" t="s">
        <v>257</v>
      </c>
      <c r="F483" s="50" t="s">
        <v>89</v>
      </c>
      <c r="J483" s="218">
        <f t="shared" si="46"/>
        <v>22359.66</v>
      </c>
      <c r="L483" s="218">
        <f t="shared" si="47"/>
        <v>0</v>
      </c>
      <c r="M483" s="218">
        <f t="shared" si="47"/>
        <v>0</v>
      </c>
      <c r="N483" s="218">
        <f t="shared" si="47"/>
        <v>22359.66</v>
      </c>
      <c r="O483" s="218">
        <f t="shared" si="47"/>
        <v>0</v>
      </c>
      <c r="P483" s="218">
        <f t="shared" si="47"/>
        <v>0</v>
      </c>
      <c r="Q483" s="218">
        <f t="shared" si="47"/>
        <v>0</v>
      </c>
      <c r="R483" s="218">
        <f t="shared" si="47"/>
        <v>0</v>
      </c>
      <c r="S483" s="218">
        <f t="shared" si="47"/>
        <v>0</v>
      </c>
      <c r="T483" s="59"/>
      <c r="U483" s="59"/>
    </row>
    <row r="484" spans="2:21">
      <c r="B484" s="45" t="s">
        <v>258</v>
      </c>
      <c r="F484" s="50" t="s">
        <v>89</v>
      </c>
      <c r="J484" s="218">
        <f t="shared" si="46"/>
        <v>0</v>
      </c>
      <c r="L484" s="218">
        <f t="shared" si="47"/>
        <v>0</v>
      </c>
      <c r="M484" s="218">
        <f t="shared" si="47"/>
        <v>0</v>
      </c>
      <c r="N484" s="218">
        <f t="shared" si="47"/>
        <v>0</v>
      </c>
      <c r="O484" s="218">
        <f t="shared" si="47"/>
        <v>0</v>
      </c>
      <c r="P484" s="218">
        <f t="shared" si="47"/>
        <v>0</v>
      </c>
      <c r="Q484" s="218">
        <f t="shared" si="47"/>
        <v>0</v>
      </c>
      <c r="R484" s="218">
        <f t="shared" si="47"/>
        <v>0</v>
      </c>
      <c r="S484" s="218">
        <f t="shared" si="47"/>
        <v>0</v>
      </c>
      <c r="T484" s="59"/>
      <c r="U484" s="59"/>
    </row>
    <row r="485" spans="2:21">
      <c r="B485" s="45" t="s">
        <v>259</v>
      </c>
      <c r="F485" s="50" t="s">
        <v>89</v>
      </c>
      <c r="J485" s="218">
        <f t="shared" si="46"/>
        <v>0</v>
      </c>
      <c r="L485" s="218">
        <f t="shared" si="47"/>
        <v>0</v>
      </c>
      <c r="M485" s="218">
        <f t="shared" si="47"/>
        <v>0</v>
      </c>
      <c r="N485" s="218">
        <f t="shared" si="47"/>
        <v>0</v>
      </c>
      <c r="O485" s="218">
        <f t="shared" si="47"/>
        <v>0</v>
      </c>
      <c r="P485" s="218">
        <f t="shared" si="47"/>
        <v>0</v>
      </c>
      <c r="Q485" s="218">
        <f t="shared" si="47"/>
        <v>0</v>
      </c>
      <c r="R485" s="218">
        <f t="shared" si="47"/>
        <v>0</v>
      </c>
      <c r="S485" s="218">
        <f t="shared" si="47"/>
        <v>0</v>
      </c>
      <c r="T485" s="59"/>
      <c r="U485" s="59"/>
    </row>
    <row r="486" spans="2:21">
      <c r="B486" s="45" t="s">
        <v>260</v>
      </c>
      <c r="F486" s="50" t="s">
        <v>89</v>
      </c>
      <c r="J486" s="218">
        <f t="shared" si="46"/>
        <v>0</v>
      </c>
      <c r="L486" s="218">
        <f t="shared" si="47"/>
        <v>0</v>
      </c>
      <c r="M486" s="218">
        <f t="shared" si="47"/>
        <v>0</v>
      </c>
      <c r="N486" s="218">
        <f t="shared" si="47"/>
        <v>0</v>
      </c>
      <c r="O486" s="218">
        <f t="shared" si="47"/>
        <v>0</v>
      </c>
      <c r="P486" s="218">
        <f t="shared" si="47"/>
        <v>0</v>
      </c>
      <c r="Q486" s="218">
        <f t="shared" si="47"/>
        <v>0</v>
      </c>
      <c r="R486" s="218">
        <f t="shared" si="47"/>
        <v>0</v>
      </c>
      <c r="S486" s="218">
        <f t="shared" si="47"/>
        <v>0</v>
      </c>
      <c r="T486" s="59"/>
      <c r="U486" s="59"/>
    </row>
    <row r="487" spans="2:21">
      <c r="B487" s="45" t="s">
        <v>261</v>
      </c>
      <c r="F487" s="50" t="s">
        <v>89</v>
      </c>
      <c r="J487" s="218">
        <f t="shared" si="46"/>
        <v>0</v>
      </c>
      <c r="L487" s="218">
        <f t="shared" si="47"/>
        <v>0</v>
      </c>
      <c r="M487" s="218">
        <f t="shared" si="47"/>
        <v>0</v>
      </c>
      <c r="N487" s="218">
        <f t="shared" si="47"/>
        <v>0</v>
      </c>
      <c r="O487" s="218">
        <f t="shared" si="47"/>
        <v>0</v>
      </c>
      <c r="P487" s="218">
        <f t="shared" si="47"/>
        <v>0</v>
      </c>
      <c r="Q487" s="218">
        <f t="shared" si="47"/>
        <v>0</v>
      </c>
      <c r="R487" s="218">
        <f t="shared" si="47"/>
        <v>0</v>
      </c>
      <c r="S487" s="218">
        <f t="shared" si="47"/>
        <v>0</v>
      </c>
      <c r="T487" s="59"/>
      <c r="U487" s="59"/>
    </row>
    <row r="488" spans="2:21">
      <c r="B488" s="121"/>
      <c r="F488" s="59"/>
      <c r="L488" s="27"/>
      <c r="M488" s="27"/>
      <c r="N488" s="27"/>
      <c r="O488" s="27"/>
      <c r="P488" s="27"/>
      <c r="Q488" s="27"/>
      <c r="R488" s="27"/>
      <c r="S488" s="27"/>
      <c r="T488" s="59"/>
      <c r="U488" s="59"/>
    </row>
    <row r="489" spans="2:21">
      <c r="B489" s="142" t="s">
        <v>262</v>
      </c>
      <c r="F489" s="59"/>
      <c r="L489" s="27"/>
      <c r="M489" s="27"/>
      <c r="N489" s="27"/>
      <c r="O489" s="27"/>
      <c r="P489" s="27"/>
      <c r="Q489" s="27"/>
      <c r="R489" s="27"/>
      <c r="S489" s="27"/>
      <c r="T489" s="59"/>
      <c r="U489" s="59"/>
    </row>
    <row r="490" spans="2:21">
      <c r="B490" s="45" t="s">
        <v>252</v>
      </c>
      <c r="F490" s="50" t="s">
        <v>89</v>
      </c>
      <c r="J490" s="218">
        <f t="shared" ref="J490:J499" si="48">SUM(L490:S490)</f>
        <v>64930.78</v>
      </c>
      <c r="L490" s="218">
        <f t="shared" ref="L490:S499" si="49">(100%-L436)*L382</f>
        <v>51484.88</v>
      </c>
      <c r="M490" s="218">
        <f t="shared" si="49"/>
        <v>12398</v>
      </c>
      <c r="N490" s="218">
        <f t="shared" si="49"/>
        <v>0</v>
      </c>
      <c r="O490" s="218">
        <f t="shared" si="49"/>
        <v>0</v>
      </c>
      <c r="P490" s="218">
        <f t="shared" si="49"/>
        <v>0</v>
      </c>
      <c r="Q490" s="218">
        <f t="shared" si="49"/>
        <v>1047.9000000000001</v>
      </c>
      <c r="R490" s="218">
        <f t="shared" si="49"/>
        <v>0</v>
      </c>
      <c r="S490" s="218">
        <f t="shared" si="49"/>
        <v>0</v>
      </c>
      <c r="T490" s="59"/>
      <c r="U490" s="59"/>
    </row>
    <row r="491" spans="2:21">
      <c r="B491" s="45" t="s">
        <v>253</v>
      </c>
      <c r="F491" s="50" t="s">
        <v>89</v>
      </c>
      <c r="J491" s="218">
        <f t="shared" si="48"/>
        <v>202419.04503847839</v>
      </c>
      <c r="L491" s="218">
        <f t="shared" si="49"/>
        <v>0</v>
      </c>
      <c r="M491" s="218">
        <f t="shared" si="49"/>
        <v>0</v>
      </c>
      <c r="N491" s="218">
        <f t="shared" si="49"/>
        <v>0</v>
      </c>
      <c r="O491" s="218">
        <f t="shared" si="49"/>
        <v>91382.795038478391</v>
      </c>
      <c r="P491" s="218">
        <f t="shared" si="49"/>
        <v>0</v>
      </c>
      <c r="Q491" s="218">
        <f t="shared" si="49"/>
        <v>111036.25</v>
      </c>
      <c r="R491" s="218">
        <f t="shared" si="49"/>
        <v>0</v>
      </c>
      <c r="S491" s="218">
        <f t="shared" si="49"/>
        <v>0</v>
      </c>
      <c r="T491" s="59"/>
      <c r="U491" s="59"/>
    </row>
    <row r="492" spans="2:21">
      <c r="B492" s="45" t="s">
        <v>254</v>
      </c>
      <c r="F492" s="50" t="s">
        <v>89</v>
      </c>
      <c r="J492" s="218">
        <f t="shared" si="48"/>
        <v>89683.489999999991</v>
      </c>
      <c r="L492" s="218">
        <f t="shared" si="49"/>
        <v>0</v>
      </c>
      <c r="M492" s="218">
        <f t="shared" si="49"/>
        <v>0</v>
      </c>
      <c r="N492" s="218">
        <f t="shared" si="49"/>
        <v>0</v>
      </c>
      <c r="O492" s="218">
        <f t="shared" si="49"/>
        <v>0</v>
      </c>
      <c r="P492" s="218">
        <f t="shared" si="49"/>
        <v>78837.73</v>
      </c>
      <c r="Q492" s="218">
        <f t="shared" si="49"/>
        <v>10845.76</v>
      </c>
      <c r="R492" s="218">
        <f t="shared" si="49"/>
        <v>0</v>
      </c>
      <c r="S492" s="218">
        <f t="shared" si="49"/>
        <v>0</v>
      </c>
      <c r="T492" s="59"/>
      <c r="U492" s="59"/>
    </row>
    <row r="493" spans="2:21">
      <c r="B493" s="45" t="s">
        <v>255</v>
      </c>
      <c r="F493" s="50" t="s">
        <v>89</v>
      </c>
      <c r="J493" s="218">
        <f t="shared" si="48"/>
        <v>102726.35</v>
      </c>
      <c r="L493" s="218">
        <f t="shared" si="49"/>
        <v>0</v>
      </c>
      <c r="M493" s="218">
        <f t="shared" si="49"/>
        <v>57732.86</v>
      </c>
      <c r="N493" s="218">
        <f t="shared" si="49"/>
        <v>0</v>
      </c>
      <c r="O493" s="218">
        <f t="shared" si="49"/>
        <v>0</v>
      </c>
      <c r="P493" s="218">
        <f t="shared" si="49"/>
        <v>0</v>
      </c>
      <c r="Q493" s="218">
        <f t="shared" si="49"/>
        <v>44993.490000000005</v>
      </c>
      <c r="R493" s="218">
        <f t="shared" si="49"/>
        <v>0</v>
      </c>
      <c r="S493" s="218">
        <f t="shared" si="49"/>
        <v>0</v>
      </c>
      <c r="T493" s="59"/>
      <c r="U493" s="59"/>
    </row>
    <row r="494" spans="2:21">
      <c r="B494" s="45" t="s">
        <v>256</v>
      </c>
      <c r="F494" s="50" t="s">
        <v>89</v>
      </c>
      <c r="J494" s="218">
        <f t="shared" si="48"/>
        <v>56893.256577969965</v>
      </c>
      <c r="L494" s="218">
        <f t="shared" si="49"/>
        <v>0</v>
      </c>
      <c r="M494" s="218">
        <f t="shared" si="49"/>
        <v>0</v>
      </c>
      <c r="N494" s="218">
        <f t="shared" si="49"/>
        <v>0</v>
      </c>
      <c r="O494" s="218">
        <f t="shared" si="49"/>
        <v>56893.256577969965</v>
      </c>
      <c r="P494" s="218">
        <f t="shared" si="49"/>
        <v>0</v>
      </c>
      <c r="Q494" s="218">
        <f t="shared" si="49"/>
        <v>0</v>
      </c>
      <c r="R494" s="218">
        <f t="shared" si="49"/>
        <v>0</v>
      </c>
      <c r="S494" s="218">
        <f t="shared" si="49"/>
        <v>0</v>
      </c>
      <c r="T494" s="59"/>
      <c r="U494" s="59"/>
    </row>
    <row r="495" spans="2:21">
      <c r="B495" s="45" t="s">
        <v>257</v>
      </c>
      <c r="F495" s="50" t="s">
        <v>89</v>
      </c>
      <c r="J495" s="218">
        <f t="shared" si="48"/>
        <v>0</v>
      </c>
      <c r="L495" s="218">
        <f t="shared" si="49"/>
        <v>0</v>
      </c>
      <c r="M495" s="218">
        <f t="shared" si="49"/>
        <v>0</v>
      </c>
      <c r="N495" s="218">
        <f t="shared" si="49"/>
        <v>0</v>
      </c>
      <c r="O495" s="218">
        <f t="shared" si="49"/>
        <v>0</v>
      </c>
      <c r="P495" s="218">
        <f t="shared" si="49"/>
        <v>0</v>
      </c>
      <c r="Q495" s="218">
        <f t="shared" si="49"/>
        <v>0</v>
      </c>
      <c r="R495" s="218">
        <f t="shared" si="49"/>
        <v>0</v>
      </c>
      <c r="S495" s="218">
        <f t="shared" si="49"/>
        <v>0</v>
      </c>
      <c r="T495" s="59"/>
      <c r="U495" s="59"/>
    </row>
    <row r="496" spans="2:21">
      <c r="B496" s="45" t="s">
        <v>258</v>
      </c>
      <c r="F496" s="50" t="s">
        <v>89</v>
      </c>
      <c r="J496" s="218">
        <f t="shared" si="48"/>
        <v>273600.19114158099</v>
      </c>
      <c r="L496" s="218">
        <f t="shared" si="49"/>
        <v>0</v>
      </c>
      <c r="M496" s="218">
        <f t="shared" si="49"/>
        <v>0</v>
      </c>
      <c r="N496" s="218">
        <f t="shared" si="49"/>
        <v>89392.62</v>
      </c>
      <c r="O496" s="218">
        <f t="shared" si="49"/>
        <v>13854.341141580971</v>
      </c>
      <c r="P496" s="218">
        <f t="shared" si="49"/>
        <v>0</v>
      </c>
      <c r="Q496" s="218">
        <f t="shared" si="49"/>
        <v>170353.23</v>
      </c>
      <c r="R496" s="218">
        <f t="shared" si="49"/>
        <v>0</v>
      </c>
      <c r="S496" s="218">
        <f t="shared" si="49"/>
        <v>0</v>
      </c>
      <c r="T496" s="59"/>
      <c r="U496" s="59"/>
    </row>
    <row r="497" spans="2:21">
      <c r="B497" s="45" t="s">
        <v>259</v>
      </c>
      <c r="F497" s="50" t="s">
        <v>89</v>
      </c>
      <c r="J497" s="218">
        <f t="shared" si="48"/>
        <v>2660</v>
      </c>
      <c r="L497" s="218">
        <f t="shared" si="49"/>
        <v>0</v>
      </c>
      <c r="M497" s="218">
        <f t="shared" si="49"/>
        <v>0</v>
      </c>
      <c r="N497" s="218">
        <f t="shared" si="49"/>
        <v>2660</v>
      </c>
      <c r="O497" s="218">
        <f t="shared" si="49"/>
        <v>0</v>
      </c>
      <c r="P497" s="218">
        <f t="shared" si="49"/>
        <v>0</v>
      </c>
      <c r="Q497" s="218">
        <f t="shared" si="49"/>
        <v>0</v>
      </c>
      <c r="R497" s="218">
        <f t="shared" si="49"/>
        <v>0</v>
      </c>
      <c r="S497" s="218">
        <f t="shared" si="49"/>
        <v>0</v>
      </c>
      <c r="T497" s="59"/>
      <c r="U497" s="59"/>
    </row>
    <row r="498" spans="2:21">
      <c r="B498" s="45" t="s">
        <v>260</v>
      </c>
      <c r="F498" s="50" t="s">
        <v>89</v>
      </c>
      <c r="J498" s="218">
        <f t="shared" si="48"/>
        <v>0</v>
      </c>
      <c r="L498" s="218">
        <f t="shared" si="49"/>
        <v>0</v>
      </c>
      <c r="M498" s="218">
        <f t="shared" si="49"/>
        <v>0</v>
      </c>
      <c r="N498" s="218">
        <f t="shared" si="49"/>
        <v>0</v>
      </c>
      <c r="O498" s="218">
        <f t="shared" si="49"/>
        <v>0</v>
      </c>
      <c r="P498" s="218">
        <f t="shared" si="49"/>
        <v>0</v>
      </c>
      <c r="Q498" s="218">
        <f t="shared" si="49"/>
        <v>0</v>
      </c>
      <c r="R498" s="218">
        <f t="shared" si="49"/>
        <v>0</v>
      </c>
      <c r="S498" s="218">
        <f t="shared" si="49"/>
        <v>0</v>
      </c>
      <c r="T498" s="59"/>
      <c r="U498" s="59"/>
    </row>
    <row r="499" spans="2:21">
      <c r="B499" s="45" t="s">
        <v>261</v>
      </c>
      <c r="F499" s="50" t="s">
        <v>89</v>
      </c>
      <c r="J499" s="218">
        <f t="shared" si="48"/>
        <v>0</v>
      </c>
      <c r="L499" s="218">
        <f t="shared" si="49"/>
        <v>0</v>
      </c>
      <c r="M499" s="218">
        <f t="shared" si="49"/>
        <v>0</v>
      </c>
      <c r="N499" s="218">
        <f t="shared" si="49"/>
        <v>0</v>
      </c>
      <c r="O499" s="218">
        <f t="shared" si="49"/>
        <v>0</v>
      </c>
      <c r="P499" s="218">
        <f t="shared" si="49"/>
        <v>0</v>
      </c>
      <c r="Q499" s="218">
        <f t="shared" si="49"/>
        <v>0</v>
      </c>
      <c r="R499" s="218">
        <f t="shared" si="49"/>
        <v>0</v>
      </c>
      <c r="S499" s="218">
        <f t="shared" si="49"/>
        <v>0</v>
      </c>
      <c r="T499" s="59"/>
      <c r="U499" s="59"/>
    </row>
    <row r="500" spans="2:21">
      <c r="L500" s="27"/>
      <c r="M500" s="27"/>
      <c r="N500" s="27"/>
      <c r="O500" s="27"/>
      <c r="P500" s="27"/>
      <c r="Q500" s="27"/>
      <c r="R500" s="27"/>
      <c r="S500" s="27"/>
      <c r="T500" s="59"/>
      <c r="U500" s="59"/>
    </row>
    <row r="501" spans="2:21">
      <c r="B501" s="44" t="s">
        <v>468</v>
      </c>
      <c r="C501" s="59"/>
      <c r="D501" s="59"/>
      <c r="E501" s="59"/>
      <c r="F501" s="62" t="s">
        <v>89</v>
      </c>
      <c r="J501" s="55">
        <f t="shared" ref="J501" si="50">SUM(L501:S501)</f>
        <v>4600585.4276508233</v>
      </c>
      <c r="L501" s="218">
        <f t="shared" ref="L501:S501" si="51">SUM(L452:L459,L464:L471,L478:L485,L490:L497)</f>
        <v>92127.82</v>
      </c>
      <c r="M501" s="218">
        <f t="shared" si="51"/>
        <v>114176.7</v>
      </c>
      <c r="N501" s="218">
        <f t="shared" si="51"/>
        <v>1306847.2378669921</v>
      </c>
      <c r="O501" s="218">
        <f t="shared" si="51"/>
        <v>2030371.5397838315</v>
      </c>
      <c r="P501" s="218">
        <f t="shared" si="51"/>
        <v>118415.81999999999</v>
      </c>
      <c r="Q501" s="218">
        <f t="shared" si="51"/>
        <v>931586.3899999999</v>
      </c>
      <c r="R501" s="218">
        <f t="shared" si="51"/>
        <v>7059.92</v>
      </c>
      <c r="S501" s="218">
        <f t="shared" si="51"/>
        <v>0</v>
      </c>
    </row>
    <row r="502" spans="2:21">
      <c r="B502" s="27"/>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A2:AC125"/>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2" customWidth="1"/>
    <col min="2" max="2" width="41.42578125" style="2" customWidth="1"/>
    <col min="3" max="3" width="4.7109375" style="2" customWidth="1"/>
    <col min="4" max="5" width="4.5703125" style="2" customWidth="1"/>
    <col min="6" max="6" width="20.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3" width="12.5703125" style="2" customWidth="1"/>
    <col min="24" max="24" width="2.7109375" style="2" customWidth="1"/>
    <col min="25" max="25" width="17.140625" style="2" customWidth="1"/>
    <col min="26" max="26" width="2.7109375" style="2" customWidth="1"/>
    <col min="27" max="27" width="13.7109375" style="2" customWidth="1"/>
    <col min="28" max="28" width="2.7109375" style="2" customWidth="1"/>
    <col min="29" max="43" width="13.7109375" style="2" customWidth="1"/>
    <col min="44" max="16384" width="9.140625" style="2"/>
  </cols>
  <sheetData>
    <row r="2" spans="1:27" s="22" customFormat="1" ht="18">
      <c r="B2" s="22" t="s">
        <v>322</v>
      </c>
    </row>
    <row r="4" spans="1:27">
      <c r="B4" s="31" t="s">
        <v>25</v>
      </c>
      <c r="C4" s="1"/>
      <c r="D4" s="1"/>
      <c r="L4"/>
    </row>
    <row r="5" spans="1:27">
      <c r="B5" s="188" t="s">
        <v>515</v>
      </c>
      <c r="C5" s="188"/>
      <c r="D5" s="188"/>
      <c r="E5" s="188"/>
      <c r="F5" s="188"/>
      <c r="H5" s="23"/>
    </row>
    <row r="8" spans="1:27" s="9" customFormat="1">
      <c r="B8" s="9" t="s">
        <v>41</v>
      </c>
      <c r="F8" s="9" t="s">
        <v>23</v>
      </c>
      <c r="H8" s="9" t="s">
        <v>24</v>
      </c>
      <c r="J8" s="9" t="s">
        <v>45</v>
      </c>
      <c r="L8" s="9" t="s">
        <v>286</v>
      </c>
      <c r="M8" s="9" t="s">
        <v>280</v>
      </c>
      <c r="N8" s="9" t="s">
        <v>77</v>
      </c>
      <c r="O8" s="9" t="s">
        <v>76</v>
      </c>
      <c r="P8" s="9" t="s">
        <v>281</v>
      </c>
      <c r="Q8" s="9" t="s">
        <v>282</v>
      </c>
      <c r="R8" s="9" t="s">
        <v>283</v>
      </c>
      <c r="S8" s="9" t="s">
        <v>284</v>
      </c>
      <c r="U8" s="9" t="s">
        <v>425</v>
      </c>
      <c r="V8" s="9" t="s">
        <v>351</v>
      </c>
      <c r="Y8" s="9" t="s">
        <v>42</v>
      </c>
      <c r="AA8" s="9" t="s">
        <v>43</v>
      </c>
    </row>
    <row r="11" spans="1:27" s="78" customFormat="1">
      <c r="A11" s="77"/>
      <c r="B11" s="78" t="s">
        <v>401</v>
      </c>
    </row>
    <row r="12" spans="1:27" s="67" customFormat="1">
      <c r="A12" s="59"/>
    </row>
    <row r="13" spans="1:27">
      <c r="A13" s="59"/>
      <c r="B13" s="142" t="s">
        <v>271</v>
      </c>
      <c r="C13" s="59"/>
      <c r="D13" s="59"/>
      <c r="E13" s="59"/>
      <c r="F13" s="59"/>
      <c r="G13" s="59"/>
      <c r="H13" s="59"/>
      <c r="I13" s="59"/>
      <c r="J13" s="59"/>
      <c r="K13" s="59"/>
      <c r="L13" s="59"/>
      <c r="M13" s="59"/>
      <c r="N13" s="59"/>
      <c r="O13" s="59"/>
      <c r="P13" s="59"/>
      <c r="Q13" s="59"/>
      <c r="R13" s="59"/>
      <c r="S13" s="59"/>
      <c r="T13" s="59"/>
      <c r="U13" s="59"/>
      <c r="V13" s="59"/>
      <c r="W13" s="59"/>
      <c r="X13" s="59"/>
      <c r="Y13" s="59"/>
    </row>
    <row r="14" spans="1:27">
      <c r="A14" s="59"/>
      <c r="B14" s="121"/>
      <c r="C14" s="59"/>
      <c r="D14" s="59"/>
      <c r="E14" s="59"/>
      <c r="F14" s="59"/>
      <c r="G14" s="59"/>
      <c r="H14" s="59"/>
      <c r="I14" s="59"/>
      <c r="J14" s="59"/>
      <c r="K14" s="59"/>
      <c r="L14" s="59"/>
      <c r="M14" s="59"/>
      <c r="N14" s="59"/>
      <c r="O14" s="59"/>
      <c r="P14" s="59"/>
      <c r="Q14" s="59"/>
      <c r="R14" s="59"/>
      <c r="S14" s="59"/>
      <c r="T14" s="59"/>
      <c r="U14" s="59"/>
      <c r="V14" s="59"/>
      <c r="W14" s="59"/>
      <c r="X14" s="59"/>
      <c r="Y14" s="59"/>
    </row>
    <row r="15" spans="1:27">
      <c r="A15" s="59"/>
      <c r="B15" s="44" t="s">
        <v>251</v>
      </c>
      <c r="C15" s="59"/>
      <c r="D15" s="59"/>
      <c r="E15" s="59"/>
      <c r="F15" s="59"/>
      <c r="G15" s="59"/>
      <c r="H15" s="59"/>
      <c r="I15" s="59"/>
      <c r="J15" s="59"/>
      <c r="K15" s="59"/>
      <c r="L15" s="59"/>
      <c r="M15" s="59"/>
      <c r="N15" s="59"/>
      <c r="O15" s="59"/>
      <c r="P15" s="59"/>
      <c r="Q15" s="59"/>
      <c r="R15" s="59"/>
      <c r="S15" s="59"/>
      <c r="T15" s="59"/>
      <c r="U15" s="59"/>
      <c r="V15" s="59"/>
      <c r="W15" s="59"/>
      <c r="X15" s="59"/>
      <c r="Y15" s="59"/>
    </row>
    <row r="16" spans="1:27">
      <c r="A16" s="59"/>
      <c r="B16" s="45" t="s">
        <v>252</v>
      </c>
      <c r="C16" s="59"/>
      <c r="D16" s="59"/>
      <c r="E16" s="59"/>
      <c r="F16" s="62" t="s">
        <v>75</v>
      </c>
      <c r="G16" s="59"/>
      <c r="H16" s="59"/>
      <c r="I16" s="59"/>
      <c r="J16" s="55">
        <f>SUM(L16:S16)</f>
        <v>1361430.5356400842</v>
      </c>
      <c r="K16" s="59"/>
      <c r="L16" s="176">
        <v>32883.463384615388</v>
      </c>
      <c r="M16" s="176">
        <v>18569.46</v>
      </c>
      <c r="N16" s="55">
        <f>SUM(U16:V16)</f>
        <v>567256.27609595039</v>
      </c>
      <c r="O16" s="176">
        <v>384823.81615951844</v>
      </c>
      <c r="P16" s="176">
        <v>15648.900000000001</v>
      </c>
      <c r="Q16" s="176">
        <v>323865.62</v>
      </c>
      <c r="R16" s="176">
        <v>18383</v>
      </c>
      <c r="S16" s="176"/>
      <c r="T16" s="139"/>
      <c r="U16" s="176">
        <v>468802.39609595039</v>
      </c>
      <c r="V16" s="176">
        <v>98453.87999999999</v>
      </c>
      <c r="W16" s="139"/>
      <c r="X16" s="59"/>
      <c r="Y16" s="2" t="s">
        <v>340</v>
      </c>
    </row>
    <row r="17" spans="1:25">
      <c r="A17" s="59"/>
      <c r="B17" s="45" t="s">
        <v>253</v>
      </c>
      <c r="C17" s="59"/>
      <c r="D17" s="59"/>
      <c r="E17" s="59"/>
      <c r="F17" s="62" t="s">
        <v>75</v>
      </c>
      <c r="G17" s="59"/>
      <c r="H17" s="59"/>
      <c r="I17" s="59"/>
      <c r="J17" s="55">
        <f t="shared" ref="J17:J25" si="0">SUM(L17:S17)</f>
        <v>2279965.0630061375</v>
      </c>
      <c r="K17" s="59"/>
      <c r="L17" s="176">
        <v>29787.56092307693</v>
      </c>
      <c r="M17" s="176">
        <v>29946.280000000002</v>
      </c>
      <c r="N17" s="55">
        <f t="shared" ref="N17:N25" si="1">SUM(U17:V17)</f>
        <v>768523.21973105648</v>
      </c>
      <c r="O17" s="176">
        <v>832998.71435200411</v>
      </c>
      <c r="P17" s="176">
        <v>17467.14</v>
      </c>
      <c r="Q17" s="176">
        <v>565946.78800000006</v>
      </c>
      <c r="R17" s="176">
        <v>35295.360000000001</v>
      </c>
      <c r="S17" s="176"/>
      <c r="T17" s="139"/>
      <c r="U17" s="176">
        <v>667830.49316285644</v>
      </c>
      <c r="V17" s="176">
        <v>100692.7265682</v>
      </c>
      <c r="W17" s="139"/>
      <c r="X17" s="59"/>
      <c r="Y17" s="2" t="s">
        <v>340</v>
      </c>
    </row>
    <row r="18" spans="1:25">
      <c r="A18" s="59"/>
      <c r="B18" s="45" t="s">
        <v>254</v>
      </c>
      <c r="C18" s="59"/>
      <c r="D18" s="59"/>
      <c r="E18" s="59"/>
      <c r="F18" s="62" t="s">
        <v>75</v>
      </c>
      <c r="G18" s="59"/>
      <c r="H18" s="59"/>
      <c r="I18" s="59"/>
      <c r="J18" s="55">
        <f t="shared" si="0"/>
        <v>1950987.8242510054</v>
      </c>
      <c r="K18" s="59"/>
      <c r="L18" s="176">
        <v>13644.642461538462</v>
      </c>
      <c r="M18" s="176">
        <v>17096.969999999998</v>
      </c>
      <c r="N18" s="55">
        <f t="shared" si="1"/>
        <v>638667.98158551217</v>
      </c>
      <c r="O18" s="176">
        <v>723799.76420395495</v>
      </c>
      <c r="P18" s="176">
        <v>9364.7200000000012</v>
      </c>
      <c r="Q18" s="176">
        <v>515140.51599999995</v>
      </c>
      <c r="R18" s="176">
        <v>33273.230000000003</v>
      </c>
      <c r="S18" s="176"/>
      <c r="T18" s="139"/>
      <c r="U18" s="176">
        <v>535861.1215998322</v>
      </c>
      <c r="V18" s="176">
        <v>102806.85998568</v>
      </c>
      <c r="W18" s="139"/>
      <c r="X18" s="59"/>
      <c r="Y18" s="2" t="s">
        <v>340</v>
      </c>
    </row>
    <row r="19" spans="1:25">
      <c r="A19" s="59"/>
      <c r="B19" s="45" t="s">
        <v>255</v>
      </c>
      <c r="C19" s="59"/>
      <c r="D19" s="59"/>
      <c r="E19" s="59"/>
      <c r="F19" s="62" t="s">
        <v>75</v>
      </c>
      <c r="G19" s="59"/>
      <c r="H19" s="59"/>
      <c r="I19" s="59"/>
      <c r="J19" s="55">
        <f t="shared" si="0"/>
        <v>1477051.0903229197</v>
      </c>
      <c r="K19" s="59"/>
      <c r="L19" s="176">
        <v>13413.678461538462</v>
      </c>
      <c r="M19" s="176">
        <v>14698.13</v>
      </c>
      <c r="N19" s="55">
        <f t="shared" si="1"/>
        <v>477542.75611918082</v>
      </c>
      <c r="O19" s="176">
        <v>614183.61240886676</v>
      </c>
      <c r="P19" s="176">
        <v>18349.610000000004</v>
      </c>
      <c r="Q19" s="176">
        <v>281140.68333333335</v>
      </c>
      <c r="R19" s="176">
        <v>57722.62</v>
      </c>
      <c r="S19" s="176"/>
      <c r="T19" s="139"/>
      <c r="U19" s="176">
        <v>433665.01113286079</v>
      </c>
      <c r="V19" s="176">
        <v>43877.744986320009</v>
      </c>
      <c r="W19" s="139"/>
      <c r="X19" s="59"/>
      <c r="Y19" s="2" t="s">
        <v>340</v>
      </c>
    </row>
    <row r="20" spans="1:25">
      <c r="A20" s="59"/>
      <c r="B20" s="45" t="s">
        <v>256</v>
      </c>
      <c r="C20" s="59"/>
      <c r="D20" s="59"/>
      <c r="E20" s="59"/>
      <c r="F20" s="62" t="s">
        <v>75</v>
      </c>
      <c r="G20" s="59"/>
      <c r="H20" s="59"/>
      <c r="I20" s="59"/>
      <c r="J20" s="55">
        <f t="shared" si="0"/>
        <v>1469864.4638239138</v>
      </c>
      <c r="K20" s="59"/>
      <c r="L20" s="176">
        <v>4320.0128000000004</v>
      </c>
      <c r="M20" s="176">
        <v>4221.45</v>
      </c>
      <c r="N20" s="55">
        <f t="shared" si="1"/>
        <v>541286.9501137319</v>
      </c>
      <c r="O20" s="176">
        <v>506097.21224351513</v>
      </c>
      <c r="P20" s="176">
        <v>5284.8000000000011</v>
      </c>
      <c r="Q20" s="176">
        <v>334019.05866666668</v>
      </c>
      <c r="R20" s="176">
        <v>74634.98000000001</v>
      </c>
      <c r="S20" s="176"/>
      <c r="T20" s="139"/>
      <c r="U20" s="176">
        <v>499531.39011901186</v>
      </c>
      <c r="V20" s="176">
        <v>41755.559994720003</v>
      </c>
      <c r="W20" s="139"/>
      <c r="X20" s="59"/>
      <c r="Y20" s="2" t="s">
        <v>340</v>
      </c>
    </row>
    <row r="21" spans="1:25">
      <c r="A21" s="59"/>
      <c r="B21" s="45" t="s">
        <v>257</v>
      </c>
      <c r="C21" s="59"/>
      <c r="D21" s="59"/>
      <c r="E21" s="59"/>
      <c r="F21" s="62" t="s">
        <v>75</v>
      </c>
      <c r="G21" s="59"/>
      <c r="H21" s="59"/>
      <c r="I21" s="59"/>
      <c r="J21" s="55">
        <f t="shared" si="0"/>
        <v>947922.59600424417</v>
      </c>
      <c r="K21" s="59"/>
      <c r="L21" s="176">
        <v>1354.2363692307695</v>
      </c>
      <c r="M21" s="176">
        <v>0</v>
      </c>
      <c r="N21" s="55">
        <f t="shared" si="1"/>
        <v>348055.27344824385</v>
      </c>
      <c r="O21" s="176">
        <v>353462.41618676967</v>
      </c>
      <c r="P21" s="176">
        <v>4602.8399999999992</v>
      </c>
      <c r="Q21" s="176">
        <v>240264</v>
      </c>
      <c r="R21" s="176">
        <v>183.83</v>
      </c>
      <c r="S21" s="176"/>
      <c r="T21" s="139"/>
      <c r="U21" s="176">
        <v>342361.33344896388</v>
      </c>
      <c r="V21" s="176">
        <v>5693.9399992799999</v>
      </c>
      <c r="W21" s="139"/>
      <c r="X21" s="59"/>
      <c r="Y21" s="2" t="s">
        <v>340</v>
      </c>
    </row>
    <row r="22" spans="1:25">
      <c r="A22" s="59"/>
      <c r="B22" s="45" t="s">
        <v>258</v>
      </c>
      <c r="C22" s="59"/>
      <c r="D22" s="59"/>
      <c r="E22" s="59"/>
      <c r="F22" s="62" t="s">
        <v>75</v>
      </c>
      <c r="G22" s="59"/>
      <c r="H22" s="59"/>
      <c r="I22" s="59"/>
      <c r="J22" s="55">
        <f t="shared" si="0"/>
        <v>686731.79556578188</v>
      </c>
      <c r="K22" s="59"/>
      <c r="L22" s="176">
        <v>0</v>
      </c>
      <c r="M22" s="176">
        <v>474.84000000000003</v>
      </c>
      <c r="N22" s="55">
        <f t="shared" si="1"/>
        <v>224355.67104680071</v>
      </c>
      <c r="O22" s="176">
        <v>269890.61785231449</v>
      </c>
      <c r="P22" s="176">
        <v>0</v>
      </c>
      <c r="Q22" s="176">
        <v>192010.66666666666</v>
      </c>
      <c r="R22" s="176">
        <v>0</v>
      </c>
      <c r="S22" s="176"/>
      <c r="T22" s="139"/>
      <c r="U22" s="176">
        <v>223090.35104696071</v>
      </c>
      <c r="V22" s="176">
        <v>1265.31999984</v>
      </c>
      <c r="W22" s="139"/>
      <c r="X22" s="59"/>
      <c r="Y22" s="2" t="s">
        <v>340</v>
      </c>
    </row>
    <row r="23" spans="1:25">
      <c r="A23" s="59"/>
      <c r="B23" s="45" t="s">
        <v>259</v>
      </c>
      <c r="C23" s="59"/>
      <c r="D23" s="59"/>
      <c r="E23" s="59"/>
      <c r="F23" s="62" t="s">
        <v>75</v>
      </c>
      <c r="G23" s="59"/>
      <c r="H23" s="59"/>
      <c r="I23" s="59"/>
      <c r="J23" s="55">
        <f t="shared" si="0"/>
        <v>484632.21051542752</v>
      </c>
      <c r="K23" s="59"/>
      <c r="L23" s="176">
        <v>0</v>
      </c>
      <c r="M23" s="176">
        <v>0</v>
      </c>
      <c r="N23" s="55">
        <f t="shared" si="1"/>
        <v>131111.07556326926</v>
      </c>
      <c r="O23" s="176">
        <v>156972.76495215826</v>
      </c>
      <c r="P23" s="176">
        <v>0</v>
      </c>
      <c r="Q23" s="176">
        <v>155738.10999999999</v>
      </c>
      <c r="R23" s="176">
        <v>40810.26</v>
      </c>
      <c r="S23" s="176"/>
      <c r="T23" s="139"/>
      <c r="U23" s="176">
        <v>130095.14556330926</v>
      </c>
      <c r="V23" s="176">
        <v>1015.92999996</v>
      </c>
      <c r="W23" s="139"/>
      <c r="X23" s="59"/>
      <c r="Y23" s="2" t="s">
        <v>340</v>
      </c>
    </row>
    <row r="24" spans="1:25">
      <c r="A24" s="59"/>
      <c r="B24" s="45" t="s">
        <v>260</v>
      </c>
      <c r="C24" s="59"/>
      <c r="D24" s="59"/>
      <c r="E24" s="59"/>
      <c r="F24" s="62" t="s">
        <v>75</v>
      </c>
      <c r="G24" s="59"/>
      <c r="H24" s="59"/>
      <c r="I24" s="59"/>
      <c r="J24" s="55">
        <f t="shared" si="0"/>
        <v>170728.53443859908</v>
      </c>
      <c r="K24" s="59"/>
      <c r="L24" s="176">
        <v>0</v>
      </c>
      <c r="M24" s="176">
        <v>0</v>
      </c>
      <c r="N24" s="55">
        <f t="shared" si="1"/>
        <v>47214.158837786403</v>
      </c>
      <c r="O24" s="176">
        <v>69991.01560081268</v>
      </c>
      <c r="P24" s="176">
        <v>0</v>
      </c>
      <c r="Q24" s="176">
        <v>53523.360000000001</v>
      </c>
      <c r="R24" s="176">
        <v>0</v>
      </c>
      <c r="S24" s="176"/>
      <c r="T24" s="139"/>
      <c r="U24" s="176">
        <v>47214.158837786403</v>
      </c>
      <c r="V24" s="176">
        <v>0</v>
      </c>
      <c r="W24" s="139"/>
      <c r="X24" s="59"/>
      <c r="Y24" s="2" t="s">
        <v>340</v>
      </c>
    </row>
    <row r="25" spans="1:25">
      <c r="A25" s="59"/>
      <c r="B25" s="45" t="s">
        <v>261</v>
      </c>
      <c r="C25" s="59"/>
      <c r="D25" s="59"/>
      <c r="E25" s="59"/>
      <c r="F25" s="62" t="s">
        <v>75</v>
      </c>
      <c r="G25" s="59"/>
      <c r="H25" s="59"/>
      <c r="I25" s="59"/>
      <c r="J25" s="55">
        <f t="shared" si="0"/>
        <v>211598.93737822774</v>
      </c>
      <c r="K25" s="59"/>
      <c r="L25" s="176">
        <v>0</v>
      </c>
      <c r="M25" s="176">
        <v>0</v>
      </c>
      <c r="N25" s="55">
        <f t="shared" si="1"/>
        <v>43375.051255951083</v>
      </c>
      <c r="O25" s="176">
        <v>89404.588122276662</v>
      </c>
      <c r="P25" s="176">
        <v>0</v>
      </c>
      <c r="Q25" s="176">
        <v>77532.487999999983</v>
      </c>
      <c r="R25" s="176">
        <v>1286.8100000000002</v>
      </c>
      <c r="S25" s="176"/>
      <c r="T25" s="139"/>
      <c r="U25" s="176">
        <v>43375.051255951083</v>
      </c>
      <c r="V25" s="176">
        <v>0</v>
      </c>
      <c r="W25" s="139"/>
      <c r="X25" s="59"/>
      <c r="Y25" s="2" t="s">
        <v>340</v>
      </c>
    </row>
    <row r="26" spans="1:25">
      <c r="A26" s="59"/>
      <c r="B26" s="121"/>
      <c r="C26" s="59"/>
      <c r="D26" s="59"/>
      <c r="E26" s="59"/>
      <c r="F26" s="59"/>
      <c r="G26" s="59"/>
      <c r="H26" s="59"/>
      <c r="I26" s="59"/>
      <c r="J26" s="140"/>
      <c r="K26" s="59"/>
      <c r="L26" s="139"/>
      <c r="M26" s="139"/>
      <c r="N26" s="140"/>
      <c r="O26" s="156"/>
      <c r="P26" s="139"/>
      <c r="Q26" s="139"/>
      <c r="R26" s="139"/>
      <c r="S26" s="139"/>
      <c r="T26" s="139"/>
      <c r="U26" s="156"/>
      <c r="V26" s="139"/>
      <c r="W26" s="139"/>
      <c r="X26" s="59"/>
      <c r="Y26" s="59"/>
    </row>
    <row r="27" spans="1:25">
      <c r="A27" s="59"/>
      <c r="B27" s="142" t="s">
        <v>262</v>
      </c>
      <c r="C27" s="59"/>
      <c r="D27" s="59"/>
      <c r="E27" s="59"/>
      <c r="F27" s="59"/>
      <c r="G27" s="59"/>
      <c r="H27" s="59"/>
      <c r="I27" s="59"/>
      <c r="J27" s="140"/>
      <c r="K27" s="59"/>
      <c r="L27" s="139"/>
      <c r="M27" s="139"/>
      <c r="N27" s="140"/>
      <c r="O27" s="157"/>
      <c r="P27" s="139"/>
      <c r="Q27" s="139"/>
      <c r="R27" s="139"/>
      <c r="S27" s="139"/>
      <c r="T27" s="139"/>
      <c r="U27" s="157"/>
      <c r="V27" s="139"/>
      <c r="W27" s="139"/>
      <c r="X27" s="59"/>
      <c r="Y27" s="59"/>
    </row>
    <row r="28" spans="1:25">
      <c r="A28" s="59"/>
      <c r="B28" s="45" t="s">
        <v>252</v>
      </c>
      <c r="C28" s="59"/>
      <c r="D28" s="59"/>
      <c r="E28" s="59"/>
      <c r="F28" s="62" t="s">
        <v>75</v>
      </c>
      <c r="G28" s="59"/>
      <c r="H28" s="59"/>
      <c r="I28" s="59"/>
      <c r="J28" s="55">
        <f>SUM(L28:S28)</f>
        <v>2938.7219999999998</v>
      </c>
      <c r="K28" s="59"/>
      <c r="L28" s="176">
        <v>144.81200000000001</v>
      </c>
      <c r="M28" s="176">
        <v>818.77</v>
      </c>
      <c r="N28" s="55">
        <f t="shared" ref="N28:N37" si="2">SUM(U28:V28)</f>
        <v>651.15</v>
      </c>
      <c r="O28" s="176">
        <v>818.16</v>
      </c>
      <c r="P28" s="176">
        <v>322</v>
      </c>
      <c r="Q28" s="176">
        <v>0</v>
      </c>
      <c r="R28" s="176">
        <v>183.83</v>
      </c>
      <c r="S28" s="176"/>
      <c r="T28" s="139"/>
      <c r="U28" s="176">
        <v>0</v>
      </c>
      <c r="V28" s="176">
        <v>651.15</v>
      </c>
      <c r="W28" s="139"/>
      <c r="X28" s="59"/>
      <c r="Y28" s="2" t="s">
        <v>340</v>
      </c>
    </row>
    <row r="29" spans="1:25">
      <c r="A29" s="59"/>
      <c r="B29" s="45" t="s">
        <v>253</v>
      </c>
      <c r="C29" s="59"/>
      <c r="D29" s="59"/>
      <c r="E29" s="59"/>
      <c r="F29" s="62" t="s">
        <v>75</v>
      </c>
      <c r="G29" s="59"/>
      <c r="H29" s="59"/>
      <c r="I29" s="59"/>
      <c r="J29" s="55">
        <f t="shared" ref="J29:J37" si="3">SUM(L29:S29)</f>
        <v>12569.521760199999</v>
      </c>
      <c r="K29" s="59"/>
      <c r="L29" s="176">
        <v>990.80160000000024</v>
      </c>
      <c r="M29" s="176">
        <v>3809.9599999999996</v>
      </c>
      <c r="N29" s="55">
        <f t="shared" si="2"/>
        <v>2455.9201601999998</v>
      </c>
      <c r="O29" s="176">
        <v>2539.6800000000003</v>
      </c>
      <c r="P29" s="176">
        <v>2405.5</v>
      </c>
      <c r="Q29" s="176">
        <v>0</v>
      </c>
      <c r="R29" s="176">
        <v>367.66</v>
      </c>
      <c r="S29" s="176"/>
      <c r="T29" s="139"/>
      <c r="U29" s="176">
        <v>0</v>
      </c>
      <c r="V29" s="176">
        <v>2455.9201601999998</v>
      </c>
      <c r="W29" s="139"/>
      <c r="X29" s="59"/>
      <c r="Y29" s="2" t="s">
        <v>340</v>
      </c>
    </row>
    <row r="30" spans="1:25">
      <c r="A30" s="59"/>
      <c r="B30" s="45" t="s">
        <v>254</v>
      </c>
      <c r="C30" s="59"/>
      <c r="D30" s="59"/>
      <c r="E30" s="59"/>
      <c r="F30" s="62" t="s">
        <v>75</v>
      </c>
      <c r="G30" s="59"/>
      <c r="H30" s="59"/>
      <c r="I30" s="59"/>
      <c r="J30" s="55">
        <f t="shared" si="3"/>
        <v>34579.219217027327</v>
      </c>
      <c r="K30" s="59"/>
      <c r="L30" s="176">
        <v>1154.82</v>
      </c>
      <c r="M30" s="176">
        <v>4721.2500000000009</v>
      </c>
      <c r="N30" s="55">
        <f t="shared" si="2"/>
        <v>5456.2299992399994</v>
      </c>
      <c r="O30" s="176">
        <v>2504.8799999999997</v>
      </c>
      <c r="P30" s="176">
        <v>16958.48</v>
      </c>
      <c r="Q30" s="176">
        <v>0</v>
      </c>
      <c r="R30" s="176">
        <v>3783.5592177873268</v>
      </c>
      <c r="S30" s="176"/>
      <c r="T30" s="139"/>
      <c r="U30" s="176">
        <v>0</v>
      </c>
      <c r="V30" s="176">
        <v>5456.2299992399994</v>
      </c>
      <c r="W30" s="139"/>
      <c r="X30" s="59"/>
      <c r="Y30" s="2" t="s">
        <v>340</v>
      </c>
    </row>
    <row r="31" spans="1:25">
      <c r="A31" s="59"/>
      <c r="B31" s="45" t="s">
        <v>255</v>
      </c>
      <c r="C31" s="59"/>
      <c r="D31" s="59"/>
      <c r="E31" s="59"/>
      <c r="F31" s="62" t="s">
        <v>75</v>
      </c>
      <c r="G31" s="59"/>
      <c r="H31" s="59"/>
      <c r="I31" s="59"/>
      <c r="J31" s="55">
        <f t="shared" si="3"/>
        <v>80880.932496040012</v>
      </c>
      <c r="K31" s="59"/>
      <c r="L31" s="176">
        <v>4619.28</v>
      </c>
      <c r="M31" s="176">
        <v>21724.28</v>
      </c>
      <c r="N31" s="55">
        <f t="shared" si="2"/>
        <v>12701.452496040001</v>
      </c>
      <c r="O31" s="176">
        <v>10624.32</v>
      </c>
      <c r="P31" s="176">
        <v>24593.720000000005</v>
      </c>
      <c r="Q31" s="176">
        <v>0</v>
      </c>
      <c r="R31" s="176">
        <v>6617.88</v>
      </c>
      <c r="S31" s="176"/>
      <c r="T31" s="139"/>
      <c r="U31" s="176">
        <v>0</v>
      </c>
      <c r="V31" s="176">
        <v>12701.452496040001</v>
      </c>
      <c r="W31" s="139"/>
      <c r="X31" s="59"/>
      <c r="Y31" s="2" t="s">
        <v>340</v>
      </c>
    </row>
    <row r="32" spans="1:25">
      <c r="A32" s="59"/>
      <c r="B32" s="45" t="s">
        <v>256</v>
      </c>
      <c r="C32" s="59"/>
      <c r="D32" s="59"/>
      <c r="E32" s="59"/>
      <c r="F32" s="62" t="s">
        <v>75</v>
      </c>
      <c r="G32" s="59"/>
      <c r="H32" s="59"/>
      <c r="I32" s="59"/>
      <c r="J32" s="55">
        <f t="shared" si="3"/>
        <v>182495.5898489464</v>
      </c>
      <c r="K32" s="59"/>
      <c r="L32" s="176">
        <v>4065.8944000000001</v>
      </c>
      <c r="M32" s="176">
        <v>19635.73</v>
      </c>
      <c r="N32" s="55">
        <f t="shared" si="2"/>
        <v>92678.545448946388</v>
      </c>
      <c r="O32" s="176">
        <v>20346</v>
      </c>
      <c r="P32" s="176">
        <v>38783.880000000019</v>
      </c>
      <c r="Q32" s="176">
        <v>0</v>
      </c>
      <c r="R32" s="176">
        <v>6985.5400000000009</v>
      </c>
      <c r="S32" s="176"/>
      <c r="T32" s="139"/>
      <c r="U32" s="176">
        <v>48392.34545454639</v>
      </c>
      <c r="V32" s="176">
        <v>44286.199994399998</v>
      </c>
      <c r="W32" s="139"/>
      <c r="X32" s="59"/>
      <c r="Y32" s="2" t="s">
        <v>340</v>
      </c>
    </row>
    <row r="33" spans="1:25">
      <c r="A33" s="59"/>
      <c r="B33" s="45" t="s">
        <v>257</v>
      </c>
      <c r="C33" s="59"/>
      <c r="D33" s="59"/>
      <c r="E33" s="59"/>
      <c r="F33" s="62" t="s">
        <v>75</v>
      </c>
      <c r="G33" s="59"/>
      <c r="H33" s="59"/>
      <c r="I33" s="59"/>
      <c r="J33" s="55">
        <f t="shared" si="3"/>
        <v>132026.19479432001</v>
      </c>
      <c r="K33" s="59"/>
      <c r="L33" s="176">
        <v>2235.5648000000001</v>
      </c>
      <c r="M33" s="176">
        <v>17125.460000000003</v>
      </c>
      <c r="N33" s="55">
        <f t="shared" si="2"/>
        <v>44918.859994320002</v>
      </c>
      <c r="O33" s="176">
        <v>51316.2</v>
      </c>
      <c r="P33" s="176">
        <v>16246.279999999999</v>
      </c>
      <c r="Q33" s="176">
        <v>0</v>
      </c>
      <c r="R33" s="176">
        <v>183.83</v>
      </c>
      <c r="S33" s="176"/>
      <c r="T33" s="139"/>
      <c r="U33" s="176">
        <v>0</v>
      </c>
      <c r="V33" s="176">
        <v>44918.859994320002</v>
      </c>
      <c r="W33" s="139"/>
      <c r="X33" s="59"/>
      <c r="Y33" s="2" t="s">
        <v>340</v>
      </c>
    </row>
    <row r="34" spans="1:25">
      <c r="A34" s="59"/>
      <c r="B34" s="45" t="s">
        <v>258</v>
      </c>
      <c r="C34" s="59"/>
      <c r="D34" s="59"/>
      <c r="E34" s="59"/>
      <c r="F34" s="62" t="s">
        <v>75</v>
      </c>
      <c r="G34" s="59"/>
      <c r="H34" s="59"/>
      <c r="I34" s="59"/>
      <c r="J34" s="55">
        <f t="shared" si="3"/>
        <v>217428.95817773865</v>
      </c>
      <c r="K34" s="59"/>
      <c r="L34" s="176">
        <v>922.5</v>
      </c>
      <c r="M34" s="176">
        <v>17802.000000000004</v>
      </c>
      <c r="N34" s="55">
        <f t="shared" si="2"/>
        <v>111611.67817773865</v>
      </c>
      <c r="O34" s="176">
        <v>67394.16</v>
      </c>
      <c r="P34" s="176">
        <v>19698.620000000006</v>
      </c>
      <c r="Q34" s="176">
        <v>0</v>
      </c>
      <c r="R34" s="176">
        <v>0</v>
      </c>
      <c r="S34" s="176"/>
      <c r="T34" s="139"/>
      <c r="U34" s="176">
        <v>79346.018181818654</v>
      </c>
      <c r="V34" s="176">
        <v>32265.659995919999</v>
      </c>
      <c r="W34" s="139"/>
      <c r="X34" s="59"/>
      <c r="Y34" s="2" t="s">
        <v>340</v>
      </c>
    </row>
    <row r="35" spans="1:25">
      <c r="A35" s="59"/>
      <c r="B35" s="45" t="s">
        <v>259</v>
      </c>
      <c r="C35" s="59"/>
      <c r="D35" s="59"/>
      <c r="E35" s="59"/>
      <c r="F35" s="62" t="s">
        <v>75</v>
      </c>
      <c r="G35" s="59"/>
      <c r="H35" s="59"/>
      <c r="I35" s="59"/>
      <c r="J35" s="55">
        <f t="shared" si="3"/>
        <v>95416.769999280004</v>
      </c>
      <c r="K35" s="59"/>
      <c r="L35" s="176">
        <v>0</v>
      </c>
      <c r="M35" s="176">
        <v>15037.920000000002</v>
      </c>
      <c r="N35" s="55">
        <f t="shared" si="2"/>
        <v>18286.739999280002</v>
      </c>
      <c r="O35" s="176">
        <v>41095.200000000004</v>
      </c>
      <c r="P35" s="176">
        <v>14930.519999999997</v>
      </c>
      <c r="Q35" s="176">
        <v>0</v>
      </c>
      <c r="R35" s="176">
        <v>6066.39</v>
      </c>
      <c r="S35" s="176"/>
      <c r="T35" s="139"/>
      <c r="U35" s="176">
        <v>0</v>
      </c>
      <c r="V35" s="176">
        <v>18286.739999280002</v>
      </c>
      <c r="W35" s="139"/>
      <c r="X35" s="59"/>
      <c r="Y35" s="2" t="s">
        <v>340</v>
      </c>
    </row>
    <row r="36" spans="1:25">
      <c r="A36" s="59"/>
      <c r="B36" s="45" t="s">
        <v>260</v>
      </c>
      <c r="C36" s="59"/>
      <c r="D36" s="59"/>
      <c r="E36" s="59"/>
      <c r="F36" s="62" t="s">
        <v>75</v>
      </c>
      <c r="G36" s="59"/>
      <c r="H36" s="59"/>
      <c r="I36" s="59"/>
      <c r="J36" s="55">
        <f t="shared" si="3"/>
        <v>197769.57999948005</v>
      </c>
      <c r="K36" s="59"/>
      <c r="L36" s="176">
        <v>0</v>
      </c>
      <c r="M36" s="176">
        <v>13913.4</v>
      </c>
      <c r="N36" s="55">
        <f t="shared" si="2"/>
        <v>135860.73999948005</v>
      </c>
      <c r="O36" s="176">
        <v>29322.48</v>
      </c>
      <c r="P36" s="176">
        <v>18672.960000000003</v>
      </c>
      <c r="Q36" s="176">
        <v>0</v>
      </c>
      <c r="R36" s="176">
        <v>0</v>
      </c>
      <c r="S36" s="176"/>
      <c r="T36" s="139"/>
      <c r="U36" s="176">
        <v>120780.48000000004</v>
      </c>
      <c r="V36" s="176">
        <v>15080.25999948</v>
      </c>
      <c r="W36" s="139"/>
      <c r="X36" s="59"/>
      <c r="Y36" s="2" t="s">
        <v>340</v>
      </c>
    </row>
    <row r="37" spans="1:25">
      <c r="A37" s="59"/>
      <c r="B37" s="45" t="s">
        <v>261</v>
      </c>
      <c r="C37" s="59"/>
      <c r="D37" s="59"/>
      <c r="E37" s="59"/>
      <c r="F37" s="62" t="s">
        <v>75</v>
      </c>
      <c r="G37" s="59"/>
      <c r="H37" s="59"/>
      <c r="I37" s="59"/>
      <c r="J37" s="55">
        <f t="shared" si="3"/>
        <v>148360.60227232726</v>
      </c>
      <c r="K37" s="59"/>
      <c r="L37" s="176">
        <v>0</v>
      </c>
      <c r="M37" s="176">
        <v>16698.239999999998</v>
      </c>
      <c r="N37" s="55">
        <f t="shared" si="2"/>
        <v>74567.182272327278</v>
      </c>
      <c r="O37" s="176">
        <v>32120.639999999999</v>
      </c>
      <c r="P37" s="176">
        <v>12106.44</v>
      </c>
      <c r="Q37" s="176">
        <v>0</v>
      </c>
      <c r="R37" s="176">
        <v>12868.1</v>
      </c>
      <c r="S37" s="176"/>
      <c r="T37" s="139"/>
      <c r="U37" s="176">
        <v>67896.807272727281</v>
      </c>
      <c r="V37" s="176">
        <v>6670.3749995999997</v>
      </c>
      <c r="W37" s="139"/>
      <c r="X37" s="59"/>
      <c r="Y37" s="2" t="s">
        <v>340</v>
      </c>
    </row>
    <row r="38" spans="1:25">
      <c r="A38" s="59"/>
      <c r="B38" s="45"/>
      <c r="C38" s="59"/>
      <c r="D38" s="59"/>
      <c r="E38" s="59"/>
      <c r="F38" s="62"/>
      <c r="G38" s="59"/>
      <c r="H38" s="59"/>
      <c r="I38" s="59"/>
      <c r="J38" s="140"/>
      <c r="K38" s="59"/>
      <c r="L38" s="139"/>
      <c r="M38" s="139"/>
      <c r="N38" s="140"/>
      <c r="O38" s="139"/>
      <c r="P38" s="139"/>
      <c r="Q38" s="139"/>
      <c r="R38" s="139"/>
      <c r="S38" s="139"/>
      <c r="T38" s="139"/>
      <c r="U38" s="139"/>
      <c r="V38" s="139"/>
      <c r="W38" s="139"/>
      <c r="X38" s="59"/>
      <c r="Y38" s="59"/>
    </row>
    <row r="39" spans="1:25" s="78" customFormat="1">
      <c r="A39" s="77"/>
      <c r="B39" s="78" t="s">
        <v>402</v>
      </c>
    </row>
    <row r="40" spans="1:25" s="67" customFormat="1">
      <c r="A40" s="59"/>
    </row>
    <row r="41" spans="1:25">
      <c r="B41" s="142" t="s">
        <v>271</v>
      </c>
      <c r="C41" s="59"/>
      <c r="D41" s="59"/>
      <c r="E41" s="59"/>
      <c r="F41" s="59"/>
      <c r="G41" s="59"/>
      <c r="H41" s="59"/>
      <c r="I41" s="59"/>
      <c r="J41" s="59"/>
      <c r="K41" s="59"/>
      <c r="L41" s="59"/>
      <c r="M41" s="59"/>
      <c r="N41" s="59"/>
      <c r="O41" s="59"/>
      <c r="P41" s="59"/>
      <c r="Q41" s="59"/>
      <c r="R41" s="59"/>
      <c r="S41" s="59"/>
      <c r="T41" s="59"/>
      <c r="U41" s="59"/>
      <c r="V41" s="59"/>
      <c r="W41" s="59"/>
      <c r="X41" s="59"/>
      <c r="Y41" s="59"/>
    </row>
    <row r="42" spans="1:25">
      <c r="B42" s="121"/>
      <c r="C42" s="59"/>
      <c r="D42" s="59"/>
      <c r="E42" s="59"/>
      <c r="F42" s="59"/>
      <c r="G42" s="59"/>
      <c r="H42" s="59"/>
      <c r="I42" s="59"/>
      <c r="J42" s="59"/>
      <c r="K42" s="59"/>
      <c r="L42" s="59"/>
      <c r="M42" s="59"/>
      <c r="N42" s="59"/>
      <c r="O42" s="59"/>
      <c r="P42" s="59"/>
      <c r="Q42" s="59"/>
      <c r="R42" s="59"/>
      <c r="S42" s="59"/>
      <c r="T42" s="59"/>
      <c r="U42" s="59"/>
      <c r="V42" s="59"/>
      <c r="W42" s="59"/>
      <c r="X42" s="59"/>
      <c r="Y42" s="59"/>
    </row>
    <row r="43" spans="1:25">
      <c r="B43" s="44" t="s">
        <v>251</v>
      </c>
      <c r="C43" s="59"/>
      <c r="D43" s="59"/>
      <c r="E43" s="59"/>
      <c r="F43" s="59"/>
      <c r="G43" s="59"/>
      <c r="H43" s="59"/>
      <c r="I43" s="59"/>
      <c r="J43" s="59"/>
      <c r="K43" s="59"/>
      <c r="L43" s="59"/>
      <c r="M43" s="59"/>
      <c r="N43" s="59"/>
      <c r="O43" s="59"/>
      <c r="P43" s="59"/>
      <c r="Q43" s="59"/>
      <c r="R43" s="59"/>
      <c r="S43" s="59"/>
      <c r="T43" s="59"/>
      <c r="U43" s="59"/>
      <c r="V43" s="59"/>
      <c r="W43" s="59"/>
      <c r="X43" s="59"/>
      <c r="Y43" s="59"/>
    </row>
    <row r="44" spans="1:25">
      <c r="B44" s="45" t="s">
        <v>252</v>
      </c>
      <c r="C44" s="59"/>
      <c r="D44" s="59"/>
      <c r="E44" s="59"/>
      <c r="F44" s="62" t="s">
        <v>88</v>
      </c>
      <c r="G44" s="59"/>
      <c r="H44" s="59"/>
      <c r="I44" s="59"/>
      <c r="J44" s="55">
        <f>SUM(L44:S44)</f>
        <v>1395374.2794613426</v>
      </c>
      <c r="K44" s="59"/>
      <c r="L44" s="176">
        <v>34758.174076923075</v>
      </c>
      <c r="M44" s="176">
        <v>18973.30909090909</v>
      </c>
      <c r="N44" s="55">
        <f t="shared" ref="N44:N53" si="4">SUM(U44:V44)</f>
        <v>570127.51890426408</v>
      </c>
      <c r="O44" s="176">
        <v>371249.82616015564</v>
      </c>
      <c r="P44" s="176">
        <v>16067.46</v>
      </c>
      <c r="Q44" s="176">
        <v>365734.07122909086</v>
      </c>
      <c r="R44" s="176">
        <v>18463.920000000002</v>
      </c>
      <c r="S44" s="176"/>
      <c r="T44" s="139"/>
      <c r="U44" s="176">
        <v>467986.60890426417</v>
      </c>
      <c r="V44" s="176">
        <v>102140.90999999996</v>
      </c>
      <c r="W44" s="139"/>
      <c r="X44" s="59"/>
      <c r="Y44" s="2" t="s">
        <v>341</v>
      </c>
    </row>
    <row r="45" spans="1:25">
      <c r="B45" s="45" t="s">
        <v>253</v>
      </c>
      <c r="C45" s="59"/>
      <c r="D45" s="59"/>
      <c r="E45" s="59"/>
      <c r="F45" s="62" t="s">
        <v>88</v>
      </c>
      <c r="G45" s="59"/>
      <c r="H45" s="59"/>
      <c r="I45" s="59"/>
      <c r="J45" s="55">
        <f t="shared" ref="J45:J53" si="5">SUM(L45:S45)</f>
        <v>2265783.112911433</v>
      </c>
      <c r="K45" s="59"/>
      <c r="L45" s="176">
        <v>30480.837092307695</v>
      </c>
      <c r="M45" s="176">
        <v>30823.592727272731</v>
      </c>
      <c r="N45" s="55">
        <f t="shared" si="4"/>
        <v>766811.35021716123</v>
      </c>
      <c r="O45" s="176">
        <v>816411.55366014584</v>
      </c>
      <c r="P45" s="176">
        <v>16816.77</v>
      </c>
      <c r="Q45" s="176">
        <v>570272.12921454548</v>
      </c>
      <c r="R45" s="176">
        <v>34166.879999999997</v>
      </c>
      <c r="S45" s="176"/>
      <c r="T45" s="139"/>
      <c r="U45" s="176">
        <v>663257.9602171618</v>
      </c>
      <c r="V45" s="176">
        <v>103553.38999999942</v>
      </c>
      <c r="W45" s="139"/>
      <c r="X45" s="59"/>
      <c r="Y45" s="2" t="s">
        <v>341</v>
      </c>
    </row>
    <row r="46" spans="1:25">
      <c r="B46" s="45" t="s">
        <v>254</v>
      </c>
      <c r="C46" s="59"/>
      <c r="D46" s="59"/>
      <c r="E46" s="59"/>
      <c r="F46" s="62" t="s">
        <v>88</v>
      </c>
      <c r="G46" s="59"/>
      <c r="H46" s="59"/>
      <c r="I46" s="59"/>
      <c r="J46" s="55">
        <f t="shared" si="5"/>
        <v>1957306.9910191107</v>
      </c>
      <c r="K46" s="59"/>
      <c r="L46" s="176">
        <v>13973.278153846151</v>
      </c>
      <c r="M46" s="176">
        <v>17546.04</v>
      </c>
      <c r="N46" s="55">
        <f t="shared" si="4"/>
        <v>652573.56621366844</v>
      </c>
      <c r="O46" s="176">
        <v>718677.15335341403</v>
      </c>
      <c r="P46" s="176">
        <v>9980.6299999999992</v>
      </c>
      <c r="Q46" s="176">
        <v>512632.7232981819</v>
      </c>
      <c r="R46" s="176">
        <v>31923.600000000002</v>
      </c>
      <c r="S46" s="176"/>
      <c r="T46" s="139"/>
      <c r="U46" s="176">
        <v>548054.09621366847</v>
      </c>
      <c r="V46" s="176">
        <v>104519.46999999993</v>
      </c>
      <c r="W46" s="139"/>
      <c r="X46" s="59"/>
      <c r="Y46" s="2" t="s">
        <v>341</v>
      </c>
    </row>
    <row r="47" spans="1:25">
      <c r="B47" s="45" t="s">
        <v>255</v>
      </c>
      <c r="C47" s="59"/>
      <c r="D47" s="59"/>
      <c r="E47" s="59"/>
      <c r="F47" s="62" t="s">
        <v>88</v>
      </c>
      <c r="G47" s="59"/>
      <c r="H47" s="59"/>
      <c r="I47" s="59"/>
      <c r="J47" s="55">
        <f t="shared" si="5"/>
        <v>1445299.0635870232</v>
      </c>
      <c r="K47" s="59"/>
      <c r="L47" s="176">
        <v>12986.929107692307</v>
      </c>
      <c r="M47" s="176">
        <v>15196.221818181819</v>
      </c>
      <c r="N47" s="55">
        <f t="shared" si="4"/>
        <v>481574.51407890645</v>
      </c>
      <c r="O47" s="176">
        <v>587855.74241287366</v>
      </c>
      <c r="P47" s="176">
        <v>18799.439999999999</v>
      </c>
      <c r="Q47" s="176">
        <v>278039.54097818187</v>
      </c>
      <c r="R47" s="176">
        <v>50846.675191187016</v>
      </c>
      <c r="S47" s="176"/>
      <c r="T47" s="139"/>
      <c r="U47" s="176">
        <v>435273.95407890645</v>
      </c>
      <c r="V47" s="176">
        <v>46300.560000000005</v>
      </c>
      <c r="W47" s="139"/>
      <c r="X47" s="59"/>
      <c r="Y47" s="2" t="s">
        <v>341</v>
      </c>
    </row>
    <row r="48" spans="1:25">
      <c r="B48" s="45" t="s">
        <v>256</v>
      </c>
      <c r="C48" s="59"/>
      <c r="D48" s="59"/>
      <c r="E48" s="59"/>
      <c r="F48" s="62" t="s">
        <v>88</v>
      </c>
      <c r="G48" s="59"/>
      <c r="H48" s="59"/>
      <c r="I48" s="59"/>
      <c r="J48" s="55">
        <f t="shared" si="5"/>
        <v>1425519.6815165849</v>
      </c>
      <c r="K48" s="59"/>
      <c r="L48" s="176">
        <v>3918.8820000000001</v>
      </c>
      <c r="M48" s="176">
        <v>4629.5999999999995</v>
      </c>
      <c r="N48" s="55">
        <f t="shared" si="4"/>
        <v>539017.21695319458</v>
      </c>
      <c r="O48" s="176">
        <v>492862.8089466322</v>
      </c>
      <c r="P48" s="176">
        <v>5432.76</v>
      </c>
      <c r="Q48" s="176">
        <v>311325.17334545456</v>
      </c>
      <c r="R48" s="176">
        <v>68333.240271303628</v>
      </c>
      <c r="S48" s="176"/>
      <c r="T48" s="139"/>
      <c r="U48" s="176">
        <v>496772.90695319464</v>
      </c>
      <c r="V48" s="176">
        <v>42244.30999999999</v>
      </c>
      <c r="W48" s="139"/>
      <c r="X48" s="59"/>
      <c r="Y48" s="2" t="s">
        <v>341</v>
      </c>
    </row>
    <row r="49" spans="2:29">
      <c r="B49" s="45" t="s">
        <v>257</v>
      </c>
      <c r="C49" s="59"/>
      <c r="D49" s="59"/>
      <c r="E49" s="59"/>
      <c r="F49" s="62" t="s">
        <v>88</v>
      </c>
      <c r="G49" s="59"/>
      <c r="H49" s="59"/>
      <c r="I49" s="59"/>
      <c r="J49" s="55">
        <f t="shared" si="5"/>
        <v>970179.61436804768</v>
      </c>
      <c r="K49" s="59"/>
      <c r="L49" s="176">
        <v>861.8913</v>
      </c>
      <c r="M49" s="176">
        <v>0</v>
      </c>
      <c r="N49" s="55">
        <f t="shared" si="4"/>
        <v>335590.03064755065</v>
      </c>
      <c r="O49" s="176">
        <v>384017.65551867889</v>
      </c>
      <c r="P49" s="176">
        <v>4731.7199999999993</v>
      </c>
      <c r="Q49" s="176">
        <v>244633.19690181821</v>
      </c>
      <c r="R49" s="176">
        <v>345.12</v>
      </c>
      <c r="S49" s="176"/>
      <c r="T49" s="139"/>
      <c r="U49" s="176">
        <v>328436.71064755064</v>
      </c>
      <c r="V49" s="176">
        <v>7153.32</v>
      </c>
      <c r="W49" s="139"/>
      <c r="X49" s="59"/>
      <c r="Y49" s="2" t="s">
        <v>341</v>
      </c>
    </row>
    <row r="50" spans="2:29">
      <c r="B50" s="45" t="s">
        <v>258</v>
      </c>
      <c r="C50" s="59"/>
      <c r="D50" s="59"/>
      <c r="E50" s="59"/>
      <c r="F50" s="62" t="s">
        <v>88</v>
      </c>
      <c r="G50" s="59"/>
      <c r="H50" s="59"/>
      <c r="I50" s="59"/>
      <c r="J50" s="55">
        <f t="shared" si="5"/>
        <v>721899.1696829499</v>
      </c>
      <c r="K50" s="59"/>
      <c r="L50" s="176">
        <v>0</v>
      </c>
      <c r="M50" s="176">
        <v>488.15999999999997</v>
      </c>
      <c r="N50" s="55">
        <f t="shared" si="4"/>
        <v>218349.65552870862</v>
      </c>
      <c r="O50" s="176">
        <v>320185.62344878667</v>
      </c>
      <c r="P50" s="176">
        <v>0</v>
      </c>
      <c r="Q50" s="176">
        <v>182875.7307054546</v>
      </c>
      <c r="R50" s="176">
        <v>0</v>
      </c>
      <c r="S50" s="176"/>
      <c r="T50" s="139"/>
      <c r="U50" s="176">
        <v>216272.24552870862</v>
      </c>
      <c r="V50" s="176">
        <v>2077.41</v>
      </c>
      <c r="W50" s="139"/>
      <c r="X50" s="59"/>
      <c r="Y50" s="2" t="s">
        <v>341</v>
      </c>
    </row>
    <row r="51" spans="2:29">
      <c r="B51" s="45" t="s">
        <v>259</v>
      </c>
      <c r="C51" s="59"/>
      <c r="D51" s="59"/>
      <c r="E51" s="59"/>
      <c r="F51" s="62" t="s">
        <v>88</v>
      </c>
      <c r="G51" s="59"/>
      <c r="H51" s="59"/>
      <c r="I51" s="59"/>
      <c r="J51" s="55">
        <f t="shared" si="5"/>
        <v>510206.91839972924</v>
      </c>
      <c r="K51" s="59"/>
      <c r="L51" s="176">
        <v>0</v>
      </c>
      <c r="M51" s="176">
        <v>0</v>
      </c>
      <c r="N51" s="55">
        <f t="shared" si="4"/>
        <v>141119.47210324934</v>
      </c>
      <c r="O51" s="176">
        <v>183419.54415829806</v>
      </c>
      <c r="P51" s="176">
        <v>0</v>
      </c>
      <c r="Q51" s="176">
        <v>148740.06213818182</v>
      </c>
      <c r="R51" s="176">
        <v>36927.840000000004</v>
      </c>
      <c r="S51" s="176"/>
      <c r="T51" s="139"/>
      <c r="U51" s="176">
        <v>140075.21210324933</v>
      </c>
      <c r="V51" s="176">
        <v>1044.26</v>
      </c>
      <c r="W51" s="139"/>
      <c r="X51" s="59"/>
      <c r="Y51" s="2" t="s">
        <v>341</v>
      </c>
    </row>
    <row r="52" spans="2:29">
      <c r="B52" s="45" t="s">
        <v>260</v>
      </c>
      <c r="C52" s="59"/>
      <c r="D52" s="59"/>
      <c r="E52" s="59"/>
      <c r="F52" s="62" t="s">
        <v>88</v>
      </c>
      <c r="G52" s="59"/>
      <c r="H52" s="59"/>
      <c r="I52" s="59"/>
      <c r="J52" s="55">
        <f t="shared" si="5"/>
        <v>217782.25037262993</v>
      </c>
      <c r="K52" s="59"/>
      <c r="L52" s="176">
        <v>0</v>
      </c>
      <c r="M52" s="176">
        <v>0</v>
      </c>
      <c r="N52" s="55">
        <f t="shared" si="4"/>
        <v>55475.207582608251</v>
      </c>
      <c r="O52" s="176">
        <v>101967.51033911259</v>
      </c>
      <c r="P52" s="176">
        <v>0</v>
      </c>
      <c r="Q52" s="176">
        <v>60339.532450909086</v>
      </c>
      <c r="R52" s="176">
        <v>0</v>
      </c>
      <c r="S52" s="176"/>
      <c r="T52" s="139"/>
      <c r="U52" s="176">
        <v>55475.207582608251</v>
      </c>
      <c r="V52" s="176">
        <v>0</v>
      </c>
      <c r="W52" s="139"/>
      <c r="X52" s="59"/>
      <c r="Y52" s="2" t="s">
        <v>341</v>
      </c>
    </row>
    <row r="53" spans="2:29">
      <c r="B53" s="45" t="s">
        <v>261</v>
      </c>
      <c r="C53" s="59"/>
      <c r="D53" s="59"/>
      <c r="E53" s="59"/>
      <c r="F53" s="62" t="s">
        <v>88</v>
      </c>
      <c r="G53" s="59"/>
      <c r="H53" s="59"/>
      <c r="I53" s="59"/>
      <c r="J53" s="55">
        <f t="shared" si="5"/>
        <v>236726.82656230454</v>
      </c>
      <c r="K53" s="59"/>
      <c r="L53" s="176">
        <v>0</v>
      </c>
      <c r="M53" s="176">
        <v>0</v>
      </c>
      <c r="N53" s="55">
        <f t="shared" si="4"/>
        <v>39302.656328920631</v>
      </c>
      <c r="O53" s="176">
        <v>113777.20604429299</v>
      </c>
      <c r="P53" s="176">
        <v>0</v>
      </c>
      <c r="Q53" s="176">
        <v>82093.924189090918</v>
      </c>
      <c r="R53" s="176">
        <v>1553.04</v>
      </c>
      <c r="S53" s="176"/>
      <c r="T53" s="139"/>
      <c r="U53" s="176">
        <v>39302.656328920631</v>
      </c>
      <c r="V53" s="176">
        <v>0</v>
      </c>
      <c r="W53" s="139"/>
      <c r="X53" s="59"/>
      <c r="Y53" s="2" t="s">
        <v>341</v>
      </c>
    </row>
    <row r="54" spans="2:29">
      <c r="B54" s="121"/>
      <c r="C54" s="59"/>
      <c r="D54" s="59"/>
      <c r="E54" s="59"/>
      <c r="F54" s="59"/>
      <c r="G54" s="59"/>
      <c r="H54" s="59"/>
      <c r="I54" s="59"/>
      <c r="J54" s="140"/>
      <c r="K54" s="59"/>
      <c r="L54" s="139"/>
      <c r="M54" s="139"/>
      <c r="N54" s="140"/>
      <c r="O54" s="156"/>
      <c r="P54" s="139"/>
      <c r="Q54" s="139"/>
      <c r="R54" s="139"/>
      <c r="S54" s="139"/>
      <c r="T54" s="139"/>
      <c r="U54" s="156"/>
      <c r="V54" s="139"/>
      <c r="W54" s="139"/>
      <c r="X54" s="59"/>
      <c r="Y54" s="59"/>
    </row>
    <row r="55" spans="2:29">
      <c r="B55" s="142" t="s">
        <v>262</v>
      </c>
      <c r="C55" s="59"/>
      <c r="D55" s="59"/>
      <c r="E55" s="59"/>
      <c r="F55" s="59"/>
      <c r="G55" s="59"/>
      <c r="H55" s="59"/>
      <c r="I55" s="59"/>
      <c r="J55" s="140"/>
      <c r="K55" s="59"/>
      <c r="L55" s="139"/>
      <c r="M55" s="139"/>
      <c r="N55" s="140"/>
      <c r="O55" s="157"/>
      <c r="P55" s="139"/>
      <c r="Q55" s="139"/>
      <c r="R55" s="139"/>
      <c r="S55" s="139"/>
      <c r="T55" s="139"/>
      <c r="U55" s="157"/>
      <c r="V55" s="139"/>
      <c r="W55" s="139"/>
      <c r="X55" s="59"/>
      <c r="Y55" s="59"/>
    </row>
    <row r="56" spans="2:29">
      <c r="B56" s="45" t="s">
        <v>252</v>
      </c>
      <c r="C56" s="59"/>
      <c r="D56" s="59"/>
      <c r="E56" s="59"/>
      <c r="F56" s="62" t="s">
        <v>88</v>
      </c>
      <c r="G56" s="59"/>
      <c r="H56" s="59"/>
      <c r="I56" s="59"/>
      <c r="J56" s="55">
        <f>SUM(L56:S56)</f>
        <v>3621.9963090909091</v>
      </c>
      <c r="K56" s="59"/>
      <c r="L56" s="176">
        <v>446.6454</v>
      </c>
      <c r="M56" s="176">
        <v>1164.610909090909</v>
      </c>
      <c r="N56" s="55">
        <f t="shared" ref="N56:N65" si="6">SUM(U56:V56)</f>
        <v>559.26</v>
      </c>
      <c r="O56" s="176">
        <v>840.84</v>
      </c>
      <c r="P56" s="176">
        <v>438.08</v>
      </c>
      <c r="Q56" s="176">
        <v>0</v>
      </c>
      <c r="R56" s="176">
        <v>172.56</v>
      </c>
      <c r="S56" s="176"/>
      <c r="T56" s="139"/>
      <c r="U56" s="176">
        <v>0</v>
      </c>
      <c r="V56" s="176">
        <v>559.26</v>
      </c>
      <c r="W56" s="139"/>
      <c r="X56" s="59"/>
      <c r="Y56" s="2" t="s">
        <v>341</v>
      </c>
    </row>
    <row r="57" spans="2:29">
      <c r="B57" s="45" t="s">
        <v>253</v>
      </c>
      <c r="C57" s="59"/>
      <c r="D57" s="59"/>
      <c r="E57" s="59"/>
      <c r="F57" s="62" t="s">
        <v>88</v>
      </c>
      <c r="G57" s="59"/>
      <c r="H57" s="59"/>
      <c r="I57" s="59"/>
      <c r="J57" s="55">
        <f t="shared" ref="J57:J65" si="7">SUM(L57:S57)</f>
        <v>14697.417072727276</v>
      </c>
      <c r="K57" s="59"/>
      <c r="L57" s="176">
        <v>1018.6398</v>
      </c>
      <c r="M57" s="176">
        <v>3772.8872727272724</v>
      </c>
      <c r="N57" s="55">
        <f t="shared" si="6"/>
        <v>2717.3500000000004</v>
      </c>
      <c r="O57" s="176">
        <v>4015.2</v>
      </c>
      <c r="P57" s="176">
        <v>2828.220000000003</v>
      </c>
      <c r="Q57" s="176">
        <v>0</v>
      </c>
      <c r="R57" s="176">
        <v>345.12</v>
      </c>
      <c r="S57" s="176"/>
      <c r="T57" s="139"/>
      <c r="U57" s="176">
        <v>0</v>
      </c>
      <c r="V57" s="176">
        <v>2717.3500000000004</v>
      </c>
      <c r="W57" s="139"/>
      <c r="X57" s="59"/>
      <c r="Y57" s="2" t="s">
        <v>341</v>
      </c>
    </row>
    <row r="58" spans="2:29">
      <c r="B58" s="45" t="s">
        <v>254</v>
      </c>
      <c r="C58" s="59"/>
      <c r="D58" s="59"/>
      <c r="E58" s="59"/>
      <c r="F58" s="62" t="s">
        <v>88</v>
      </c>
      <c r="G58" s="59"/>
      <c r="H58" s="59"/>
      <c r="I58" s="59"/>
      <c r="J58" s="55">
        <f t="shared" si="7"/>
        <v>42208.960800000001</v>
      </c>
      <c r="K58" s="59"/>
      <c r="L58" s="176">
        <v>1662.1807999999999</v>
      </c>
      <c r="M58" s="176">
        <v>5252.64</v>
      </c>
      <c r="N58" s="55">
        <f t="shared" si="6"/>
        <v>6229.9999999999991</v>
      </c>
      <c r="O58" s="176">
        <v>8459.4</v>
      </c>
      <c r="P58" s="176">
        <v>17498.660000000003</v>
      </c>
      <c r="Q58" s="176">
        <v>0</v>
      </c>
      <c r="R58" s="176">
        <v>3106.08</v>
      </c>
      <c r="S58" s="176"/>
      <c r="T58" s="139"/>
      <c r="U58" s="176">
        <v>0</v>
      </c>
      <c r="V58" s="176">
        <v>6229.9999999999991</v>
      </c>
      <c r="W58" s="139"/>
      <c r="X58" s="59"/>
      <c r="Y58" s="2" t="s">
        <v>341</v>
      </c>
      <c r="Z58" s="23"/>
      <c r="AA58" s="23"/>
      <c r="AB58" s="23"/>
      <c r="AC58" s="23"/>
    </row>
    <row r="59" spans="2:29">
      <c r="B59" s="45" t="s">
        <v>255</v>
      </c>
      <c r="C59" s="59"/>
      <c r="D59" s="59"/>
      <c r="E59" s="59"/>
      <c r="F59" s="62" t="s">
        <v>88</v>
      </c>
      <c r="G59" s="59"/>
      <c r="H59" s="59"/>
      <c r="I59" s="59"/>
      <c r="J59" s="55">
        <f t="shared" si="7"/>
        <v>97327.666327272731</v>
      </c>
      <c r="K59" s="59"/>
      <c r="L59" s="176">
        <v>4511.6336000000001</v>
      </c>
      <c r="M59" s="176">
        <v>21339.752727272727</v>
      </c>
      <c r="N59" s="55">
        <f t="shared" si="6"/>
        <v>14351.229999999996</v>
      </c>
      <c r="O59" s="176">
        <v>29124.480000000003</v>
      </c>
      <c r="P59" s="176">
        <v>22823.769999999997</v>
      </c>
      <c r="Q59" s="176">
        <v>0</v>
      </c>
      <c r="R59" s="176">
        <v>5176.8</v>
      </c>
      <c r="S59" s="176"/>
      <c r="T59" s="139"/>
      <c r="U59" s="176">
        <v>0</v>
      </c>
      <c r="V59" s="176">
        <v>14351.229999999996</v>
      </c>
      <c r="W59" s="139"/>
      <c r="X59" s="59"/>
      <c r="Y59" s="2" t="s">
        <v>341</v>
      </c>
      <c r="Z59" s="23"/>
      <c r="AA59" s="23"/>
      <c r="AB59" s="23"/>
      <c r="AC59" s="23"/>
    </row>
    <row r="60" spans="2:29">
      <c r="B60" s="45" t="s">
        <v>256</v>
      </c>
      <c r="C60" s="59"/>
      <c r="D60" s="59"/>
      <c r="E60" s="59"/>
      <c r="F60" s="62" t="s">
        <v>88</v>
      </c>
      <c r="G60" s="59"/>
      <c r="H60" s="59"/>
      <c r="I60" s="59"/>
      <c r="J60" s="55">
        <f t="shared" si="7"/>
        <v>207299.81261817671</v>
      </c>
      <c r="K60" s="59"/>
      <c r="L60" s="176">
        <v>4180.1408000000001</v>
      </c>
      <c r="M60" s="176">
        <v>19300.8</v>
      </c>
      <c r="N60" s="55">
        <f t="shared" si="6"/>
        <v>108801.97181817671</v>
      </c>
      <c r="O60" s="176">
        <v>25095.599999999999</v>
      </c>
      <c r="P60" s="176">
        <v>43881.699999999983</v>
      </c>
      <c r="Q60" s="176">
        <v>0</v>
      </c>
      <c r="R60" s="176">
        <v>6039.6</v>
      </c>
      <c r="S60" s="176"/>
      <c r="T60" s="139"/>
      <c r="U60" s="176">
        <v>61250.901818176731</v>
      </c>
      <c r="V60" s="176">
        <v>47551.069999999971</v>
      </c>
      <c r="W60" s="139"/>
      <c r="X60" s="59"/>
      <c r="Y60" s="2" t="s">
        <v>341</v>
      </c>
      <c r="Z60" s="23"/>
      <c r="AA60" s="23"/>
      <c r="AB60" s="23"/>
      <c r="AC60" s="23"/>
    </row>
    <row r="61" spans="2:29">
      <c r="B61" s="45" t="s">
        <v>257</v>
      </c>
      <c r="C61" s="59"/>
      <c r="D61" s="59"/>
      <c r="E61" s="59"/>
      <c r="F61" s="62" t="s">
        <v>88</v>
      </c>
      <c r="G61" s="59"/>
      <c r="H61" s="59"/>
      <c r="I61" s="59"/>
      <c r="J61" s="55">
        <f t="shared" si="7"/>
        <v>109642.70389999999</v>
      </c>
      <c r="K61" s="59"/>
      <c r="L61" s="176">
        <v>2585.6738999999998</v>
      </c>
      <c r="M61" s="176">
        <v>16945.2</v>
      </c>
      <c r="N61" s="55">
        <f t="shared" si="6"/>
        <v>47110.069999999985</v>
      </c>
      <c r="O61" s="176">
        <v>24617.88</v>
      </c>
      <c r="P61" s="176">
        <v>18211.32</v>
      </c>
      <c r="Q61" s="176">
        <v>0</v>
      </c>
      <c r="R61" s="176">
        <v>172.56</v>
      </c>
      <c r="S61" s="176"/>
      <c r="T61" s="139"/>
      <c r="U61" s="176">
        <v>0</v>
      </c>
      <c r="V61" s="176">
        <v>47110.069999999985</v>
      </c>
      <c r="W61" s="139"/>
      <c r="X61" s="59"/>
      <c r="Y61" s="2" t="s">
        <v>341</v>
      </c>
      <c r="Z61" s="23"/>
      <c r="AA61" s="23"/>
      <c r="AB61" s="23"/>
      <c r="AC61" s="23"/>
    </row>
    <row r="62" spans="2:29">
      <c r="B62" s="45" t="s">
        <v>258</v>
      </c>
      <c r="C62" s="59"/>
      <c r="D62" s="59"/>
      <c r="E62" s="59"/>
      <c r="F62" s="62" t="s">
        <v>88</v>
      </c>
      <c r="G62" s="59"/>
      <c r="H62" s="59"/>
      <c r="I62" s="59"/>
      <c r="J62" s="55">
        <f t="shared" si="7"/>
        <v>198397.94292167778</v>
      </c>
      <c r="K62" s="59"/>
      <c r="L62" s="176">
        <v>437.73383076923074</v>
      </c>
      <c r="M62" s="176">
        <v>18300.599999999999</v>
      </c>
      <c r="N62" s="55">
        <f t="shared" si="6"/>
        <v>137581.17909090852</v>
      </c>
      <c r="O62" s="176">
        <v>21950.76</v>
      </c>
      <c r="P62" s="176">
        <v>20127.669999999998</v>
      </c>
      <c r="Q62" s="176">
        <v>0</v>
      </c>
      <c r="R62" s="176">
        <v>0</v>
      </c>
      <c r="S62" s="176"/>
      <c r="T62" s="139"/>
      <c r="U62" s="176">
        <v>102897.82909090852</v>
      </c>
      <c r="V62" s="176">
        <v>34683.35</v>
      </c>
      <c r="W62" s="139"/>
      <c r="X62" s="59"/>
      <c r="Y62" s="2" t="s">
        <v>341</v>
      </c>
      <c r="Z62" s="23"/>
      <c r="AA62" s="23"/>
      <c r="AB62" s="23"/>
      <c r="AC62" s="23"/>
    </row>
    <row r="63" spans="2:29">
      <c r="B63" s="45" t="s">
        <v>259</v>
      </c>
      <c r="C63" s="59"/>
      <c r="D63" s="59"/>
      <c r="E63" s="59"/>
      <c r="F63" s="62" t="s">
        <v>88</v>
      </c>
      <c r="G63" s="59"/>
      <c r="H63" s="59"/>
      <c r="I63" s="59"/>
      <c r="J63" s="55">
        <f t="shared" si="7"/>
        <v>78236.47</v>
      </c>
      <c r="K63" s="59"/>
      <c r="L63" s="176">
        <v>0</v>
      </c>
      <c r="M63" s="176">
        <v>15459.119999999999</v>
      </c>
      <c r="N63" s="55">
        <f t="shared" si="6"/>
        <v>19840.960000000006</v>
      </c>
      <c r="O63" s="176">
        <v>21122.400000000001</v>
      </c>
      <c r="P63" s="176">
        <v>16292.07</v>
      </c>
      <c r="Q63" s="176">
        <v>0</v>
      </c>
      <c r="R63" s="176">
        <v>5521.92</v>
      </c>
      <c r="S63" s="176"/>
      <c r="T63" s="139"/>
      <c r="U63" s="176">
        <v>0</v>
      </c>
      <c r="V63" s="176">
        <v>19840.960000000006</v>
      </c>
      <c r="W63" s="139"/>
      <c r="X63" s="59"/>
      <c r="Y63" s="2" t="s">
        <v>341</v>
      </c>
      <c r="Z63" s="23"/>
      <c r="AA63" s="23"/>
      <c r="AB63" s="23"/>
      <c r="AC63" s="23"/>
    </row>
    <row r="64" spans="2:29">
      <c r="B64" s="45" t="s">
        <v>260</v>
      </c>
      <c r="C64" s="59"/>
      <c r="D64" s="59"/>
      <c r="E64" s="59"/>
      <c r="F64" s="62" t="s">
        <v>88</v>
      </c>
      <c r="G64" s="59"/>
      <c r="H64" s="59"/>
      <c r="I64" s="59"/>
      <c r="J64" s="55">
        <f t="shared" si="7"/>
        <v>184725.66909090913</v>
      </c>
      <c r="K64" s="59"/>
      <c r="L64" s="176">
        <v>0</v>
      </c>
      <c r="M64" s="176">
        <v>14302.8</v>
      </c>
      <c r="N64" s="55">
        <f t="shared" si="6"/>
        <v>140266.38909090916</v>
      </c>
      <c r="O64" s="176">
        <v>10960.8</v>
      </c>
      <c r="P64" s="176">
        <v>19195.68</v>
      </c>
      <c r="Q64" s="176">
        <v>0</v>
      </c>
      <c r="R64" s="176">
        <v>0</v>
      </c>
      <c r="S64" s="176"/>
      <c r="T64" s="139"/>
      <c r="U64" s="176">
        <v>125956.66909090916</v>
      </c>
      <c r="V64" s="176">
        <v>14309.720000000001</v>
      </c>
      <c r="W64" s="139"/>
      <c r="X64" s="59"/>
      <c r="Y64" s="2" t="s">
        <v>341</v>
      </c>
      <c r="Z64" s="23"/>
      <c r="AA64" s="23"/>
      <c r="AB64" s="23"/>
      <c r="AC64" s="23"/>
    </row>
    <row r="65" spans="1:25">
      <c r="B65" s="45" t="s">
        <v>261</v>
      </c>
      <c r="C65" s="59"/>
      <c r="D65" s="59"/>
      <c r="E65" s="59"/>
      <c r="F65" s="62" t="s">
        <v>88</v>
      </c>
      <c r="G65" s="59"/>
      <c r="H65" s="59"/>
      <c r="I65" s="59"/>
      <c r="J65" s="55">
        <f t="shared" si="7"/>
        <v>124594.20363636363</v>
      </c>
      <c r="K65" s="59"/>
      <c r="L65" s="176">
        <v>0</v>
      </c>
      <c r="M65" s="176">
        <v>17165.88</v>
      </c>
      <c r="N65" s="55">
        <f t="shared" si="6"/>
        <v>70521.603636363638</v>
      </c>
      <c r="O65" s="176">
        <v>12382.199999999999</v>
      </c>
      <c r="P65" s="176">
        <v>12445.319999999996</v>
      </c>
      <c r="Q65" s="176">
        <v>0</v>
      </c>
      <c r="R65" s="176">
        <v>12079.2</v>
      </c>
      <c r="S65" s="176"/>
      <c r="T65" s="139"/>
      <c r="U65" s="176">
        <v>63664.363636363632</v>
      </c>
      <c r="V65" s="176">
        <v>6857.2400000000007</v>
      </c>
      <c r="W65" s="139"/>
      <c r="X65" s="59"/>
      <c r="Y65" s="2" t="s">
        <v>341</v>
      </c>
    </row>
    <row r="66" spans="1:25">
      <c r="B66" s="59"/>
      <c r="C66" s="59"/>
      <c r="D66" s="59"/>
      <c r="E66" s="59"/>
      <c r="F66" s="59"/>
      <c r="G66" s="59"/>
      <c r="H66" s="59"/>
      <c r="I66" s="59"/>
      <c r="J66" s="59"/>
      <c r="K66" s="59"/>
      <c r="L66" s="59"/>
      <c r="M66" s="59"/>
      <c r="N66" s="140"/>
      <c r="O66" s="59"/>
      <c r="P66" s="59"/>
      <c r="Q66" s="59"/>
      <c r="R66" s="59"/>
      <c r="S66" s="59"/>
      <c r="T66" s="59"/>
      <c r="U66" s="59"/>
      <c r="V66" s="139"/>
      <c r="W66" s="59"/>
      <c r="X66" s="59"/>
      <c r="Y66" s="59"/>
    </row>
    <row r="67" spans="1:25" s="78" customFormat="1">
      <c r="A67" s="77"/>
      <c r="B67" s="78" t="s">
        <v>403</v>
      </c>
    </row>
    <row r="68" spans="1:25" s="67" customFormat="1">
      <c r="A68" s="59"/>
    </row>
    <row r="69" spans="1:25" s="67" customFormat="1">
      <c r="B69" s="142" t="s">
        <v>271</v>
      </c>
    </row>
    <row r="70" spans="1:25" s="67" customFormat="1"/>
    <row r="71" spans="1:25">
      <c r="B71" s="44" t="s">
        <v>251</v>
      </c>
      <c r="C71" s="59"/>
      <c r="D71" s="59"/>
      <c r="E71" s="59"/>
      <c r="F71" s="59"/>
      <c r="G71" s="59"/>
      <c r="H71" s="59"/>
      <c r="I71" s="59"/>
      <c r="J71" s="59"/>
      <c r="K71" s="59"/>
      <c r="L71" s="59"/>
      <c r="M71" s="59"/>
      <c r="N71" s="59"/>
      <c r="O71" s="59"/>
      <c r="P71" s="59"/>
      <c r="Q71" s="59"/>
      <c r="R71" s="59"/>
      <c r="S71" s="59"/>
      <c r="T71" s="59"/>
      <c r="U71" s="59"/>
      <c r="V71" s="59"/>
      <c r="W71" s="59"/>
      <c r="X71" s="59"/>
      <c r="Y71" s="59"/>
    </row>
    <row r="72" spans="1:25">
      <c r="B72" s="45" t="s">
        <v>252</v>
      </c>
      <c r="C72" s="59"/>
      <c r="D72" s="59"/>
      <c r="E72" s="59"/>
      <c r="F72" s="62" t="s">
        <v>89</v>
      </c>
      <c r="G72" s="59"/>
      <c r="H72" s="59"/>
      <c r="I72" s="59"/>
      <c r="J72" s="55">
        <f>SUM(L72:S72)</f>
        <v>1566877.275489785</v>
      </c>
      <c r="K72" s="59"/>
      <c r="L72" s="176">
        <v>34122.559230769235</v>
      </c>
      <c r="M72" s="176">
        <v>19386.504969998867</v>
      </c>
      <c r="N72" s="55">
        <f t="shared" ref="N72:N81" si="8">SUM(U72:V72)</f>
        <v>710719.91999996896</v>
      </c>
      <c r="O72" s="176">
        <v>397499.97292904794</v>
      </c>
      <c r="P72" s="176">
        <v>16956.47</v>
      </c>
      <c r="Q72" s="176">
        <v>370953.69836000004</v>
      </c>
      <c r="R72" s="176">
        <v>17238.150000000001</v>
      </c>
      <c r="S72" s="176"/>
      <c r="T72" s="139"/>
      <c r="U72" s="176">
        <v>607880.23999997042</v>
      </c>
      <c r="V72" s="176">
        <v>102839.67999999855</v>
      </c>
      <c r="W72" s="139"/>
      <c r="X72" s="59"/>
      <c r="Y72" s="2" t="s">
        <v>342</v>
      </c>
    </row>
    <row r="73" spans="1:25">
      <c r="B73" s="45" t="s">
        <v>253</v>
      </c>
      <c r="C73" s="59"/>
      <c r="D73" s="59"/>
      <c r="E73" s="59"/>
      <c r="F73" s="62" t="s">
        <v>89</v>
      </c>
      <c r="G73" s="59"/>
      <c r="H73" s="59"/>
      <c r="I73" s="59"/>
      <c r="J73" s="55">
        <f t="shared" ref="J73:J81" si="9">SUM(L73:S73)</f>
        <v>2427624.1203523297</v>
      </c>
      <c r="K73" s="59"/>
      <c r="L73" s="176">
        <v>28886.268461538461</v>
      </c>
      <c r="M73" s="176">
        <v>30424.659483301257</v>
      </c>
      <c r="N73" s="55">
        <f t="shared" si="8"/>
        <v>885325.60999998904</v>
      </c>
      <c r="O73" s="176">
        <v>864581.33425750094</v>
      </c>
      <c r="P73" s="176">
        <v>18485.57</v>
      </c>
      <c r="Q73" s="176">
        <v>568953.02814999991</v>
      </c>
      <c r="R73" s="176">
        <v>30967.65</v>
      </c>
      <c r="S73" s="176"/>
      <c r="T73" s="139"/>
      <c r="U73" s="176">
        <v>781623.55999998946</v>
      </c>
      <c r="V73" s="176">
        <v>103702.04999999961</v>
      </c>
      <c r="W73" s="139"/>
      <c r="X73" s="59"/>
      <c r="Y73" s="2" t="s">
        <v>342</v>
      </c>
    </row>
    <row r="74" spans="1:25">
      <c r="B74" s="45" t="s">
        <v>254</v>
      </c>
      <c r="C74" s="59"/>
      <c r="D74" s="59"/>
      <c r="E74" s="59"/>
      <c r="F74" s="62" t="s">
        <v>89</v>
      </c>
      <c r="G74" s="59"/>
      <c r="H74" s="59"/>
      <c r="I74" s="59"/>
      <c r="J74" s="55">
        <f t="shared" si="9"/>
        <v>1990749.7305646923</v>
      </c>
      <c r="K74" s="59"/>
      <c r="L74" s="176">
        <v>13264.383007692308</v>
      </c>
      <c r="M74" s="176">
        <v>17440.166082644631</v>
      </c>
      <c r="N74" s="55">
        <f t="shared" si="8"/>
        <v>655237.52999998839</v>
      </c>
      <c r="O74" s="176">
        <v>751652.72851436725</v>
      </c>
      <c r="P74" s="176">
        <v>9569.77</v>
      </c>
      <c r="Q74" s="176">
        <v>513380.25295999995</v>
      </c>
      <c r="R74" s="176">
        <v>30204.9</v>
      </c>
      <c r="S74" s="176"/>
      <c r="T74" s="139"/>
      <c r="U74" s="176">
        <v>550734.13999998849</v>
      </c>
      <c r="V74" s="176">
        <v>104503.38999999993</v>
      </c>
      <c r="W74" s="139"/>
      <c r="X74" s="59"/>
      <c r="Y74" s="2" t="s">
        <v>342</v>
      </c>
    </row>
    <row r="75" spans="1:25">
      <c r="B75" s="45" t="s">
        <v>255</v>
      </c>
      <c r="C75" s="59"/>
      <c r="D75" s="59"/>
      <c r="E75" s="59"/>
      <c r="F75" s="62" t="s">
        <v>89</v>
      </c>
      <c r="G75" s="59"/>
      <c r="H75" s="59"/>
      <c r="I75" s="59"/>
      <c r="J75" s="55">
        <f t="shared" si="9"/>
        <v>1416041.4200706223</v>
      </c>
      <c r="K75" s="59"/>
      <c r="L75" s="176">
        <v>10884.542384615384</v>
      </c>
      <c r="M75" s="176">
        <v>14727.819578399183</v>
      </c>
      <c r="N75" s="55">
        <f t="shared" si="8"/>
        <v>446660.17999999924</v>
      </c>
      <c r="O75" s="176">
        <v>609865.83040760888</v>
      </c>
      <c r="P75" s="176">
        <v>17541.48</v>
      </c>
      <c r="Q75" s="176">
        <v>273037.36769999994</v>
      </c>
      <c r="R75" s="176">
        <v>43324.200000000004</v>
      </c>
      <c r="S75" s="176"/>
      <c r="T75" s="139"/>
      <c r="U75" s="176">
        <v>401327.37999999919</v>
      </c>
      <c r="V75" s="176">
        <v>45332.800000000047</v>
      </c>
      <c r="W75" s="139"/>
      <c r="X75" s="59"/>
      <c r="Y75" s="2" t="s">
        <v>342</v>
      </c>
    </row>
    <row r="76" spans="1:25">
      <c r="B76" s="45" t="s">
        <v>256</v>
      </c>
      <c r="C76" s="59"/>
      <c r="D76" s="59"/>
      <c r="E76" s="59"/>
      <c r="F76" s="62" t="s">
        <v>89</v>
      </c>
      <c r="G76" s="59"/>
      <c r="H76" s="59"/>
      <c r="I76" s="59"/>
      <c r="J76" s="55">
        <f t="shared" si="9"/>
        <v>1304347.7642488922</v>
      </c>
      <c r="K76" s="59"/>
      <c r="L76" s="176">
        <v>4059.5599999999995</v>
      </c>
      <c r="M76" s="176">
        <v>4844.3284374504701</v>
      </c>
      <c r="N76" s="55">
        <f t="shared" si="8"/>
        <v>433053.69123144186</v>
      </c>
      <c r="O76" s="176">
        <v>499508.1</v>
      </c>
      <c r="P76" s="176">
        <v>5487.12</v>
      </c>
      <c r="Q76" s="176">
        <v>300493.81457999995</v>
      </c>
      <c r="R76" s="176">
        <v>56901.15</v>
      </c>
      <c r="S76" s="176"/>
      <c r="T76" s="139"/>
      <c r="U76" s="176">
        <v>391171.96123144188</v>
      </c>
      <c r="V76" s="176">
        <v>41881.729999999996</v>
      </c>
      <c r="W76" s="139"/>
      <c r="X76" s="59"/>
      <c r="Y76" s="2" t="s">
        <v>342</v>
      </c>
    </row>
    <row r="77" spans="1:25">
      <c r="B77" s="45" t="s">
        <v>257</v>
      </c>
      <c r="C77" s="59"/>
      <c r="D77" s="59"/>
      <c r="E77" s="59"/>
      <c r="F77" s="62" t="s">
        <v>89</v>
      </c>
      <c r="G77" s="59"/>
      <c r="H77" s="59"/>
      <c r="I77" s="59"/>
      <c r="J77" s="55">
        <f t="shared" si="9"/>
        <v>865858.89865366893</v>
      </c>
      <c r="K77" s="59"/>
      <c r="L77" s="176">
        <v>870.51029999999992</v>
      </c>
      <c r="M77" s="176">
        <v>455.56435367372364</v>
      </c>
      <c r="N77" s="55">
        <f t="shared" si="8"/>
        <v>222575.97999999524</v>
      </c>
      <c r="O77" s="176">
        <v>395111.19999999995</v>
      </c>
      <c r="P77" s="176">
        <v>4779</v>
      </c>
      <c r="Q77" s="176">
        <v>241761.54399999999</v>
      </c>
      <c r="R77" s="176">
        <v>305.10000000000002</v>
      </c>
      <c r="S77" s="176"/>
      <c r="T77" s="139"/>
      <c r="U77" s="176">
        <v>215181.79999999524</v>
      </c>
      <c r="V77" s="176">
        <v>7394.1799999999985</v>
      </c>
      <c r="W77" s="139"/>
      <c r="X77" s="59"/>
      <c r="Y77" s="2" t="s">
        <v>342</v>
      </c>
    </row>
    <row r="78" spans="1:25">
      <c r="B78" s="45" t="s">
        <v>258</v>
      </c>
      <c r="C78" s="59"/>
      <c r="D78" s="59"/>
      <c r="E78" s="59"/>
      <c r="F78" s="62" t="s">
        <v>89</v>
      </c>
      <c r="G78" s="59"/>
      <c r="H78" s="59"/>
      <c r="I78" s="59"/>
      <c r="J78" s="55">
        <f t="shared" si="9"/>
        <v>651587.10443374584</v>
      </c>
      <c r="K78" s="59"/>
      <c r="L78" s="176">
        <v>2873.7224999999999</v>
      </c>
      <c r="M78" s="176">
        <v>492.22033374844341</v>
      </c>
      <c r="N78" s="55">
        <f t="shared" si="8"/>
        <v>140572.67999999755</v>
      </c>
      <c r="O78" s="176">
        <v>333487.03999999998</v>
      </c>
      <c r="P78" s="176">
        <v>0</v>
      </c>
      <c r="Q78" s="176">
        <v>174161.44159999996</v>
      </c>
      <c r="R78" s="176">
        <v>0</v>
      </c>
      <c r="S78" s="176"/>
      <c r="T78" s="139"/>
      <c r="U78" s="176">
        <v>138058.77999999755</v>
      </c>
      <c r="V78" s="176">
        <v>2513.8999999999996</v>
      </c>
      <c r="W78" s="139"/>
      <c r="X78" s="59"/>
      <c r="Y78" s="2" t="s">
        <v>342</v>
      </c>
    </row>
    <row r="79" spans="1:25">
      <c r="B79" s="45" t="s">
        <v>259</v>
      </c>
      <c r="C79" s="59"/>
      <c r="D79" s="59"/>
      <c r="E79" s="59"/>
      <c r="F79" s="62" t="s">
        <v>89</v>
      </c>
      <c r="G79" s="59"/>
      <c r="H79" s="59"/>
      <c r="I79" s="59"/>
      <c r="J79" s="55">
        <f t="shared" si="9"/>
        <v>446604.96959999989</v>
      </c>
      <c r="K79" s="59"/>
      <c r="L79" s="176">
        <v>8078</v>
      </c>
      <c r="M79" s="176">
        <v>0</v>
      </c>
      <c r="N79" s="55">
        <f t="shared" si="8"/>
        <v>67625.31999999992</v>
      </c>
      <c r="O79" s="176">
        <v>193648.49999999997</v>
      </c>
      <c r="P79" s="176">
        <v>0</v>
      </c>
      <c r="Q79" s="176">
        <v>146132.94959999999</v>
      </c>
      <c r="R79" s="176">
        <v>31120.2</v>
      </c>
      <c r="S79" s="176"/>
      <c r="T79" s="139"/>
      <c r="U79" s="176">
        <v>66570.579999999914</v>
      </c>
      <c r="V79" s="176">
        <v>1054.74</v>
      </c>
      <c r="W79" s="139"/>
      <c r="X79" s="59"/>
      <c r="Y79" s="2" t="s">
        <v>342</v>
      </c>
    </row>
    <row r="80" spans="1:25">
      <c r="B80" s="45" t="s">
        <v>260</v>
      </c>
      <c r="C80" s="59"/>
      <c r="D80" s="59"/>
      <c r="E80" s="59"/>
      <c r="F80" s="62" t="s">
        <v>89</v>
      </c>
      <c r="G80" s="59"/>
      <c r="H80" s="59"/>
      <c r="I80" s="59"/>
      <c r="J80" s="55">
        <f t="shared" si="9"/>
        <v>196160.5796</v>
      </c>
      <c r="K80" s="59"/>
      <c r="L80" s="176">
        <v>0</v>
      </c>
      <c r="M80" s="176">
        <v>0</v>
      </c>
      <c r="N80" s="55">
        <f t="shared" si="8"/>
        <v>28030.640000000021</v>
      </c>
      <c r="O80" s="176">
        <v>108985.76999999999</v>
      </c>
      <c r="P80" s="176">
        <v>0</v>
      </c>
      <c r="Q80" s="176">
        <v>59144.169600000008</v>
      </c>
      <c r="R80" s="176">
        <v>0</v>
      </c>
      <c r="S80" s="176"/>
      <c r="T80" s="139"/>
      <c r="U80" s="176">
        <v>28030.640000000021</v>
      </c>
      <c r="V80" s="176">
        <v>0</v>
      </c>
      <c r="W80" s="139"/>
      <c r="X80" s="59"/>
      <c r="Y80" s="2" t="s">
        <v>342</v>
      </c>
    </row>
    <row r="81" spans="1:25">
      <c r="B81" s="45" t="s">
        <v>261</v>
      </c>
      <c r="C81" s="59"/>
      <c r="D81" s="59"/>
      <c r="E81" s="59"/>
      <c r="F81" s="62" t="s">
        <v>89</v>
      </c>
      <c r="G81" s="59"/>
      <c r="H81" s="59"/>
      <c r="I81" s="59"/>
      <c r="J81" s="55">
        <f t="shared" si="9"/>
        <v>248554.11</v>
      </c>
      <c r="K81" s="59"/>
      <c r="L81" s="176">
        <v>0</v>
      </c>
      <c r="M81" s="176">
        <v>0</v>
      </c>
      <c r="N81" s="55">
        <f t="shared" si="8"/>
        <v>21310.199999999997</v>
      </c>
      <c r="O81" s="176">
        <v>139663.01999999999</v>
      </c>
      <c r="P81" s="176">
        <v>0</v>
      </c>
      <c r="Q81" s="176">
        <v>86207.94</v>
      </c>
      <c r="R81" s="176">
        <v>1372.95</v>
      </c>
      <c r="S81" s="176"/>
      <c r="T81" s="139"/>
      <c r="U81" s="176">
        <v>21310.199999999997</v>
      </c>
      <c r="V81" s="176">
        <v>0</v>
      </c>
      <c r="W81" s="139"/>
      <c r="X81" s="59"/>
      <c r="Y81" s="2" t="s">
        <v>342</v>
      </c>
    </row>
    <row r="82" spans="1:25">
      <c r="B82" s="121"/>
      <c r="C82" s="59"/>
      <c r="D82" s="59"/>
      <c r="E82" s="59"/>
      <c r="F82" s="62"/>
      <c r="G82" s="59"/>
      <c r="H82" s="59"/>
      <c r="I82" s="59"/>
      <c r="J82" s="140"/>
      <c r="K82" s="59"/>
      <c r="L82" s="139"/>
      <c r="M82" s="139"/>
      <c r="N82" s="140"/>
      <c r="O82" s="156"/>
      <c r="P82" s="139"/>
      <c r="Q82" s="139"/>
      <c r="R82" s="139"/>
      <c r="S82" s="139"/>
      <c r="T82" s="139"/>
      <c r="U82" s="156"/>
      <c r="V82" s="139"/>
      <c r="W82" s="139"/>
      <c r="X82" s="59"/>
      <c r="Y82" s="59"/>
    </row>
    <row r="83" spans="1:25">
      <c r="B83" s="142" t="s">
        <v>262</v>
      </c>
      <c r="C83" s="59"/>
      <c r="D83" s="59"/>
      <c r="E83" s="59"/>
      <c r="F83" s="62"/>
      <c r="G83" s="59"/>
      <c r="H83" s="59"/>
      <c r="I83" s="59"/>
      <c r="J83" s="140"/>
      <c r="K83" s="59"/>
      <c r="L83" s="139"/>
      <c r="M83" s="139"/>
      <c r="N83" s="140"/>
      <c r="O83" s="157"/>
      <c r="P83" s="139"/>
      <c r="Q83" s="139"/>
      <c r="R83" s="139"/>
      <c r="S83" s="139"/>
      <c r="T83" s="139"/>
      <c r="U83" s="157"/>
      <c r="V83" s="139"/>
      <c r="W83" s="139"/>
      <c r="X83" s="59"/>
      <c r="Y83" s="59"/>
    </row>
    <row r="84" spans="1:25">
      <c r="B84" s="45" t="s">
        <v>252</v>
      </c>
      <c r="C84" s="59"/>
      <c r="D84" s="59"/>
      <c r="E84" s="59"/>
      <c r="F84" s="62" t="s">
        <v>89</v>
      </c>
      <c r="G84" s="59"/>
      <c r="H84" s="59"/>
      <c r="I84" s="59"/>
      <c r="J84" s="55">
        <f>SUM(L84:S84)</f>
        <v>60759.52678832833</v>
      </c>
      <c r="K84" s="59"/>
      <c r="L84" s="176">
        <v>601.48239999999998</v>
      </c>
      <c r="M84" s="176">
        <v>1106.7143883165404</v>
      </c>
      <c r="N84" s="55">
        <f t="shared" ref="N84:N93" si="10">SUM(U84:V84)</f>
        <v>57358.380000011784</v>
      </c>
      <c r="O84" s="176">
        <v>1149.1200000000001</v>
      </c>
      <c r="P84" s="176">
        <v>391.28</v>
      </c>
      <c r="Q84" s="176">
        <v>0</v>
      </c>
      <c r="R84" s="176">
        <v>152.55000000000001</v>
      </c>
      <c r="S84" s="176"/>
      <c r="T84" s="139"/>
      <c r="U84" s="176">
        <v>56682.530000011786</v>
      </c>
      <c r="V84" s="176">
        <v>675.85</v>
      </c>
      <c r="W84" s="139"/>
      <c r="X84" s="59"/>
      <c r="Y84" s="2" t="s">
        <v>342</v>
      </c>
    </row>
    <row r="85" spans="1:25">
      <c r="B85" s="45" t="s">
        <v>253</v>
      </c>
      <c r="C85" s="59"/>
      <c r="D85" s="59"/>
      <c r="E85" s="59"/>
      <c r="F85" s="62" t="s">
        <v>89</v>
      </c>
      <c r="G85" s="59"/>
      <c r="H85" s="59"/>
      <c r="I85" s="59"/>
      <c r="J85" s="55">
        <f t="shared" ref="J85:J93" si="11">SUM(L85:S85)</f>
        <v>15896.118739046757</v>
      </c>
      <c r="K85" s="59"/>
      <c r="L85" s="176">
        <v>1028.826</v>
      </c>
      <c r="M85" s="176">
        <v>3887.2327390467563</v>
      </c>
      <c r="N85" s="55">
        <f t="shared" si="10"/>
        <v>3140.28</v>
      </c>
      <c r="O85" s="176">
        <v>4693.92</v>
      </c>
      <c r="P85" s="176">
        <v>2840.76</v>
      </c>
      <c r="Q85" s="176">
        <v>0</v>
      </c>
      <c r="R85" s="176">
        <v>305.10000000000002</v>
      </c>
      <c r="S85" s="176"/>
      <c r="T85" s="139"/>
      <c r="U85" s="176">
        <v>281.39999999999964</v>
      </c>
      <c r="V85" s="176">
        <v>2858.8800000000006</v>
      </c>
      <c r="W85" s="139"/>
      <c r="X85" s="59"/>
      <c r="Y85" s="2" t="s">
        <v>342</v>
      </c>
    </row>
    <row r="86" spans="1:25">
      <c r="B86" s="45" t="s">
        <v>254</v>
      </c>
      <c r="C86" s="59"/>
      <c r="D86" s="59"/>
      <c r="E86" s="59"/>
      <c r="F86" s="62" t="s">
        <v>89</v>
      </c>
      <c r="G86" s="59"/>
      <c r="H86" s="59"/>
      <c r="I86" s="59"/>
      <c r="J86" s="55">
        <f t="shared" si="11"/>
        <v>43625.585784433373</v>
      </c>
      <c r="K86" s="59"/>
      <c r="L86" s="176">
        <v>1678.8023000000001</v>
      </c>
      <c r="M86" s="176">
        <v>5637.8334844333749</v>
      </c>
      <c r="N86" s="55">
        <f t="shared" si="10"/>
        <v>6915.4899999999989</v>
      </c>
      <c r="O86" s="176">
        <v>9383.0399999999991</v>
      </c>
      <c r="P86" s="176">
        <v>17722.169999999998</v>
      </c>
      <c r="Q86" s="176">
        <v>0</v>
      </c>
      <c r="R86" s="176">
        <v>2288.25</v>
      </c>
      <c r="S86" s="176"/>
      <c r="T86" s="139"/>
      <c r="U86" s="176">
        <v>207.35999999999945</v>
      </c>
      <c r="V86" s="176">
        <v>6708.1299999999992</v>
      </c>
      <c r="W86" s="139"/>
      <c r="X86" s="59"/>
      <c r="Y86" s="2" t="s">
        <v>342</v>
      </c>
    </row>
    <row r="87" spans="1:25">
      <c r="B87" s="45" t="s">
        <v>255</v>
      </c>
      <c r="C87" s="59"/>
      <c r="D87" s="59"/>
      <c r="E87" s="59"/>
      <c r="F87" s="62" t="s">
        <v>89</v>
      </c>
      <c r="G87" s="59"/>
      <c r="H87" s="59"/>
      <c r="I87" s="59"/>
      <c r="J87" s="55">
        <f t="shared" si="11"/>
        <v>96456.372283810721</v>
      </c>
      <c r="K87" s="59"/>
      <c r="L87" s="176">
        <v>4077.0913</v>
      </c>
      <c r="M87" s="176">
        <v>22358.350983810706</v>
      </c>
      <c r="N87" s="55">
        <f t="shared" si="10"/>
        <v>15051.410000000007</v>
      </c>
      <c r="O87" s="176">
        <v>30406.2</v>
      </c>
      <c r="P87" s="176">
        <v>20597.02</v>
      </c>
      <c r="Q87" s="176">
        <v>0</v>
      </c>
      <c r="R87" s="176">
        <v>3966.3</v>
      </c>
      <c r="S87" s="176"/>
      <c r="T87" s="139"/>
      <c r="U87" s="176">
        <v>431.69999999999993</v>
      </c>
      <c r="V87" s="176">
        <v>14619.710000000006</v>
      </c>
      <c r="W87" s="139"/>
      <c r="X87" s="59"/>
      <c r="Y87" s="2" t="s">
        <v>342</v>
      </c>
    </row>
    <row r="88" spans="1:25">
      <c r="B88" s="45" t="s">
        <v>256</v>
      </c>
      <c r="C88" s="59"/>
      <c r="D88" s="59"/>
      <c r="E88" s="59"/>
      <c r="F88" s="62" t="s">
        <v>89</v>
      </c>
      <c r="G88" s="59"/>
      <c r="H88" s="59"/>
      <c r="I88" s="59"/>
      <c r="J88" s="55">
        <f t="shared" si="11"/>
        <v>147528.63745941356</v>
      </c>
      <c r="K88" s="59"/>
      <c r="L88" s="176">
        <v>3958.0709999999999</v>
      </c>
      <c r="M88" s="176">
        <v>22466.08645941356</v>
      </c>
      <c r="N88" s="55">
        <f t="shared" si="10"/>
        <v>47632.799999999996</v>
      </c>
      <c r="O88" s="176">
        <v>24008.399999999994</v>
      </c>
      <c r="P88" s="176">
        <v>44581.68</v>
      </c>
      <c r="Q88" s="176">
        <v>0</v>
      </c>
      <c r="R88" s="176">
        <v>4881.6000000000004</v>
      </c>
      <c r="S88" s="176"/>
      <c r="T88" s="139"/>
      <c r="U88" s="176">
        <v>1244.0899999999997</v>
      </c>
      <c r="V88" s="176">
        <v>46388.71</v>
      </c>
      <c r="W88" s="139"/>
      <c r="X88" s="59"/>
      <c r="Y88" s="2" t="s">
        <v>342</v>
      </c>
    </row>
    <row r="89" spans="1:25">
      <c r="B89" s="45" t="s">
        <v>257</v>
      </c>
      <c r="C89" s="59"/>
      <c r="D89" s="59"/>
      <c r="E89" s="59"/>
      <c r="F89" s="62" t="s">
        <v>89</v>
      </c>
      <c r="G89" s="59"/>
      <c r="H89" s="59"/>
      <c r="I89" s="59"/>
      <c r="J89" s="55">
        <f t="shared" si="11"/>
        <v>177740.14571195989</v>
      </c>
      <c r="K89" s="59"/>
      <c r="L89" s="176">
        <v>2611.5308999999997</v>
      </c>
      <c r="M89" s="176">
        <v>21640.444811955171</v>
      </c>
      <c r="N89" s="55">
        <f t="shared" si="10"/>
        <v>110020.78000000474</v>
      </c>
      <c r="O89" s="176">
        <v>24921.599999999995</v>
      </c>
      <c r="P89" s="176">
        <v>18393.240000000002</v>
      </c>
      <c r="Q89" s="176">
        <v>0</v>
      </c>
      <c r="R89" s="176">
        <v>152.55000000000001</v>
      </c>
      <c r="S89" s="176"/>
      <c r="T89" s="139"/>
      <c r="U89" s="176">
        <v>63510.720000004745</v>
      </c>
      <c r="V89" s="176">
        <v>46510.060000000005</v>
      </c>
      <c r="W89" s="139"/>
      <c r="X89" s="59"/>
      <c r="Y89" s="2" t="s">
        <v>342</v>
      </c>
    </row>
    <row r="90" spans="1:25">
      <c r="B90" s="45" t="s">
        <v>258</v>
      </c>
      <c r="C90" s="59"/>
      <c r="D90" s="59"/>
      <c r="E90" s="59"/>
      <c r="F90" s="62" t="s">
        <v>89</v>
      </c>
      <c r="G90" s="59"/>
      <c r="H90" s="59"/>
      <c r="I90" s="59"/>
      <c r="J90" s="55">
        <f t="shared" si="11"/>
        <v>92874.012866127014</v>
      </c>
      <c r="K90" s="59"/>
      <c r="L90" s="176">
        <v>319.30250000000001</v>
      </c>
      <c r="M90" s="176">
        <v>15991.710366127019</v>
      </c>
      <c r="N90" s="55">
        <f t="shared" si="10"/>
        <v>34470.089999999989</v>
      </c>
      <c r="O90" s="176">
        <v>23350.080000000002</v>
      </c>
      <c r="P90" s="176">
        <v>18742.830000000002</v>
      </c>
      <c r="Q90" s="176">
        <v>0</v>
      </c>
      <c r="R90" s="176">
        <v>0</v>
      </c>
      <c r="S90" s="176"/>
      <c r="T90" s="139"/>
      <c r="U90" s="176">
        <v>346.05999999999949</v>
      </c>
      <c r="V90" s="176">
        <v>34124.029999999992</v>
      </c>
      <c r="W90" s="139"/>
      <c r="X90" s="59"/>
      <c r="Y90" s="2" t="s">
        <v>342</v>
      </c>
    </row>
    <row r="91" spans="1:25">
      <c r="B91" s="45" t="s">
        <v>259</v>
      </c>
      <c r="C91" s="59"/>
      <c r="D91" s="59"/>
      <c r="E91" s="59"/>
      <c r="F91" s="62" t="s">
        <v>89</v>
      </c>
      <c r="G91" s="59"/>
      <c r="H91" s="59"/>
      <c r="I91" s="59"/>
      <c r="J91" s="55">
        <f t="shared" si="11"/>
        <v>143792.23835118316</v>
      </c>
      <c r="K91" s="59"/>
      <c r="L91" s="176">
        <v>0</v>
      </c>
      <c r="M91" s="176">
        <v>15586.338351183062</v>
      </c>
      <c r="N91" s="55">
        <f t="shared" si="10"/>
        <v>81130.620000000083</v>
      </c>
      <c r="O91" s="176">
        <v>24697.199999999997</v>
      </c>
      <c r="P91" s="176">
        <v>17496.48</v>
      </c>
      <c r="Q91" s="176">
        <v>0</v>
      </c>
      <c r="R91" s="176">
        <v>4881.6000000000004</v>
      </c>
      <c r="S91" s="176"/>
      <c r="T91" s="139"/>
      <c r="U91" s="176">
        <v>61090.560000000085</v>
      </c>
      <c r="V91" s="176">
        <v>20040.060000000001</v>
      </c>
      <c r="W91" s="139"/>
      <c r="X91" s="59"/>
      <c r="Y91" s="2" t="s">
        <v>342</v>
      </c>
    </row>
    <row r="92" spans="1:25">
      <c r="B92" s="45" t="s">
        <v>260</v>
      </c>
      <c r="C92" s="59"/>
      <c r="D92" s="59"/>
      <c r="E92" s="59"/>
      <c r="F92" s="62" t="s">
        <v>89</v>
      </c>
      <c r="G92" s="59"/>
      <c r="H92" s="59"/>
      <c r="I92" s="59"/>
      <c r="J92" s="55">
        <f t="shared" si="11"/>
        <v>54130.871073248054</v>
      </c>
      <c r="K92" s="59"/>
      <c r="L92" s="176">
        <v>0</v>
      </c>
      <c r="M92" s="176">
        <v>11798.521073248048</v>
      </c>
      <c r="N92" s="55">
        <f t="shared" si="10"/>
        <v>14206.27</v>
      </c>
      <c r="O92" s="176">
        <v>8738.2799999999988</v>
      </c>
      <c r="P92" s="176">
        <v>19387.8</v>
      </c>
      <c r="Q92" s="176">
        <v>0</v>
      </c>
      <c r="R92" s="176">
        <v>0</v>
      </c>
      <c r="S92" s="176"/>
      <c r="T92" s="139"/>
      <c r="U92" s="176">
        <v>311.34000000000037</v>
      </c>
      <c r="V92" s="176">
        <v>13894.93</v>
      </c>
      <c r="W92" s="139"/>
      <c r="X92" s="59"/>
      <c r="Y92" s="2" t="s">
        <v>342</v>
      </c>
    </row>
    <row r="93" spans="1:25">
      <c r="B93" s="45" t="s">
        <v>261</v>
      </c>
      <c r="C93" s="59"/>
      <c r="D93" s="59"/>
      <c r="E93" s="59"/>
      <c r="F93" s="62" t="s">
        <v>89</v>
      </c>
      <c r="G93" s="59"/>
      <c r="H93" s="59"/>
      <c r="I93" s="59"/>
      <c r="J93" s="55">
        <f t="shared" si="11"/>
        <v>83956.708368617692</v>
      </c>
      <c r="K93" s="59"/>
      <c r="L93" s="176">
        <v>0</v>
      </c>
      <c r="M93" s="176">
        <v>11538.248368617686</v>
      </c>
      <c r="N93" s="55">
        <f t="shared" si="10"/>
        <v>31620.800000000003</v>
      </c>
      <c r="O93" s="176">
        <v>17549.28</v>
      </c>
      <c r="P93" s="176">
        <v>12569.88</v>
      </c>
      <c r="Q93" s="176">
        <v>0</v>
      </c>
      <c r="R93" s="176">
        <v>10678.5</v>
      </c>
      <c r="S93" s="176"/>
      <c r="T93" s="139"/>
      <c r="U93" s="176">
        <v>24695.070000000003</v>
      </c>
      <c r="V93" s="176">
        <v>6925.73</v>
      </c>
      <c r="W93" s="139"/>
      <c r="X93" s="59"/>
      <c r="Y93" s="2" t="s">
        <v>342</v>
      </c>
    </row>
    <row r="94" spans="1:25">
      <c r="B94" s="121"/>
      <c r="C94" s="59"/>
      <c r="D94" s="59"/>
      <c r="E94" s="59"/>
      <c r="F94" s="62"/>
      <c r="G94" s="59"/>
      <c r="H94" s="59"/>
      <c r="I94" s="59"/>
      <c r="J94" s="140"/>
      <c r="K94" s="59"/>
      <c r="L94" s="139"/>
      <c r="M94" s="139"/>
      <c r="N94" s="140"/>
      <c r="O94" s="139"/>
      <c r="P94" s="139"/>
      <c r="Q94" s="139"/>
      <c r="R94" s="139"/>
      <c r="S94" s="139"/>
      <c r="T94" s="139"/>
      <c r="U94" s="139"/>
      <c r="V94" s="139"/>
      <c r="W94" s="139"/>
      <c r="X94" s="59"/>
      <c r="Y94" s="59"/>
    </row>
    <row r="95" spans="1:25">
      <c r="A95" s="59"/>
      <c r="B95" s="45"/>
      <c r="C95" s="59"/>
      <c r="D95" s="59"/>
      <c r="E95" s="59"/>
      <c r="F95" s="59"/>
      <c r="G95" s="59"/>
      <c r="H95" s="59"/>
      <c r="I95" s="59"/>
      <c r="J95" s="59"/>
      <c r="K95" s="59"/>
      <c r="L95" s="59"/>
      <c r="M95" s="59"/>
      <c r="N95" s="59"/>
      <c r="O95" s="59"/>
      <c r="P95" s="59"/>
      <c r="Q95" s="59"/>
      <c r="R95" s="59"/>
      <c r="S95" s="59"/>
      <c r="T95" s="59"/>
      <c r="U95" s="59"/>
      <c r="V95" s="59"/>
      <c r="W95" s="59"/>
      <c r="X95" s="59"/>
      <c r="Y95" s="59"/>
    </row>
    <row r="96" spans="1:25">
      <c r="B96" s="142"/>
      <c r="C96" s="121"/>
      <c r="D96" s="121"/>
      <c r="E96" s="59"/>
      <c r="F96" s="59"/>
      <c r="G96" s="59"/>
      <c r="H96" s="59"/>
      <c r="I96" s="59"/>
      <c r="J96" s="59"/>
      <c r="K96" s="59"/>
      <c r="L96" s="59"/>
      <c r="M96" s="59"/>
      <c r="N96" s="59"/>
      <c r="O96" s="59"/>
      <c r="P96" s="59"/>
      <c r="Q96" s="59"/>
      <c r="R96" s="59"/>
      <c r="S96" s="59"/>
      <c r="T96" s="59"/>
      <c r="U96" s="59"/>
      <c r="V96" s="59"/>
      <c r="W96" s="59"/>
      <c r="X96" s="59"/>
      <c r="Y96" s="59"/>
    </row>
    <row r="97" spans="2:25">
      <c r="B97" s="59"/>
      <c r="C97" s="59"/>
      <c r="D97" s="59"/>
      <c r="E97" s="59"/>
      <c r="F97" s="59"/>
      <c r="G97" s="59"/>
      <c r="H97" s="59"/>
      <c r="I97" s="59"/>
      <c r="J97" s="141"/>
      <c r="K97" s="59"/>
      <c r="L97" s="59"/>
      <c r="M97" s="59"/>
      <c r="N97" s="59"/>
      <c r="O97" s="59"/>
      <c r="P97" s="59"/>
      <c r="Q97" s="59"/>
      <c r="R97" s="59"/>
      <c r="S97" s="59"/>
      <c r="T97" s="59"/>
      <c r="U97" s="59"/>
      <c r="V97" s="59"/>
      <c r="W97" s="59"/>
      <c r="X97" s="59"/>
      <c r="Y97" s="59"/>
    </row>
    <row r="98" spans="2:25">
      <c r="B98" s="142"/>
      <c r="C98" s="59"/>
      <c r="D98" s="59"/>
      <c r="E98" s="59"/>
      <c r="F98" s="59"/>
      <c r="G98" s="59"/>
      <c r="H98" s="59"/>
      <c r="I98" s="59"/>
      <c r="J98" s="141"/>
      <c r="K98" s="59"/>
      <c r="L98" s="59"/>
      <c r="M98" s="59"/>
      <c r="N98" s="59"/>
      <c r="O98" s="59"/>
      <c r="P98" s="59"/>
      <c r="Q98" s="59"/>
      <c r="R98" s="59"/>
      <c r="S98" s="59"/>
      <c r="T98" s="59"/>
      <c r="U98" s="59"/>
      <c r="V98" s="59"/>
      <c r="W98" s="59"/>
      <c r="X98" s="59"/>
      <c r="Y98" s="59"/>
    </row>
    <row r="99" spans="2:25">
      <c r="B99" s="121"/>
      <c r="C99" s="59"/>
      <c r="D99" s="59"/>
      <c r="E99" s="59"/>
      <c r="F99" s="62"/>
      <c r="G99" s="59"/>
      <c r="H99" s="59"/>
      <c r="I99" s="59"/>
      <c r="J99" s="141"/>
      <c r="K99" s="59"/>
      <c r="L99" s="139"/>
      <c r="M99" s="139"/>
      <c r="N99" s="139"/>
      <c r="O99" s="139"/>
      <c r="P99" s="139"/>
      <c r="Q99" s="139"/>
      <c r="R99" s="139"/>
      <c r="S99" s="139"/>
      <c r="T99" s="139"/>
      <c r="U99" s="139"/>
      <c r="V99" s="139"/>
      <c r="W99" s="139"/>
      <c r="X99" s="59"/>
      <c r="Y99" s="59"/>
    </row>
    <row r="100" spans="2:25">
      <c r="B100" s="121"/>
      <c r="C100" s="59"/>
      <c r="D100" s="59"/>
      <c r="E100" s="59"/>
      <c r="F100" s="62"/>
      <c r="G100" s="59"/>
      <c r="H100" s="59"/>
      <c r="I100" s="59"/>
      <c r="J100" s="141"/>
      <c r="K100" s="59"/>
      <c r="L100" s="139"/>
      <c r="M100" s="139"/>
      <c r="N100" s="139"/>
      <c r="O100" s="139"/>
      <c r="P100" s="139"/>
      <c r="Q100" s="139"/>
      <c r="R100" s="139"/>
      <c r="S100" s="139"/>
      <c r="T100" s="139"/>
      <c r="U100" s="139"/>
      <c r="V100" s="139"/>
      <c r="W100" s="139"/>
      <c r="X100" s="59"/>
      <c r="Y100" s="59"/>
    </row>
    <row r="101" spans="2:25">
      <c r="B101" s="121"/>
      <c r="C101" s="59"/>
      <c r="D101" s="59"/>
      <c r="E101" s="59"/>
      <c r="F101" s="62"/>
      <c r="G101" s="59"/>
      <c r="H101" s="59"/>
      <c r="I101" s="59"/>
      <c r="J101" s="141"/>
      <c r="K101" s="59"/>
      <c r="L101" s="139"/>
      <c r="M101" s="139"/>
      <c r="N101" s="139"/>
      <c r="O101" s="139"/>
      <c r="P101" s="139"/>
      <c r="Q101" s="139"/>
      <c r="R101" s="139"/>
      <c r="S101" s="139"/>
      <c r="T101" s="139"/>
      <c r="U101" s="139"/>
      <c r="V101" s="139"/>
      <c r="W101" s="139"/>
      <c r="X101" s="59"/>
      <c r="Y101" s="59"/>
    </row>
    <row r="102" spans="2:25">
      <c r="B102" s="121"/>
      <c r="C102" s="59"/>
      <c r="D102" s="59"/>
      <c r="E102" s="59"/>
      <c r="F102" s="62"/>
      <c r="G102" s="59"/>
      <c r="H102" s="59"/>
      <c r="I102" s="59"/>
      <c r="J102" s="141"/>
      <c r="K102" s="59"/>
      <c r="L102" s="139"/>
      <c r="M102" s="139"/>
      <c r="N102" s="139"/>
      <c r="O102" s="139"/>
      <c r="P102" s="139"/>
      <c r="Q102" s="139"/>
      <c r="R102" s="139"/>
      <c r="S102" s="139"/>
      <c r="T102" s="139"/>
      <c r="U102" s="139"/>
      <c r="V102" s="139"/>
      <c r="W102" s="139"/>
      <c r="X102" s="59"/>
      <c r="Y102" s="59"/>
    </row>
    <row r="103" spans="2:25">
      <c r="B103" s="121"/>
      <c r="C103" s="59"/>
      <c r="D103" s="59"/>
      <c r="E103" s="59"/>
      <c r="F103" s="62"/>
      <c r="G103" s="59"/>
      <c r="H103" s="59"/>
      <c r="I103" s="59"/>
      <c r="J103" s="141"/>
      <c r="K103" s="59"/>
      <c r="L103" s="139"/>
      <c r="M103" s="139"/>
      <c r="N103" s="139"/>
      <c r="O103" s="139"/>
      <c r="P103" s="139"/>
      <c r="Q103" s="139"/>
      <c r="R103" s="139"/>
      <c r="S103" s="139"/>
      <c r="T103" s="139"/>
      <c r="U103" s="139"/>
      <c r="V103" s="139"/>
      <c r="W103" s="139"/>
      <c r="X103" s="59"/>
      <c r="Y103" s="59"/>
    </row>
    <row r="104" spans="2:25">
      <c r="B104" s="121"/>
      <c r="C104" s="59"/>
      <c r="D104" s="59"/>
      <c r="E104" s="59"/>
      <c r="F104" s="62"/>
      <c r="G104" s="59"/>
      <c r="H104" s="59"/>
      <c r="I104" s="59"/>
      <c r="J104" s="141"/>
      <c r="K104" s="59"/>
      <c r="L104" s="139"/>
      <c r="M104" s="139"/>
      <c r="N104" s="139"/>
      <c r="O104" s="139"/>
      <c r="P104" s="139"/>
      <c r="Q104" s="139"/>
      <c r="R104" s="139"/>
      <c r="S104" s="139"/>
      <c r="T104" s="139"/>
      <c r="U104" s="139"/>
      <c r="V104" s="139"/>
      <c r="W104" s="139"/>
      <c r="X104" s="59"/>
      <c r="Y104" s="59"/>
    </row>
    <row r="105" spans="2:25">
      <c r="B105" s="121"/>
      <c r="C105" s="59"/>
      <c r="D105" s="59"/>
      <c r="E105" s="59"/>
      <c r="F105" s="62"/>
      <c r="G105" s="59"/>
      <c r="H105" s="59"/>
      <c r="I105" s="59"/>
      <c r="J105" s="141"/>
      <c r="K105" s="59"/>
      <c r="L105" s="139"/>
      <c r="M105" s="139"/>
      <c r="N105" s="139"/>
      <c r="O105" s="139"/>
      <c r="P105" s="139"/>
      <c r="Q105" s="139"/>
      <c r="R105" s="139"/>
      <c r="S105" s="139"/>
      <c r="T105" s="139"/>
      <c r="U105" s="139"/>
      <c r="V105" s="139"/>
      <c r="W105" s="139"/>
      <c r="X105" s="59"/>
      <c r="Y105" s="59"/>
    </row>
    <row r="106" spans="2:25">
      <c r="B106" s="121"/>
      <c r="C106" s="59"/>
      <c r="D106" s="59"/>
      <c r="E106" s="59"/>
      <c r="F106" s="62"/>
      <c r="G106" s="59"/>
      <c r="H106" s="59"/>
      <c r="I106" s="59"/>
      <c r="J106" s="141"/>
      <c r="K106" s="59"/>
      <c r="L106" s="139"/>
      <c r="M106" s="139"/>
      <c r="N106" s="139"/>
      <c r="O106" s="139"/>
      <c r="P106" s="139"/>
      <c r="Q106" s="139"/>
      <c r="R106" s="139"/>
      <c r="S106" s="139"/>
      <c r="T106" s="139"/>
      <c r="U106" s="139"/>
      <c r="V106" s="139"/>
      <c r="W106" s="139"/>
      <c r="X106" s="59"/>
      <c r="Y106" s="59"/>
    </row>
    <row r="107" spans="2:25">
      <c r="B107" s="121"/>
      <c r="C107" s="59"/>
      <c r="D107" s="59"/>
      <c r="E107" s="59"/>
      <c r="F107" s="62"/>
      <c r="G107" s="59"/>
      <c r="H107" s="59"/>
      <c r="I107" s="59"/>
      <c r="J107" s="141"/>
      <c r="K107" s="59"/>
      <c r="L107" s="139"/>
      <c r="M107" s="139"/>
      <c r="N107" s="139"/>
      <c r="O107" s="139"/>
      <c r="P107" s="139"/>
      <c r="Q107" s="139"/>
      <c r="R107" s="139"/>
      <c r="S107" s="139"/>
      <c r="T107" s="139"/>
      <c r="U107" s="139"/>
      <c r="V107" s="139"/>
      <c r="W107" s="139"/>
      <c r="X107" s="59"/>
      <c r="Y107" s="59"/>
    </row>
    <row r="108" spans="2:25">
      <c r="B108" s="121"/>
      <c r="C108" s="59"/>
      <c r="D108" s="59"/>
      <c r="E108" s="59"/>
      <c r="F108" s="62"/>
      <c r="G108" s="59"/>
      <c r="H108" s="59"/>
      <c r="I108" s="59"/>
      <c r="J108" s="141"/>
      <c r="K108" s="59"/>
      <c r="L108" s="139"/>
      <c r="M108" s="139"/>
      <c r="N108" s="139"/>
      <c r="O108" s="139"/>
      <c r="P108" s="139"/>
      <c r="Q108" s="139"/>
      <c r="R108" s="139"/>
      <c r="S108" s="139"/>
      <c r="T108" s="139"/>
      <c r="U108" s="139"/>
      <c r="V108" s="139"/>
      <c r="W108" s="139"/>
      <c r="X108" s="59"/>
      <c r="Y108" s="59"/>
    </row>
    <row r="109" spans="2:25">
      <c r="B109" s="121"/>
      <c r="C109" s="59"/>
      <c r="D109" s="59"/>
      <c r="E109" s="59"/>
      <c r="F109" s="59"/>
      <c r="G109" s="59"/>
      <c r="H109" s="59"/>
      <c r="I109" s="59"/>
      <c r="J109" s="141"/>
      <c r="K109" s="59"/>
      <c r="L109" s="139"/>
      <c r="M109" s="157"/>
      <c r="N109" s="139"/>
      <c r="O109" s="139"/>
      <c r="P109" s="139"/>
      <c r="Q109" s="139"/>
      <c r="R109" s="139"/>
      <c r="S109" s="139"/>
      <c r="T109" s="139"/>
      <c r="U109" s="139"/>
      <c r="V109" s="139"/>
      <c r="W109" s="139"/>
      <c r="X109" s="59"/>
      <c r="Y109" s="59"/>
    </row>
    <row r="110" spans="2:25">
      <c r="B110" s="142"/>
      <c r="C110" s="59"/>
      <c r="D110" s="59"/>
      <c r="E110" s="59"/>
      <c r="F110" s="59"/>
      <c r="G110" s="59"/>
      <c r="H110" s="59"/>
      <c r="I110" s="59"/>
      <c r="J110" s="141"/>
      <c r="K110" s="59"/>
      <c r="L110" s="139"/>
      <c r="M110" s="157"/>
      <c r="N110" s="139"/>
      <c r="O110" s="139"/>
      <c r="P110" s="139"/>
      <c r="Q110" s="139"/>
      <c r="R110" s="139"/>
      <c r="S110" s="139"/>
      <c r="T110" s="139"/>
      <c r="U110" s="139"/>
      <c r="V110" s="139"/>
      <c r="W110" s="139"/>
      <c r="X110" s="59"/>
      <c r="Y110" s="59"/>
    </row>
    <row r="111" spans="2:25">
      <c r="B111" s="121"/>
      <c r="C111" s="59"/>
      <c r="D111" s="59"/>
      <c r="E111" s="59"/>
      <c r="F111" s="62"/>
      <c r="G111" s="59"/>
      <c r="H111" s="59"/>
      <c r="I111" s="59"/>
      <c r="J111" s="141"/>
      <c r="K111" s="59"/>
      <c r="L111" s="139"/>
      <c r="M111" s="139"/>
      <c r="N111" s="139"/>
      <c r="O111" s="139"/>
      <c r="P111" s="139"/>
      <c r="Q111" s="139"/>
      <c r="R111" s="139"/>
      <c r="S111" s="139"/>
      <c r="T111" s="139"/>
      <c r="U111" s="139"/>
      <c r="V111" s="139"/>
      <c r="W111" s="139"/>
      <c r="X111" s="59"/>
      <c r="Y111" s="59"/>
    </row>
    <row r="112" spans="2:25">
      <c r="B112" s="121"/>
      <c r="C112" s="59"/>
      <c r="D112" s="59"/>
      <c r="E112" s="59"/>
      <c r="F112" s="62"/>
      <c r="G112" s="59"/>
      <c r="H112" s="59"/>
      <c r="I112" s="59"/>
      <c r="J112" s="141"/>
      <c r="K112" s="59"/>
      <c r="L112" s="139"/>
      <c r="M112" s="139"/>
      <c r="N112" s="139"/>
      <c r="O112" s="139"/>
      <c r="P112" s="139"/>
      <c r="Q112" s="139"/>
      <c r="R112" s="139"/>
      <c r="S112" s="139"/>
      <c r="T112" s="139"/>
      <c r="U112" s="139"/>
      <c r="V112" s="139"/>
      <c r="W112" s="139"/>
      <c r="X112" s="59"/>
      <c r="Y112" s="59"/>
    </row>
    <row r="113" spans="2:25">
      <c r="B113" s="121"/>
      <c r="C113" s="59"/>
      <c r="D113" s="59"/>
      <c r="E113" s="59"/>
      <c r="F113" s="62"/>
      <c r="G113" s="59"/>
      <c r="H113" s="59"/>
      <c r="I113" s="59"/>
      <c r="J113" s="141"/>
      <c r="K113" s="59"/>
      <c r="L113" s="139"/>
      <c r="M113" s="139"/>
      <c r="N113" s="139"/>
      <c r="O113" s="139"/>
      <c r="P113" s="139"/>
      <c r="Q113" s="139"/>
      <c r="R113" s="139"/>
      <c r="S113" s="139"/>
      <c r="T113" s="139"/>
      <c r="U113" s="139"/>
      <c r="V113" s="139"/>
      <c r="W113" s="139"/>
      <c r="X113" s="59"/>
      <c r="Y113" s="59"/>
    </row>
    <row r="114" spans="2:25">
      <c r="B114" s="121"/>
      <c r="C114" s="59"/>
      <c r="D114" s="59"/>
      <c r="E114" s="59"/>
      <c r="F114" s="62"/>
      <c r="G114" s="59"/>
      <c r="H114" s="59"/>
      <c r="I114" s="59"/>
      <c r="J114" s="141"/>
      <c r="K114" s="59"/>
      <c r="L114" s="139"/>
      <c r="M114" s="139"/>
      <c r="N114" s="139"/>
      <c r="O114" s="139"/>
      <c r="P114" s="139"/>
      <c r="Q114" s="139"/>
      <c r="R114" s="139"/>
      <c r="S114" s="139"/>
      <c r="T114" s="139"/>
      <c r="U114" s="139"/>
      <c r="V114" s="139"/>
      <c r="W114" s="139"/>
      <c r="X114" s="59"/>
      <c r="Y114" s="59"/>
    </row>
    <row r="115" spans="2:25">
      <c r="B115" s="121"/>
      <c r="C115" s="59"/>
      <c r="D115" s="59"/>
      <c r="E115" s="59"/>
      <c r="F115" s="62"/>
      <c r="G115" s="59"/>
      <c r="H115" s="59"/>
      <c r="I115" s="59"/>
      <c r="J115" s="141"/>
      <c r="K115" s="59"/>
      <c r="L115" s="139"/>
      <c r="M115" s="139"/>
      <c r="N115" s="139"/>
      <c r="O115" s="139"/>
      <c r="P115" s="139"/>
      <c r="Q115" s="139"/>
      <c r="R115" s="139"/>
      <c r="S115" s="139"/>
      <c r="T115" s="139"/>
      <c r="U115" s="139"/>
      <c r="V115" s="139"/>
      <c r="W115" s="139"/>
      <c r="X115" s="59"/>
      <c r="Y115" s="59"/>
    </row>
    <row r="116" spans="2:25">
      <c r="B116" s="121"/>
      <c r="C116" s="59"/>
      <c r="D116" s="59"/>
      <c r="E116" s="59"/>
      <c r="F116" s="62"/>
      <c r="G116" s="59"/>
      <c r="H116" s="59"/>
      <c r="I116" s="59"/>
      <c r="J116" s="141"/>
      <c r="K116" s="59"/>
      <c r="L116" s="139"/>
      <c r="M116" s="139"/>
      <c r="N116" s="139"/>
      <c r="O116" s="139"/>
      <c r="P116" s="139"/>
      <c r="Q116" s="139"/>
      <c r="R116" s="139"/>
      <c r="S116" s="139"/>
      <c r="T116" s="139"/>
      <c r="U116" s="139"/>
      <c r="V116" s="139"/>
      <c r="W116" s="139"/>
      <c r="X116" s="59"/>
      <c r="Y116" s="59"/>
    </row>
    <row r="117" spans="2:25">
      <c r="B117" s="121"/>
      <c r="C117" s="59"/>
      <c r="D117" s="59"/>
      <c r="E117" s="59"/>
      <c r="F117" s="62"/>
      <c r="G117" s="59"/>
      <c r="H117" s="59"/>
      <c r="I117" s="59"/>
      <c r="J117" s="141"/>
      <c r="K117" s="59"/>
      <c r="L117" s="139"/>
      <c r="M117" s="139"/>
      <c r="N117" s="139"/>
      <c r="O117" s="139"/>
      <c r="P117" s="139"/>
      <c r="Q117" s="139"/>
      <c r="R117" s="139"/>
      <c r="S117" s="139"/>
      <c r="T117" s="139"/>
      <c r="U117" s="139"/>
      <c r="V117" s="139"/>
      <c r="W117" s="139"/>
      <c r="X117" s="59"/>
      <c r="Y117" s="59"/>
    </row>
    <row r="118" spans="2:25">
      <c r="B118" s="121"/>
      <c r="C118" s="59"/>
      <c r="D118" s="59"/>
      <c r="E118" s="59"/>
      <c r="F118" s="62"/>
      <c r="G118" s="59"/>
      <c r="H118" s="59"/>
      <c r="I118" s="59"/>
      <c r="J118" s="141"/>
      <c r="K118" s="59"/>
      <c r="L118" s="139"/>
      <c r="M118" s="139"/>
      <c r="N118" s="139"/>
      <c r="O118" s="139"/>
      <c r="P118" s="139"/>
      <c r="Q118" s="139"/>
      <c r="R118" s="139"/>
      <c r="S118" s="139"/>
      <c r="T118" s="139"/>
      <c r="U118" s="139"/>
      <c r="V118" s="139"/>
      <c r="W118" s="139"/>
      <c r="X118" s="59"/>
      <c r="Y118" s="59"/>
    </row>
    <row r="119" spans="2:25">
      <c r="B119" s="121"/>
      <c r="C119" s="59"/>
      <c r="D119" s="59"/>
      <c r="E119" s="59"/>
      <c r="F119" s="62"/>
      <c r="G119" s="59"/>
      <c r="H119" s="59"/>
      <c r="I119" s="59"/>
      <c r="J119" s="141"/>
      <c r="K119" s="59"/>
      <c r="L119" s="139"/>
      <c r="M119" s="139"/>
      <c r="N119" s="139"/>
      <c r="O119" s="139"/>
      <c r="P119" s="139"/>
      <c r="Q119" s="139"/>
      <c r="R119" s="139"/>
      <c r="S119" s="139"/>
      <c r="T119" s="139"/>
      <c r="U119" s="139"/>
      <c r="V119" s="139"/>
      <c r="W119" s="139"/>
      <c r="X119" s="59"/>
      <c r="Y119" s="59"/>
    </row>
    <row r="120" spans="2:25">
      <c r="B120" s="121"/>
      <c r="C120" s="59"/>
      <c r="D120" s="59"/>
      <c r="E120" s="59"/>
      <c r="F120" s="62"/>
      <c r="G120" s="59"/>
      <c r="H120" s="59"/>
      <c r="I120" s="59"/>
      <c r="J120" s="141"/>
      <c r="K120" s="59"/>
      <c r="L120" s="139"/>
      <c r="M120" s="139"/>
      <c r="N120" s="139"/>
      <c r="O120" s="139"/>
      <c r="P120" s="139"/>
      <c r="Q120" s="139"/>
      <c r="R120" s="139"/>
      <c r="S120" s="139"/>
      <c r="T120" s="139"/>
      <c r="U120" s="139"/>
      <c r="V120" s="139"/>
      <c r="W120" s="139"/>
      <c r="X120" s="59"/>
      <c r="Y120" s="59"/>
    </row>
    <row r="121" spans="2:25">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row>
    <row r="122" spans="2:25">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row>
    <row r="123" spans="2:25">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row>
    <row r="124" spans="2:25">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row>
    <row r="125" spans="2:25">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A2:Y66"/>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cols>
    <col min="1" max="1" width="4.7109375" style="2" customWidth="1"/>
    <col min="2" max="2" width="41.42578125" style="2" customWidth="1"/>
    <col min="3" max="3" width="4.7109375" style="2" customWidth="1"/>
    <col min="4" max="5" width="4.5703125" style="2" customWidth="1"/>
    <col min="6" max="6" width="20.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2" width="2.7109375" style="2" customWidth="1"/>
    <col min="23" max="23" width="17.140625" style="2" customWidth="1"/>
    <col min="24" max="24" width="2.7109375" style="2" customWidth="1"/>
    <col min="25" max="25" width="13.7109375" style="2" customWidth="1"/>
    <col min="26" max="26" width="2.7109375" style="2" customWidth="1"/>
    <col min="27" max="41" width="13.7109375" style="2" customWidth="1"/>
    <col min="42" max="16384" width="9.140625" style="2"/>
  </cols>
  <sheetData>
    <row r="2" spans="2:25" s="22" customFormat="1" ht="18">
      <c r="B2" s="22" t="s">
        <v>445</v>
      </c>
    </row>
    <row r="4" spans="2:25">
      <c r="B4" s="31" t="s">
        <v>25</v>
      </c>
      <c r="C4" s="1"/>
      <c r="D4" s="1"/>
      <c r="L4"/>
    </row>
    <row r="5" spans="2:25">
      <c r="B5" s="188" t="s">
        <v>517</v>
      </c>
      <c r="C5" s="188"/>
      <c r="D5" s="188"/>
      <c r="E5" s="188"/>
      <c r="F5" s="188"/>
      <c r="H5" s="23"/>
    </row>
    <row r="6" spans="2:25">
      <c r="B6" s="2" t="s">
        <v>473</v>
      </c>
    </row>
    <row r="9" spans="2:25" s="9" customFormat="1">
      <c r="B9" s="9" t="s">
        <v>41</v>
      </c>
      <c r="F9" s="9" t="s">
        <v>23</v>
      </c>
      <c r="H9" s="9" t="s">
        <v>24</v>
      </c>
      <c r="J9" s="9" t="s">
        <v>45</v>
      </c>
      <c r="L9" s="9" t="s">
        <v>286</v>
      </c>
      <c r="M9" s="9" t="s">
        <v>280</v>
      </c>
      <c r="N9" s="9" t="s">
        <v>77</v>
      </c>
      <c r="O9" s="9" t="s">
        <v>76</v>
      </c>
      <c r="P9" s="9" t="s">
        <v>281</v>
      </c>
      <c r="Q9" s="9" t="s">
        <v>282</v>
      </c>
      <c r="R9" s="9" t="s">
        <v>283</v>
      </c>
      <c r="S9" s="9" t="s">
        <v>284</v>
      </c>
      <c r="W9" s="9" t="s">
        <v>42</v>
      </c>
      <c r="Y9" s="9" t="s">
        <v>43</v>
      </c>
    </row>
    <row r="12" spans="2:25" s="78" customFormat="1">
      <c r="B12" s="78" t="s">
        <v>472</v>
      </c>
    </row>
    <row r="13" spans="2:25">
      <c r="B13" s="121"/>
      <c r="C13" s="59"/>
      <c r="D13" s="59"/>
      <c r="E13" s="59"/>
      <c r="F13" s="62"/>
      <c r="G13" s="59"/>
      <c r="H13" s="59"/>
      <c r="I13" s="59"/>
      <c r="J13" s="141"/>
      <c r="K13" s="59"/>
      <c r="L13" s="139"/>
      <c r="M13" s="139"/>
      <c r="N13" s="139"/>
      <c r="O13" s="139"/>
      <c r="P13" s="139"/>
      <c r="Q13" s="139"/>
      <c r="R13" s="139"/>
      <c r="S13" s="139"/>
      <c r="T13" s="139"/>
      <c r="U13" s="139"/>
      <c r="V13" s="59"/>
      <c r="W13" s="59"/>
    </row>
    <row r="14" spans="2:25">
      <c r="B14" s="142" t="s">
        <v>443</v>
      </c>
      <c r="C14" s="59"/>
      <c r="D14" s="59"/>
      <c r="E14" s="59"/>
      <c r="F14" s="62"/>
      <c r="G14" s="59"/>
      <c r="H14" s="59"/>
      <c r="I14" s="59"/>
      <c r="J14" s="141"/>
      <c r="K14" s="59"/>
      <c r="L14" s="139"/>
      <c r="M14" s="139"/>
      <c r="N14" s="139"/>
      <c r="O14" s="139"/>
      <c r="P14" s="139"/>
      <c r="Q14" s="139"/>
      <c r="R14" s="139"/>
      <c r="S14" s="139"/>
      <c r="T14" s="139"/>
      <c r="U14" s="139"/>
      <c r="V14" s="59"/>
      <c r="W14" s="59"/>
    </row>
    <row r="15" spans="2:25">
      <c r="B15" s="121"/>
      <c r="C15" s="59"/>
      <c r="D15" s="59"/>
      <c r="E15" s="59"/>
      <c r="F15" s="62"/>
      <c r="G15" s="59"/>
      <c r="H15" s="59"/>
      <c r="I15" s="59"/>
      <c r="J15" s="141"/>
      <c r="K15" s="59"/>
      <c r="L15" s="139"/>
      <c r="M15" s="139"/>
      <c r="N15" s="139"/>
      <c r="O15" s="139"/>
      <c r="P15" s="139"/>
      <c r="Q15" s="139"/>
      <c r="R15" s="139"/>
      <c r="S15" s="139"/>
      <c r="T15" s="139"/>
      <c r="U15" s="139"/>
      <c r="V15" s="59"/>
      <c r="W15" s="59"/>
    </row>
    <row r="16" spans="2:25">
      <c r="B16" s="44" t="s">
        <v>251</v>
      </c>
      <c r="C16" s="59"/>
      <c r="D16" s="59"/>
      <c r="E16" s="59"/>
      <c r="F16" s="62"/>
      <c r="G16" s="59"/>
      <c r="H16" s="59"/>
      <c r="I16" s="59"/>
      <c r="J16" s="141"/>
      <c r="K16" s="59"/>
      <c r="L16" s="139"/>
      <c r="M16" s="139"/>
      <c r="N16" s="139"/>
      <c r="O16" s="139"/>
      <c r="P16" s="139"/>
      <c r="Q16" s="139"/>
      <c r="R16" s="139"/>
      <c r="S16" s="139"/>
      <c r="T16" s="139"/>
      <c r="U16" s="139"/>
      <c r="V16" s="59"/>
      <c r="W16" s="59"/>
    </row>
    <row r="17" spans="2:23">
      <c r="B17" s="45" t="s">
        <v>260</v>
      </c>
      <c r="C17" s="59"/>
      <c r="D17" s="59"/>
      <c r="E17" s="59"/>
      <c r="F17" s="62" t="s">
        <v>447</v>
      </c>
      <c r="G17" s="59"/>
      <c r="H17" s="59"/>
      <c r="I17" s="59"/>
      <c r="J17" s="141"/>
      <c r="K17" s="59"/>
      <c r="L17" s="242"/>
      <c r="M17" s="242">
        <v>184.8</v>
      </c>
      <c r="N17" s="242">
        <v>142.02000000000001</v>
      </c>
      <c r="O17" s="242">
        <v>340.79999999999995</v>
      </c>
      <c r="P17" s="242"/>
      <c r="Q17" s="242">
        <v>175</v>
      </c>
      <c r="R17" s="242">
        <v>238.35999999999999</v>
      </c>
      <c r="S17" s="242"/>
      <c r="T17" s="139"/>
      <c r="U17" s="139"/>
      <c r="V17" s="59"/>
      <c r="W17" s="59" t="s">
        <v>507</v>
      </c>
    </row>
    <row r="18" spans="2:23">
      <c r="B18" s="45" t="s">
        <v>261</v>
      </c>
      <c r="C18" s="59"/>
      <c r="D18" s="59"/>
      <c r="E18" s="59"/>
      <c r="F18" s="62" t="s">
        <v>447</v>
      </c>
      <c r="G18" s="59"/>
      <c r="H18" s="59"/>
      <c r="I18" s="59"/>
      <c r="J18" s="141"/>
      <c r="K18" s="59"/>
      <c r="L18" s="242"/>
      <c r="M18" s="242"/>
      <c r="N18" s="242">
        <v>150.13999999999999</v>
      </c>
      <c r="O18" s="242">
        <v>340.79999999999995</v>
      </c>
      <c r="P18" s="242"/>
      <c r="Q18" s="242">
        <v>175</v>
      </c>
      <c r="R18" s="242">
        <v>238.35999999999999</v>
      </c>
      <c r="S18" s="242"/>
      <c r="T18" s="139"/>
      <c r="U18" s="139"/>
      <c r="V18" s="59"/>
      <c r="W18" s="59" t="s">
        <v>507</v>
      </c>
    </row>
    <row r="19" spans="2:23">
      <c r="C19" s="59"/>
      <c r="D19" s="59"/>
      <c r="E19" s="59"/>
      <c r="F19" s="62"/>
      <c r="G19" s="59"/>
      <c r="H19" s="59"/>
      <c r="I19" s="59"/>
      <c r="J19" s="141"/>
      <c r="K19" s="59"/>
      <c r="L19" s="243"/>
      <c r="M19" s="243"/>
      <c r="N19" s="243"/>
      <c r="O19" s="243"/>
      <c r="P19" s="243"/>
      <c r="Q19" s="243"/>
      <c r="R19" s="243"/>
      <c r="S19" s="243"/>
      <c r="T19" s="139"/>
      <c r="U19" s="139"/>
      <c r="V19" s="59"/>
      <c r="W19" s="59"/>
    </row>
    <row r="20" spans="2:23">
      <c r="B20" s="44" t="s">
        <v>262</v>
      </c>
      <c r="C20" s="59"/>
      <c r="D20" s="59"/>
      <c r="E20" s="59"/>
      <c r="F20" s="62"/>
      <c r="G20" s="59"/>
      <c r="H20" s="59"/>
      <c r="I20" s="59"/>
      <c r="J20" s="141"/>
      <c r="K20" s="59"/>
      <c r="L20" s="243"/>
      <c r="M20" s="243"/>
      <c r="N20" s="243"/>
      <c r="O20" s="243"/>
      <c r="P20" s="243"/>
      <c r="Q20" s="243"/>
      <c r="R20" s="243"/>
      <c r="S20" s="243"/>
      <c r="T20" s="139"/>
      <c r="U20" s="139"/>
      <c r="V20" s="59"/>
      <c r="W20" s="59"/>
    </row>
    <row r="21" spans="2:23">
      <c r="B21" s="45" t="s">
        <v>260</v>
      </c>
      <c r="C21" s="59"/>
      <c r="D21" s="59"/>
      <c r="E21" s="59"/>
      <c r="F21" s="62" t="s">
        <v>447</v>
      </c>
      <c r="G21" s="59"/>
      <c r="H21" s="59"/>
      <c r="I21" s="59"/>
      <c r="J21" s="141"/>
      <c r="K21" s="59"/>
      <c r="L21" s="242"/>
      <c r="M21" s="242">
        <v>387.96</v>
      </c>
      <c r="N21" s="242">
        <v>142.02000000000001</v>
      </c>
      <c r="O21" s="242">
        <v>340.79999999999995</v>
      </c>
      <c r="P21" s="242">
        <v>220</v>
      </c>
      <c r="Q21" s="242"/>
      <c r="R21" s="242">
        <v>238.35999999999999</v>
      </c>
      <c r="S21" s="242"/>
      <c r="T21" s="139"/>
      <c r="U21" s="139"/>
      <c r="V21" s="59"/>
      <c r="W21" s="59" t="s">
        <v>507</v>
      </c>
    </row>
    <row r="22" spans="2:23">
      <c r="B22" s="45" t="s">
        <v>261</v>
      </c>
      <c r="C22" s="59"/>
      <c r="D22" s="59"/>
      <c r="E22" s="59"/>
      <c r="F22" s="62" t="s">
        <v>447</v>
      </c>
      <c r="G22" s="59"/>
      <c r="H22" s="59"/>
      <c r="I22" s="59"/>
      <c r="J22" s="141"/>
      <c r="K22" s="59"/>
      <c r="L22" s="242"/>
      <c r="M22" s="242">
        <v>387.96</v>
      </c>
      <c r="N22" s="242">
        <v>150.13999999999999</v>
      </c>
      <c r="O22" s="242">
        <v>340.79999999999995</v>
      </c>
      <c r="P22" s="242">
        <v>220</v>
      </c>
      <c r="Q22" s="242"/>
      <c r="R22" s="242">
        <v>238.35999999999999</v>
      </c>
      <c r="S22" s="242"/>
      <c r="T22" s="139"/>
      <c r="U22" s="139"/>
      <c r="V22" s="59"/>
      <c r="W22" s="59" t="s">
        <v>507</v>
      </c>
    </row>
    <row r="23" spans="2:23">
      <c r="B23" s="142"/>
      <c r="C23" s="59"/>
      <c r="D23" s="59"/>
      <c r="E23" s="59"/>
      <c r="F23" s="59"/>
      <c r="G23" s="59"/>
      <c r="H23" s="59"/>
      <c r="I23" s="59"/>
      <c r="J23" s="141"/>
      <c r="K23" s="59"/>
      <c r="L23" s="243"/>
      <c r="M23" s="244"/>
      <c r="N23" s="243"/>
      <c r="O23" s="243"/>
      <c r="P23" s="243"/>
      <c r="Q23" s="243"/>
      <c r="R23" s="243"/>
      <c r="S23" s="243"/>
      <c r="T23" s="139"/>
      <c r="U23" s="139"/>
      <c r="V23" s="59"/>
      <c r="W23" s="59"/>
    </row>
    <row r="24" spans="2:23">
      <c r="B24" s="44" t="s">
        <v>315</v>
      </c>
      <c r="C24" s="59"/>
      <c r="D24" s="59"/>
      <c r="E24" s="59"/>
      <c r="F24" s="62"/>
      <c r="G24" s="59"/>
      <c r="H24" s="59"/>
      <c r="I24" s="59"/>
      <c r="J24" s="141"/>
      <c r="K24" s="59"/>
      <c r="L24" s="243"/>
      <c r="M24" s="243"/>
      <c r="N24" s="243"/>
      <c r="O24" s="243"/>
      <c r="P24" s="243"/>
      <c r="Q24" s="243"/>
      <c r="R24" s="243"/>
      <c r="S24" s="243"/>
      <c r="T24" s="139"/>
      <c r="U24" s="139"/>
      <c r="V24" s="59"/>
      <c r="W24" s="59"/>
    </row>
    <row r="25" spans="2:23">
      <c r="B25" s="45" t="s">
        <v>316</v>
      </c>
      <c r="C25" s="59"/>
      <c r="D25" s="59"/>
      <c r="E25" s="59"/>
      <c r="F25" s="50" t="s">
        <v>476</v>
      </c>
      <c r="G25" s="59"/>
      <c r="H25" s="59"/>
      <c r="I25" s="59"/>
      <c r="J25" s="141"/>
      <c r="K25" s="59"/>
      <c r="L25" s="242"/>
      <c r="M25" s="242">
        <v>3911.5199999999995</v>
      </c>
      <c r="N25" s="242">
        <v>1282.9000000000001</v>
      </c>
      <c r="O25" s="242">
        <v>571.68000000000006</v>
      </c>
      <c r="P25" s="242"/>
      <c r="Q25" s="242"/>
      <c r="R25" s="242"/>
      <c r="S25" s="242">
        <v>3580.25</v>
      </c>
      <c r="T25" s="139"/>
      <c r="U25" s="139"/>
      <c r="V25" s="59"/>
      <c r="W25" s="59" t="s">
        <v>507</v>
      </c>
    </row>
    <row r="26" spans="2:23">
      <c r="C26" s="59"/>
      <c r="D26" s="59"/>
      <c r="E26" s="59"/>
      <c r="F26" s="62"/>
      <c r="G26" s="59"/>
      <c r="H26" s="59"/>
      <c r="I26" s="59"/>
      <c r="J26" s="141"/>
      <c r="K26" s="59"/>
      <c r="L26" s="243"/>
      <c r="M26" s="243"/>
      <c r="N26" s="243"/>
      <c r="O26" s="243"/>
      <c r="P26" s="243"/>
      <c r="Q26" s="243"/>
      <c r="R26" s="243"/>
      <c r="S26" s="243"/>
      <c r="T26" s="139"/>
      <c r="U26" s="139"/>
      <c r="V26" s="59"/>
      <c r="W26" s="59"/>
    </row>
    <row r="27" spans="2:23">
      <c r="B27" s="44" t="s">
        <v>263</v>
      </c>
      <c r="C27" s="59"/>
      <c r="D27" s="59"/>
      <c r="E27" s="59"/>
      <c r="F27" s="62"/>
      <c r="G27" s="59"/>
      <c r="H27" s="59"/>
      <c r="I27" s="59"/>
      <c r="J27" s="141"/>
      <c r="K27" s="59"/>
      <c r="L27" s="243"/>
      <c r="M27" s="243"/>
      <c r="N27" s="243"/>
      <c r="O27" s="243"/>
      <c r="P27" s="243"/>
      <c r="Q27" s="243"/>
      <c r="R27" s="243"/>
      <c r="S27" s="243"/>
      <c r="T27" s="139"/>
      <c r="U27" s="139"/>
      <c r="V27" s="59"/>
      <c r="W27" s="59"/>
    </row>
    <row r="28" spans="2:23">
      <c r="B28" s="121"/>
      <c r="C28" s="59"/>
      <c r="D28" s="59"/>
      <c r="E28" s="59"/>
      <c r="F28" s="62"/>
      <c r="G28" s="59"/>
      <c r="H28" s="59"/>
      <c r="I28" s="59"/>
      <c r="J28" s="141"/>
      <c r="K28" s="59"/>
      <c r="L28" s="243"/>
      <c r="M28" s="243"/>
      <c r="N28" s="243"/>
      <c r="O28" s="243"/>
      <c r="P28" s="243"/>
      <c r="Q28" s="243"/>
      <c r="R28" s="243"/>
      <c r="S28" s="243"/>
      <c r="T28" s="139"/>
      <c r="U28" s="139"/>
      <c r="V28" s="59"/>
      <c r="W28" s="59"/>
    </row>
    <row r="29" spans="2:23">
      <c r="B29" s="44" t="s">
        <v>251</v>
      </c>
      <c r="C29" s="59"/>
      <c r="D29" s="59"/>
      <c r="E29" s="59"/>
      <c r="F29" s="62"/>
      <c r="G29" s="59"/>
      <c r="H29" s="59"/>
      <c r="I29" s="59"/>
      <c r="J29" s="141"/>
      <c r="K29" s="59"/>
      <c r="L29" s="243"/>
      <c r="M29" s="243"/>
      <c r="N29" s="243"/>
      <c r="O29" s="243"/>
      <c r="P29" s="243"/>
      <c r="Q29" s="243"/>
      <c r="R29" s="243"/>
      <c r="S29" s="243"/>
      <c r="T29" s="139"/>
      <c r="U29" s="139"/>
      <c r="V29" s="59"/>
      <c r="W29" s="59"/>
    </row>
    <row r="30" spans="2:23">
      <c r="B30" s="45" t="s">
        <v>260</v>
      </c>
      <c r="C30" s="59"/>
      <c r="D30" s="59"/>
      <c r="E30" s="59"/>
      <c r="F30" s="62" t="s">
        <v>447</v>
      </c>
      <c r="G30" s="59"/>
      <c r="H30" s="59"/>
      <c r="I30" s="59"/>
      <c r="J30" s="141"/>
      <c r="K30" s="59"/>
      <c r="L30" s="242"/>
      <c r="M30" s="242"/>
      <c r="N30" s="242">
        <v>4495.8599999999997</v>
      </c>
      <c r="O30" s="242">
        <v>4698</v>
      </c>
      <c r="P30" s="242">
        <v>7828</v>
      </c>
      <c r="Q30" s="242"/>
      <c r="R30" s="242">
        <v>4820.25</v>
      </c>
      <c r="S30" s="242"/>
      <c r="T30" s="139"/>
      <c r="U30" s="139"/>
      <c r="V30" s="59"/>
      <c r="W30" s="59" t="s">
        <v>507</v>
      </c>
    </row>
    <row r="31" spans="2:23">
      <c r="B31" s="45" t="s">
        <v>261</v>
      </c>
      <c r="C31" s="59"/>
      <c r="D31" s="59"/>
      <c r="E31" s="59"/>
      <c r="F31" s="62" t="s">
        <v>447</v>
      </c>
      <c r="G31" s="59"/>
      <c r="H31" s="59"/>
      <c r="I31" s="59"/>
      <c r="J31" s="141"/>
      <c r="K31" s="59"/>
      <c r="L31" s="242"/>
      <c r="M31" s="242"/>
      <c r="N31" s="242">
        <v>4767.41</v>
      </c>
      <c r="O31" s="242">
        <v>4698</v>
      </c>
      <c r="P31" s="242">
        <v>7828</v>
      </c>
      <c r="Q31" s="242"/>
      <c r="R31" s="242">
        <v>4820.25</v>
      </c>
      <c r="S31" s="242"/>
      <c r="T31" s="139"/>
      <c r="U31" s="139"/>
      <c r="V31" s="59"/>
      <c r="W31" s="59" t="s">
        <v>507</v>
      </c>
    </row>
    <row r="32" spans="2:23">
      <c r="C32" s="59"/>
      <c r="D32" s="59"/>
      <c r="E32" s="59"/>
      <c r="F32" s="62"/>
      <c r="G32" s="59"/>
      <c r="H32" s="59"/>
      <c r="I32" s="59"/>
      <c r="J32" s="141"/>
      <c r="K32" s="59"/>
      <c r="L32" s="243"/>
      <c r="M32" s="243"/>
      <c r="N32" s="243"/>
      <c r="O32" s="243"/>
      <c r="P32" s="243"/>
      <c r="Q32" s="243"/>
      <c r="R32" s="243"/>
      <c r="S32" s="243"/>
      <c r="T32" s="139"/>
      <c r="U32" s="139"/>
      <c r="V32" s="59"/>
      <c r="W32" s="59"/>
    </row>
    <row r="33" spans="1:23">
      <c r="B33" s="44" t="s">
        <v>262</v>
      </c>
      <c r="C33" s="59"/>
      <c r="D33" s="59"/>
      <c r="E33" s="59"/>
      <c r="F33" s="62"/>
      <c r="G33" s="59"/>
      <c r="H33" s="59"/>
      <c r="I33" s="59"/>
      <c r="J33" s="141"/>
      <c r="K33" s="59"/>
      <c r="L33" s="243"/>
      <c r="M33" s="243"/>
      <c r="N33" s="243"/>
      <c r="O33" s="243"/>
      <c r="P33" s="243"/>
      <c r="Q33" s="243"/>
      <c r="R33" s="243"/>
      <c r="S33" s="243"/>
      <c r="T33" s="139"/>
      <c r="U33" s="139"/>
      <c r="V33" s="59"/>
      <c r="W33" s="59"/>
    </row>
    <row r="34" spans="1:23">
      <c r="B34" s="45" t="s">
        <v>260</v>
      </c>
      <c r="C34" s="59"/>
      <c r="D34" s="59"/>
      <c r="E34" s="59"/>
      <c r="F34" s="62" t="s">
        <v>447</v>
      </c>
      <c r="G34" s="59"/>
      <c r="H34" s="59"/>
      <c r="I34" s="59"/>
      <c r="J34" s="59"/>
      <c r="K34" s="59"/>
      <c r="L34" s="242"/>
      <c r="M34" s="242">
        <v>11745</v>
      </c>
      <c r="N34" s="242">
        <v>4495.8599999999997</v>
      </c>
      <c r="O34" s="242">
        <v>4698</v>
      </c>
      <c r="P34" s="242">
        <v>7828</v>
      </c>
      <c r="Q34" s="242">
        <v>6305.0000000000009</v>
      </c>
      <c r="R34" s="242">
        <v>4820.25</v>
      </c>
      <c r="S34" s="242"/>
      <c r="T34" s="59"/>
      <c r="U34" s="59"/>
      <c r="V34" s="59"/>
      <c r="W34" s="59" t="s">
        <v>507</v>
      </c>
    </row>
    <row r="35" spans="1:23">
      <c r="B35" s="45" t="s">
        <v>261</v>
      </c>
      <c r="C35" s="59"/>
      <c r="D35" s="59"/>
      <c r="E35" s="59"/>
      <c r="F35" s="62" t="s">
        <v>447</v>
      </c>
      <c r="G35" s="59"/>
      <c r="H35" s="59"/>
      <c r="I35" s="59"/>
      <c r="J35" s="59"/>
      <c r="K35" s="59"/>
      <c r="L35" s="242"/>
      <c r="M35" s="242"/>
      <c r="N35" s="242">
        <v>4767.41</v>
      </c>
      <c r="O35" s="242">
        <v>4698</v>
      </c>
      <c r="P35" s="242">
        <v>7828</v>
      </c>
      <c r="Q35" s="242">
        <v>6305.0000000000009</v>
      </c>
      <c r="R35" s="242">
        <v>4820.25</v>
      </c>
      <c r="S35" s="242"/>
      <c r="T35" s="59"/>
      <c r="U35" s="59"/>
      <c r="V35" s="59"/>
      <c r="W35" s="59" t="s">
        <v>507</v>
      </c>
    </row>
    <row r="36" spans="1:23">
      <c r="B36" s="142"/>
      <c r="C36" s="59"/>
      <c r="D36" s="59"/>
      <c r="E36" s="59"/>
      <c r="F36" s="59"/>
      <c r="G36" s="59"/>
      <c r="H36" s="59"/>
      <c r="I36" s="59"/>
      <c r="J36" s="59"/>
      <c r="K36" s="59"/>
      <c r="L36" s="243"/>
      <c r="M36" s="244"/>
      <c r="N36" s="243"/>
      <c r="O36" s="243"/>
      <c r="P36" s="243"/>
      <c r="Q36" s="243"/>
      <c r="R36" s="243"/>
      <c r="S36" s="243"/>
      <c r="T36" s="59"/>
      <c r="U36" s="59"/>
      <c r="V36" s="59"/>
      <c r="W36" s="59"/>
    </row>
    <row r="37" spans="1:23">
      <c r="B37" s="44" t="s">
        <v>315</v>
      </c>
      <c r="C37" s="59"/>
      <c r="D37" s="59"/>
      <c r="E37" s="59"/>
      <c r="F37" s="59"/>
      <c r="G37" s="59"/>
      <c r="H37" s="59"/>
      <c r="I37" s="59"/>
      <c r="J37" s="59"/>
      <c r="K37" s="59"/>
      <c r="L37" s="243"/>
      <c r="M37" s="243"/>
      <c r="N37" s="243"/>
      <c r="O37" s="243"/>
      <c r="P37" s="243"/>
      <c r="Q37" s="243"/>
      <c r="R37" s="243"/>
      <c r="S37" s="243"/>
      <c r="T37" s="59"/>
      <c r="U37" s="59"/>
      <c r="V37" s="59"/>
      <c r="W37" s="59"/>
    </row>
    <row r="38" spans="1:23">
      <c r="B38" s="45" t="s">
        <v>316</v>
      </c>
      <c r="C38" s="59"/>
      <c r="D38" s="59"/>
      <c r="E38" s="59"/>
      <c r="F38" s="50" t="s">
        <v>476</v>
      </c>
      <c r="G38" s="59"/>
      <c r="H38" s="59"/>
      <c r="I38" s="59"/>
      <c r="J38" s="59"/>
      <c r="K38" s="59"/>
      <c r="L38" s="242"/>
      <c r="M38" s="242"/>
      <c r="N38" s="242"/>
      <c r="O38" s="242"/>
      <c r="P38" s="242"/>
      <c r="Q38" s="242"/>
      <c r="R38" s="242"/>
      <c r="S38" s="242"/>
      <c r="T38" s="59"/>
      <c r="U38" s="59"/>
      <c r="V38" s="59"/>
      <c r="W38" s="59" t="s">
        <v>507</v>
      </c>
    </row>
    <row r="39" spans="1:23">
      <c r="L39" s="245"/>
      <c r="M39" s="245"/>
      <c r="N39" s="245"/>
      <c r="O39" s="245"/>
      <c r="P39" s="245"/>
      <c r="Q39" s="245"/>
      <c r="R39" s="245"/>
      <c r="S39" s="245"/>
    </row>
    <row r="40" spans="1:23" s="78" customFormat="1">
      <c r="A40" s="77"/>
      <c r="B40" s="78" t="s">
        <v>444</v>
      </c>
    </row>
    <row r="41" spans="1:23">
      <c r="B41" s="121"/>
      <c r="C41" s="59"/>
      <c r="D41" s="59"/>
      <c r="E41" s="59"/>
      <c r="F41" s="62"/>
      <c r="G41" s="59"/>
      <c r="H41" s="59"/>
      <c r="I41" s="59"/>
      <c r="J41" s="141"/>
      <c r="K41" s="59"/>
      <c r="L41" s="139"/>
      <c r="M41" s="139"/>
      <c r="N41" s="139"/>
      <c r="O41" s="139"/>
      <c r="P41" s="139"/>
      <c r="Q41" s="139"/>
      <c r="R41" s="139"/>
      <c r="S41" s="139"/>
      <c r="T41" s="139"/>
      <c r="U41" s="139"/>
      <c r="V41" s="59"/>
      <c r="W41" s="59"/>
    </row>
    <row r="42" spans="1:23">
      <c r="B42" s="142" t="s">
        <v>443</v>
      </c>
      <c r="C42" s="59"/>
      <c r="D42" s="59"/>
      <c r="E42" s="59"/>
      <c r="F42" s="62"/>
      <c r="G42" s="59"/>
      <c r="H42" s="59"/>
      <c r="I42" s="59"/>
      <c r="J42" s="141"/>
      <c r="K42" s="59"/>
      <c r="L42" s="139"/>
      <c r="M42" s="139"/>
      <c r="N42" s="139"/>
      <c r="O42" s="139"/>
      <c r="P42" s="139"/>
      <c r="Q42" s="139"/>
      <c r="R42" s="139"/>
      <c r="S42" s="139"/>
      <c r="T42" s="139"/>
      <c r="U42" s="139"/>
      <c r="V42" s="59"/>
      <c r="W42" s="59"/>
    </row>
    <row r="43" spans="1:23">
      <c r="B43" s="121"/>
      <c r="C43" s="59"/>
      <c r="D43" s="59"/>
      <c r="E43" s="59"/>
      <c r="F43" s="62"/>
      <c r="G43" s="59"/>
      <c r="H43" s="59"/>
      <c r="I43" s="59"/>
      <c r="J43" s="141"/>
      <c r="K43" s="59"/>
      <c r="L43" s="139"/>
      <c r="M43" s="139"/>
      <c r="N43" s="139"/>
      <c r="O43" s="139"/>
      <c r="P43" s="139"/>
      <c r="Q43" s="139"/>
      <c r="R43" s="139"/>
      <c r="S43" s="139"/>
      <c r="T43" s="139"/>
      <c r="U43" s="139"/>
      <c r="V43" s="59"/>
      <c r="W43" s="59"/>
    </row>
    <row r="44" spans="1:23">
      <c r="B44" s="44" t="s">
        <v>251</v>
      </c>
      <c r="C44" s="59"/>
      <c r="D44" s="59"/>
      <c r="E44" s="59"/>
      <c r="F44" s="62"/>
      <c r="G44" s="59"/>
      <c r="H44" s="59"/>
      <c r="I44" s="59"/>
      <c r="J44" s="141"/>
      <c r="K44" s="59"/>
      <c r="L44" s="139"/>
      <c r="M44" s="139"/>
      <c r="N44" s="139"/>
      <c r="O44" s="139"/>
      <c r="P44" s="139"/>
      <c r="Q44" s="139"/>
      <c r="R44" s="139"/>
      <c r="S44" s="139"/>
      <c r="T44" s="139"/>
      <c r="U44" s="139"/>
      <c r="V44" s="59"/>
      <c r="W44" s="59"/>
    </row>
    <row r="45" spans="1:23">
      <c r="B45" s="45" t="s">
        <v>260</v>
      </c>
      <c r="C45" s="59"/>
      <c r="D45" s="59"/>
      <c r="E45" s="59"/>
      <c r="F45" s="62" t="s">
        <v>110</v>
      </c>
      <c r="G45" s="59"/>
      <c r="H45" s="59"/>
      <c r="I45" s="59"/>
      <c r="J45" s="141"/>
      <c r="K45" s="59"/>
      <c r="L45" s="176"/>
      <c r="M45" s="176">
        <v>0</v>
      </c>
      <c r="N45" s="176">
        <v>29.309066124830689</v>
      </c>
      <c r="O45" s="176">
        <v>38.728853499598991</v>
      </c>
      <c r="P45" s="176">
        <v>0</v>
      </c>
      <c r="Q45" s="176">
        <v>50.575424242424248</v>
      </c>
      <c r="R45" s="176">
        <v>0</v>
      </c>
      <c r="S45" s="176"/>
      <c r="T45" s="139"/>
      <c r="U45" s="139"/>
      <c r="V45" s="59"/>
      <c r="W45" s="59" t="s">
        <v>507</v>
      </c>
    </row>
    <row r="46" spans="1:23">
      <c r="B46" s="45" t="s">
        <v>261</v>
      </c>
      <c r="C46" s="59"/>
      <c r="D46" s="59"/>
      <c r="E46" s="59"/>
      <c r="F46" s="62" t="s">
        <v>110</v>
      </c>
      <c r="G46" s="59"/>
      <c r="H46" s="59"/>
      <c r="I46" s="59"/>
      <c r="J46" s="141"/>
      <c r="K46" s="59"/>
      <c r="L46" s="176"/>
      <c r="M46" s="176">
        <v>0</v>
      </c>
      <c r="N46" s="176">
        <v>14.933414698244107</v>
      </c>
      <c r="O46" s="176">
        <v>33.742627310252608</v>
      </c>
      <c r="P46" s="176">
        <v>0</v>
      </c>
      <c r="Q46" s="176">
        <v>47.561198653198652</v>
      </c>
      <c r="R46" s="176">
        <v>8.3333333333333339</v>
      </c>
      <c r="S46" s="176"/>
      <c r="T46" s="139"/>
      <c r="U46" s="139"/>
      <c r="V46" s="59"/>
      <c r="W46" s="59" t="s">
        <v>507</v>
      </c>
    </row>
    <row r="47" spans="1:23">
      <c r="C47" s="59"/>
      <c r="D47" s="59"/>
      <c r="E47" s="59"/>
      <c r="F47" s="62"/>
      <c r="G47" s="59"/>
      <c r="H47" s="59"/>
      <c r="I47" s="59"/>
      <c r="J47" s="141"/>
      <c r="K47" s="59"/>
      <c r="L47" s="139"/>
      <c r="M47" s="139"/>
      <c r="N47" s="139"/>
      <c r="O47" s="139"/>
      <c r="P47" s="139"/>
      <c r="Q47" s="139"/>
      <c r="R47" s="139"/>
      <c r="S47" s="139"/>
      <c r="T47" s="139"/>
      <c r="U47" s="139"/>
      <c r="V47" s="59"/>
      <c r="W47" s="59"/>
    </row>
    <row r="48" spans="1:23">
      <c r="B48" s="44" t="s">
        <v>262</v>
      </c>
      <c r="C48" s="59"/>
      <c r="D48" s="59"/>
      <c r="E48" s="59"/>
      <c r="F48" s="62"/>
      <c r="G48" s="59"/>
      <c r="H48" s="59"/>
      <c r="I48" s="59"/>
      <c r="J48" s="141"/>
      <c r="K48" s="59"/>
      <c r="L48" s="139"/>
      <c r="M48" s="139"/>
      <c r="N48" s="139"/>
      <c r="O48" s="139"/>
      <c r="P48" s="139"/>
      <c r="Q48" s="139"/>
      <c r="R48" s="139"/>
      <c r="S48" s="139"/>
      <c r="T48" s="139"/>
      <c r="U48" s="139"/>
      <c r="V48" s="59"/>
      <c r="W48" s="59"/>
    </row>
    <row r="49" spans="2:23">
      <c r="B49" s="45" t="s">
        <v>260</v>
      </c>
      <c r="C49" s="59"/>
      <c r="D49" s="59"/>
      <c r="E49" s="59"/>
      <c r="F49" s="62" t="s">
        <v>110</v>
      </c>
      <c r="G49" s="59"/>
      <c r="H49" s="59"/>
      <c r="I49" s="59"/>
      <c r="J49" s="141"/>
      <c r="K49" s="59"/>
      <c r="L49" s="176"/>
      <c r="M49" s="176">
        <v>4.6945922487641045</v>
      </c>
      <c r="N49" s="176">
        <v>9.1174496628711328</v>
      </c>
      <c r="O49" s="176">
        <v>6.7176026450334465</v>
      </c>
      <c r="P49" s="176">
        <v>5</v>
      </c>
      <c r="Q49" s="176">
        <v>0</v>
      </c>
      <c r="R49" s="176">
        <v>0</v>
      </c>
      <c r="S49" s="176"/>
      <c r="T49" s="139"/>
      <c r="U49" s="139"/>
      <c r="V49" s="59"/>
      <c r="W49" s="59" t="s">
        <v>507</v>
      </c>
    </row>
    <row r="50" spans="2:23">
      <c r="B50" s="45" t="s">
        <v>261</v>
      </c>
      <c r="C50" s="59"/>
      <c r="D50" s="59"/>
      <c r="E50" s="59"/>
      <c r="F50" s="62" t="s">
        <v>110</v>
      </c>
      <c r="G50" s="59"/>
      <c r="H50" s="59"/>
      <c r="I50" s="59"/>
      <c r="J50" s="141"/>
      <c r="K50" s="59"/>
      <c r="L50" s="176"/>
      <c r="M50" s="176">
        <v>2.6655043586550438</v>
      </c>
      <c r="N50" s="176">
        <v>36.490361934702428</v>
      </c>
      <c r="O50" s="176">
        <v>7.1664827057010649</v>
      </c>
      <c r="P50" s="176">
        <v>3</v>
      </c>
      <c r="Q50" s="176">
        <v>0</v>
      </c>
      <c r="R50" s="176">
        <v>70</v>
      </c>
      <c r="S50" s="176"/>
      <c r="T50" s="139"/>
      <c r="U50" s="139"/>
      <c r="V50" s="59"/>
      <c r="W50" s="59" t="s">
        <v>507</v>
      </c>
    </row>
    <row r="51" spans="2:23">
      <c r="B51" s="142"/>
      <c r="C51" s="59"/>
      <c r="D51" s="59"/>
      <c r="E51" s="59"/>
      <c r="F51" s="59"/>
      <c r="G51" s="59"/>
      <c r="H51" s="59"/>
      <c r="I51" s="59"/>
      <c r="J51" s="141"/>
      <c r="K51" s="59"/>
      <c r="L51" s="139"/>
      <c r="M51" s="157"/>
      <c r="N51" s="139"/>
      <c r="O51" s="139"/>
      <c r="P51" s="139"/>
      <c r="Q51" s="139"/>
      <c r="R51" s="139"/>
      <c r="S51" s="139"/>
      <c r="T51" s="139"/>
      <c r="U51" s="139"/>
      <c r="V51" s="59"/>
      <c r="W51" s="59"/>
    </row>
    <row r="52" spans="2:23">
      <c r="B52" s="44" t="s">
        <v>315</v>
      </c>
      <c r="C52" s="59"/>
      <c r="D52" s="59"/>
      <c r="E52" s="59"/>
      <c r="F52" s="62"/>
      <c r="G52" s="59"/>
      <c r="H52" s="59"/>
      <c r="I52" s="59"/>
      <c r="J52" s="141"/>
      <c r="K52" s="59"/>
      <c r="L52" s="139"/>
      <c r="M52" s="139"/>
      <c r="N52" s="139"/>
      <c r="O52" s="139"/>
      <c r="P52" s="139"/>
      <c r="Q52" s="139"/>
      <c r="R52" s="139"/>
      <c r="S52" s="139"/>
      <c r="T52" s="139"/>
      <c r="U52" s="139"/>
      <c r="V52" s="59"/>
      <c r="W52" s="59"/>
    </row>
    <row r="53" spans="2:23">
      <c r="B53" s="45" t="s">
        <v>316</v>
      </c>
      <c r="C53" s="59"/>
      <c r="D53" s="59"/>
      <c r="E53" s="59"/>
      <c r="F53" s="62" t="s">
        <v>110</v>
      </c>
      <c r="G53" s="59"/>
      <c r="H53" s="59"/>
      <c r="I53" s="59"/>
      <c r="J53" s="141"/>
      <c r="K53" s="59"/>
      <c r="L53" s="176"/>
      <c r="M53" s="176">
        <v>4</v>
      </c>
      <c r="N53" s="176">
        <v>4</v>
      </c>
      <c r="O53" s="176">
        <v>1</v>
      </c>
      <c r="P53" s="176">
        <v>0</v>
      </c>
      <c r="Q53" s="176">
        <v>0</v>
      </c>
      <c r="R53" s="176">
        <v>0</v>
      </c>
      <c r="S53" s="176">
        <v>8</v>
      </c>
      <c r="T53" s="139"/>
      <c r="U53" s="139"/>
      <c r="V53" s="59"/>
      <c r="W53" s="59" t="s">
        <v>507</v>
      </c>
    </row>
    <row r="54" spans="2:23">
      <c r="C54" s="59"/>
      <c r="D54" s="59"/>
      <c r="E54" s="59"/>
      <c r="F54" s="62"/>
      <c r="G54" s="59"/>
      <c r="H54" s="59"/>
      <c r="I54" s="59"/>
      <c r="J54" s="141"/>
      <c r="K54" s="59"/>
      <c r="L54" s="139"/>
      <c r="M54" s="139"/>
      <c r="N54" s="139"/>
      <c r="O54" s="139"/>
      <c r="P54" s="139"/>
      <c r="Q54" s="139"/>
      <c r="R54" s="139"/>
      <c r="S54" s="139"/>
      <c r="T54" s="139"/>
      <c r="U54" s="139"/>
      <c r="V54" s="59"/>
      <c r="W54" s="59"/>
    </row>
    <row r="55" spans="2:23">
      <c r="B55" s="44" t="s">
        <v>263</v>
      </c>
      <c r="C55" s="59"/>
      <c r="D55" s="59"/>
      <c r="E55" s="59"/>
      <c r="F55" s="62"/>
      <c r="G55" s="59"/>
      <c r="H55" s="59"/>
      <c r="I55" s="59"/>
      <c r="J55" s="141"/>
      <c r="K55" s="59"/>
      <c r="L55" s="139"/>
      <c r="M55" s="139"/>
      <c r="N55" s="139"/>
      <c r="O55" s="139"/>
      <c r="P55" s="139"/>
      <c r="Q55" s="139"/>
      <c r="R55" s="139"/>
      <c r="S55" s="139"/>
      <c r="T55" s="139"/>
      <c r="U55" s="139"/>
      <c r="V55" s="59"/>
      <c r="W55" s="59"/>
    </row>
    <row r="56" spans="2:23">
      <c r="B56" s="121"/>
      <c r="C56" s="59"/>
      <c r="D56" s="59"/>
      <c r="E56" s="59"/>
      <c r="F56" s="62"/>
      <c r="G56" s="59"/>
      <c r="H56" s="59"/>
      <c r="I56" s="59"/>
      <c r="J56" s="141"/>
      <c r="K56" s="59"/>
      <c r="L56" s="139"/>
      <c r="M56" s="139"/>
      <c r="N56" s="139"/>
      <c r="O56" s="139"/>
      <c r="P56" s="139"/>
      <c r="Q56" s="139"/>
      <c r="R56" s="139"/>
      <c r="S56" s="139"/>
      <c r="T56" s="139"/>
      <c r="U56" s="139"/>
      <c r="V56" s="59"/>
      <c r="W56" s="59"/>
    </row>
    <row r="57" spans="2:23">
      <c r="B57" s="44" t="s">
        <v>251</v>
      </c>
      <c r="C57" s="59"/>
      <c r="D57" s="59"/>
      <c r="E57" s="59"/>
      <c r="F57" s="62"/>
      <c r="G57" s="59"/>
      <c r="H57" s="59"/>
      <c r="I57" s="59"/>
      <c r="J57" s="141"/>
      <c r="K57" s="59"/>
      <c r="L57" s="139"/>
      <c r="M57" s="139"/>
      <c r="N57" s="139"/>
      <c r="O57" s="139"/>
      <c r="P57" s="139"/>
      <c r="Q57" s="139"/>
      <c r="R57" s="139"/>
      <c r="S57" s="139"/>
      <c r="T57" s="139"/>
      <c r="U57" s="139"/>
      <c r="V57" s="59"/>
      <c r="W57" s="59"/>
    </row>
    <row r="58" spans="2:23">
      <c r="B58" s="45" t="s">
        <v>260</v>
      </c>
      <c r="C58" s="59"/>
      <c r="D58" s="59"/>
      <c r="E58" s="59"/>
      <c r="F58" s="62" t="s">
        <v>110</v>
      </c>
      <c r="G58" s="59"/>
      <c r="H58" s="59"/>
      <c r="I58" s="59"/>
      <c r="J58" s="141"/>
      <c r="K58" s="59"/>
      <c r="L58" s="176"/>
      <c r="M58" s="176">
        <v>0</v>
      </c>
      <c r="N58" s="176">
        <v>0</v>
      </c>
      <c r="O58" s="176">
        <v>0</v>
      </c>
      <c r="P58" s="176">
        <v>0</v>
      </c>
      <c r="Q58" s="176">
        <v>0</v>
      </c>
      <c r="R58" s="176">
        <v>0</v>
      </c>
      <c r="S58" s="176"/>
      <c r="T58" s="139"/>
      <c r="U58" s="139"/>
      <c r="V58" s="59"/>
      <c r="W58" s="59" t="s">
        <v>507</v>
      </c>
    </row>
    <row r="59" spans="2:23">
      <c r="B59" s="45" t="s">
        <v>261</v>
      </c>
      <c r="C59" s="59"/>
      <c r="D59" s="59"/>
      <c r="E59" s="59"/>
      <c r="F59" s="62" t="s">
        <v>110</v>
      </c>
      <c r="G59" s="59"/>
      <c r="H59" s="59"/>
      <c r="I59" s="59"/>
      <c r="J59" s="141"/>
      <c r="K59" s="59"/>
      <c r="L59" s="176"/>
      <c r="M59" s="176">
        <v>0</v>
      </c>
      <c r="N59" s="176">
        <v>0</v>
      </c>
      <c r="O59" s="176">
        <v>0</v>
      </c>
      <c r="P59" s="176">
        <v>0</v>
      </c>
      <c r="Q59" s="176">
        <v>0</v>
      </c>
      <c r="R59" s="176">
        <v>0</v>
      </c>
      <c r="S59" s="176"/>
      <c r="T59" s="139"/>
      <c r="U59" s="139"/>
      <c r="V59" s="59"/>
      <c r="W59" s="59" t="s">
        <v>507</v>
      </c>
    </row>
    <row r="60" spans="2:23">
      <c r="C60" s="59"/>
      <c r="D60" s="59"/>
      <c r="E60" s="59"/>
      <c r="F60" s="62"/>
      <c r="G60" s="59"/>
      <c r="H60" s="59"/>
      <c r="I60" s="59"/>
      <c r="J60" s="141"/>
      <c r="K60" s="59"/>
      <c r="L60" s="139"/>
      <c r="M60" s="139"/>
      <c r="N60" s="139"/>
      <c r="O60" s="139"/>
      <c r="P60" s="139"/>
      <c r="Q60" s="139"/>
      <c r="R60" s="139"/>
      <c r="S60" s="139"/>
      <c r="T60" s="139"/>
      <c r="U60" s="139"/>
      <c r="V60" s="59"/>
      <c r="W60" s="59"/>
    </row>
    <row r="61" spans="2:23">
      <c r="B61" s="44" t="s">
        <v>262</v>
      </c>
      <c r="C61" s="59"/>
      <c r="D61" s="59"/>
      <c r="E61" s="59"/>
      <c r="F61" s="62"/>
      <c r="G61" s="59"/>
      <c r="H61" s="59"/>
      <c r="I61" s="59"/>
      <c r="J61" s="141"/>
      <c r="K61" s="59"/>
      <c r="L61" s="139"/>
      <c r="M61" s="139"/>
      <c r="N61" s="139"/>
      <c r="O61" s="139"/>
      <c r="P61" s="139"/>
      <c r="Q61" s="139"/>
      <c r="R61" s="139"/>
      <c r="S61" s="139"/>
      <c r="T61" s="139"/>
      <c r="U61" s="139"/>
      <c r="V61" s="59"/>
      <c r="W61" s="59"/>
    </row>
    <row r="62" spans="2:23">
      <c r="B62" s="45" t="s">
        <v>260</v>
      </c>
      <c r="C62" s="59"/>
      <c r="D62" s="59"/>
      <c r="E62" s="59"/>
      <c r="F62" s="62" t="s">
        <v>110</v>
      </c>
      <c r="G62" s="59"/>
      <c r="H62" s="59"/>
      <c r="I62" s="59"/>
      <c r="J62" s="59"/>
      <c r="K62" s="59"/>
      <c r="L62" s="176"/>
      <c r="M62" s="176">
        <v>0.66666666666666663</v>
      </c>
      <c r="N62" s="176">
        <v>0.28058474317379956</v>
      </c>
      <c r="O62" s="176">
        <v>2.9492776206045377E-2</v>
      </c>
      <c r="P62" s="176">
        <v>0</v>
      </c>
      <c r="Q62" s="176">
        <v>2.3822492199183937E-2</v>
      </c>
      <c r="R62" s="176">
        <v>0</v>
      </c>
      <c r="S62" s="176"/>
      <c r="T62" s="59"/>
      <c r="U62" s="59"/>
      <c r="V62" s="59"/>
      <c r="W62" s="59" t="s">
        <v>507</v>
      </c>
    </row>
    <row r="63" spans="2:23">
      <c r="B63" s="45" t="s">
        <v>261</v>
      </c>
      <c r="C63" s="59"/>
      <c r="D63" s="59"/>
      <c r="E63" s="59"/>
      <c r="F63" s="62" t="s">
        <v>110</v>
      </c>
      <c r="G63" s="59"/>
      <c r="H63" s="59"/>
      <c r="I63" s="59"/>
      <c r="J63" s="59"/>
      <c r="K63" s="59"/>
      <c r="L63" s="176"/>
      <c r="M63" s="176">
        <v>0</v>
      </c>
      <c r="N63" s="176">
        <v>0</v>
      </c>
      <c r="O63" s="176">
        <v>0</v>
      </c>
      <c r="P63" s="176">
        <v>0</v>
      </c>
      <c r="Q63" s="176">
        <v>0.99999999999999989</v>
      </c>
      <c r="R63" s="176">
        <v>0</v>
      </c>
      <c r="S63" s="176"/>
      <c r="T63" s="59"/>
      <c r="U63" s="59"/>
      <c r="V63" s="59"/>
      <c r="W63" s="59" t="s">
        <v>507</v>
      </c>
    </row>
    <row r="64" spans="2:23">
      <c r="B64" s="142"/>
      <c r="C64" s="59"/>
      <c r="D64" s="59"/>
      <c r="E64" s="59"/>
      <c r="F64" s="59"/>
      <c r="G64" s="59"/>
      <c r="H64" s="59"/>
      <c r="I64" s="59"/>
      <c r="J64" s="59"/>
      <c r="K64" s="59"/>
      <c r="L64" s="139"/>
      <c r="M64" s="157"/>
      <c r="N64" s="139"/>
      <c r="O64" s="139"/>
      <c r="P64" s="139"/>
      <c r="Q64" s="139"/>
      <c r="R64" s="139"/>
      <c r="S64" s="139"/>
      <c r="T64" s="59"/>
      <c r="U64" s="59"/>
      <c r="V64" s="59"/>
      <c r="W64" s="59"/>
    </row>
    <row r="65" spans="2:23">
      <c r="B65" s="44" t="s">
        <v>315</v>
      </c>
      <c r="C65" s="59"/>
      <c r="D65" s="59"/>
      <c r="E65" s="59"/>
      <c r="F65" s="59"/>
      <c r="G65" s="59"/>
      <c r="H65" s="59"/>
      <c r="I65" s="59"/>
      <c r="J65" s="59"/>
      <c r="K65" s="59"/>
      <c r="L65" s="139"/>
      <c r="M65" s="139"/>
      <c r="N65" s="139"/>
      <c r="O65" s="139"/>
      <c r="P65" s="139"/>
      <c r="Q65" s="139"/>
      <c r="R65" s="139"/>
      <c r="S65" s="139"/>
      <c r="T65" s="59"/>
      <c r="U65" s="59"/>
      <c r="V65" s="59"/>
      <c r="W65" s="59"/>
    </row>
    <row r="66" spans="2:23">
      <c r="B66" s="45" t="s">
        <v>316</v>
      </c>
      <c r="C66" s="59"/>
      <c r="D66" s="59"/>
      <c r="E66" s="59"/>
      <c r="F66" s="62" t="s">
        <v>110</v>
      </c>
      <c r="G66" s="59"/>
      <c r="H66" s="59"/>
      <c r="I66" s="59"/>
      <c r="J66" s="59"/>
      <c r="K66" s="59"/>
      <c r="L66" s="176"/>
      <c r="M66" s="176">
        <v>0</v>
      </c>
      <c r="N66" s="176">
        <v>0</v>
      </c>
      <c r="O66" s="176"/>
      <c r="P66" s="176">
        <v>0</v>
      </c>
      <c r="Q66" s="176">
        <v>0</v>
      </c>
      <c r="R66" s="176">
        <v>0</v>
      </c>
      <c r="S66" s="176"/>
      <c r="T66" s="59"/>
      <c r="U66" s="59"/>
      <c r="V66" s="59"/>
      <c r="W66" s="59" t="s">
        <v>507</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cols>
    <col min="1" max="16384" width="9.140625" style="25"/>
  </cols>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B2:AC141"/>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9" width="12.5703125" style="2" customWidth="1"/>
    <col min="20" max="20" width="5.7109375" style="2" customWidth="1"/>
    <col min="21" max="25" width="12.5703125" style="2" customWidth="1"/>
    <col min="26" max="28" width="2.7109375" style="2" customWidth="1"/>
    <col min="29" max="43" width="13.7109375" style="2" customWidth="1"/>
    <col min="44" max="16384" width="9.140625" style="2"/>
  </cols>
  <sheetData>
    <row r="2" spans="2:29" s="22" customFormat="1" ht="18">
      <c r="B2" s="22" t="s">
        <v>291</v>
      </c>
    </row>
    <row r="4" spans="2:29">
      <c r="B4" s="31" t="s">
        <v>52</v>
      </c>
      <c r="C4" s="1"/>
      <c r="D4" s="1"/>
    </row>
    <row r="5" spans="2:29" s="170" customFormat="1">
      <c r="B5" s="193" t="s">
        <v>290</v>
      </c>
      <c r="C5" s="193"/>
      <c r="D5" s="193"/>
      <c r="E5" s="193"/>
      <c r="F5" s="193"/>
      <c r="H5" s="171"/>
    </row>
    <row r="6" spans="2:29">
      <c r="B6" s="27"/>
      <c r="C6" s="3"/>
      <c r="D6" s="3"/>
      <c r="H6" s="23"/>
    </row>
    <row r="8" spans="2:29" s="9" customFormat="1">
      <c r="B8" s="9" t="s">
        <v>41</v>
      </c>
      <c r="F8" s="9" t="s">
        <v>23</v>
      </c>
      <c r="H8" s="9" t="s">
        <v>24</v>
      </c>
      <c r="J8" s="9" t="s">
        <v>45</v>
      </c>
      <c r="L8" s="9" t="s">
        <v>286</v>
      </c>
      <c r="M8" s="9" t="s">
        <v>280</v>
      </c>
      <c r="N8" s="209" t="s">
        <v>77</v>
      </c>
      <c r="O8" s="209" t="s">
        <v>76</v>
      </c>
      <c r="P8" s="9" t="s">
        <v>281</v>
      </c>
      <c r="Q8" s="9" t="s">
        <v>282</v>
      </c>
      <c r="R8" s="9" t="s">
        <v>283</v>
      </c>
      <c r="S8" s="9" t="s">
        <v>284</v>
      </c>
      <c r="U8" s="187" t="s">
        <v>354</v>
      </c>
      <c r="V8" s="187" t="s">
        <v>355</v>
      </c>
      <c r="W8" s="187" t="s">
        <v>356</v>
      </c>
      <c r="X8" s="187" t="s">
        <v>351</v>
      </c>
      <c r="AC8" s="9" t="s">
        <v>43</v>
      </c>
    </row>
    <row r="11" spans="2:29" s="9" customFormat="1">
      <c r="B11" s="9" t="s">
        <v>44</v>
      </c>
    </row>
    <row r="12" spans="2:29">
      <c r="T12" s="59"/>
      <c r="U12" s="59"/>
      <c r="V12" s="59"/>
      <c r="W12" s="59"/>
      <c r="X12" s="59"/>
      <c r="Y12" s="59"/>
    </row>
    <row r="13" spans="2:29">
      <c r="B13" s="1" t="s">
        <v>81</v>
      </c>
      <c r="T13" s="59"/>
      <c r="U13" s="59"/>
      <c r="V13" s="59"/>
      <c r="W13" s="59"/>
      <c r="X13" s="59"/>
      <c r="Y13" s="59"/>
    </row>
    <row r="14" spans="2:29">
      <c r="B14" s="51" t="s">
        <v>83</v>
      </c>
      <c r="F14" s="50" t="s">
        <v>82</v>
      </c>
      <c r="J14" s="55">
        <f>SUM(L14:S14,U14:X14)</f>
        <v>33378091.873191595</v>
      </c>
      <c r="L14" s="54">
        <f>Kapitaalkosten!L18</f>
        <v>651242.09917713294</v>
      </c>
      <c r="M14" s="54">
        <f>Kapitaalkosten!M18</f>
        <v>1061799.850268743</v>
      </c>
      <c r="N14" s="54">
        <f>Kapitaalkosten!N18</f>
        <v>5199269.2712820992</v>
      </c>
      <c r="O14" s="54">
        <f>Kapitaalkosten!O18</f>
        <v>6723123.8818287095</v>
      </c>
      <c r="P14" s="54">
        <f>Kapitaalkosten!P18</f>
        <v>175930.42327170004</v>
      </c>
      <c r="Q14" s="54">
        <f>Kapitaalkosten!Q18</f>
        <v>16133934.544808477</v>
      </c>
      <c r="R14" s="54">
        <f>Kapitaalkosten!R18</f>
        <v>757222.97791239421</v>
      </c>
      <c r="S14" s="54">
        <f>Kapitaalkosten!S18</f>
        <v>0</v>
      </c>
      <c r="T14" s="63"/>
      <c r="U14" s="54">
        <f>Kapitaalkosten!U18</f>
        <v>1100143.8953954948</v>
      </c>
      <c r="V14" s="54">
        <f>Kapitaalkosten!V18</f>
        <v>793485.07851401041</v>
      </c>
      <c r="W14" s="54">
        <f>Kapitaalkosten!W18</f>
        <v>261830.21643200258</v>
      </c>
      <c r="X14" s="54">
        <f>Kapitaalkosten!X18</f>
        <v>520109.6343008338</v>
      </c>
      <c r="Y14" s="63"/>
    </row>
    <row r="15" spans="2:29">
      <c r="B15" s="52" t="s">
        <v>394</v>
      </c>
      <c r="F15" s="50" t="s">
        <v>174</v>
      </c>
      <c r="L15" s="196">
        <f>Kapitaalkosten!L19</f>
        <v>1995</v>
      </c>
      <c r="M15" s="196">
        <f>Kapitaalkosten!M19</f>
        <v>1992</v>
      </c>
      <c r="N15" s="196">
        <f>Kapitaalkosten!N19</f>
        <v>1995</v>
      </c>
      <c r="O15" s="196">
        <f>Kapitaalkosten!O19</f>
        <v>1990</v>
      </c>
      <c r="P15" s="196">
        <f>Kapitaalkosten!P19</f>
        <v>1993</v>
      </c>
      <c r="Q15" s="196">
        <f>Kapitaalkosten!Q19</f>
        <v>1996</v>
      </c>
      <c r="R15" s="196">
        <f>Kapitaalkosten!R19</f>
        <v>1993</v>
      </c>
      <c r="S15" s="54">
        <f>Kapitaalkosten!S19</f>
        <v>0</v>
      </c>
      <c r="T15" s="63"/>
      <c r="U15" s="54">
        <f>Kapitaalkosten!U19</f>
        <v>1997</v>
      </c>
      <c r="V15" s="54">
        <f>Kapitaalkosten!V19</f>
        <v>1991</v>
      </c>
      <c r="W15" s="54">
        <f>Kapitaalkosten!W19</f>
        <v>1991</v>
      </c>
      <c r="X15" s="54">
        <f>Kapitaalkosten!X19</f>
        <v>1992</v>
      </c>
      <c r="Y15" s="63"/>
      <c r="AC15" s="23"/>
    </row>
    <row r="16" spans="2:29">
      <c r="T16" s="59"/>
      <c r="U16" s="59"/>
      <c r="V16" s="59"/>
      <c r="W16" s="59"/>
      <c r="X16" s="59"/>
      <c r="Y16" s="59"/>
    </row>
    <row r="17" spans="2:25">
      <c r="B17" s="1" t="s">
        <v>97</v>
      </c>
      <c r="T17" s="59"/>
      <c r="U17" s="59"/>
      <c r="V17" s="59"/>
      <c r="W17" s="59"/>
      <c r="X17" s="59"/>
      <c r="Y17" s="59"/>
    </row>
    <row r="18" spans="2:25">
      <c r="B18" s="2" t="s">
        <v>90</v>
      </c>
      <c r="F18" s="2" t="s">
        <v>84</v>
      </c>
      <c r="J18" s="55">
        <f>SUM(L18:S18)</f>
        <v>85520.585674543574</v>
      </c>
      <c r="L18" s="54">
        <f>Kapitaalkosten!L22</f>
        <v>31365</v>
      </c>
      <c r="M18" s="54">
        <f>Kapitaalkosten!M22</f>
        <v>33248.984850000001</v>
      </c>
      <c r="N18" s="54">
        <f>Kapitaalkosten!N22</f>
        <v>181088.7090118443</v>
      </c>
      <c r="O18" s="54">
        <f>Kapitaalkosten!O22</f>
        <v>-111885.57262802441</v>
      </c>
      <c r="P18" s="54">
        <f>Kapitaalkosten!P22</f>
        <v>18344.556940723669</v>
      </c>
      <c r="Q18" s="54">
        <f>Kapitaalkosten!Q22</f>
        <v>-80252.887499999997</v>
      </c>
      <c r="R18" s="54">
        <f>Kapitaalkosten!R22</f>
        <v>13611.794999999998</v>
      </c>
      <c r="S18" s="54">
        <f>Kapitaalkosten!S22</f>
        <v>0</v>
      </c>
      <c r="T18" s="63"/>
      <c r="U18" s="191"/>
      <c r="V18" s="191"/>
      <c r="W18" s="191"/>
      <c r="X18" s="191"/>
      <c r="Y18" s="63"/>
    </row>
    <row r="19" spans="2:25">
      <c r="B19" s="2" t="s">
        <v>91</v>
      </c>
      <c r="F19" s="2" t="s">
        <v>85</v>
      </c>
      <c r="J19" s="55">
        <f t="shared" ref="J19:J24" si="0">SUM(L19:S19)</f>
        <v>1130277.4239633884</v>
      </c>
      <c r="L19" s="54">
        <f>Kapitaalkosten!L23</f>
        <v>92865</v>
      </c>
      <c r="M19" s="54">
        <f>Kapitaalkosten!M23</f>
        <v>11424.467549999996</v>
      </c>
      <c r="N19" s="54">
        <f>Kapitaalkosten!N23</f>
        <v>325280.67116685008</v>
      </c>
      <c r="O19" s="54">
        <f>Kapitaalkosten!O23</f>
        <v>457517.50601842045</v>
      </c>
      <c r="P19" s="54">
        <f>Kapitaalkosten!P23</f>
        <v>12368.701649999999</v>
      </c>
      <c r="Q19" s="54">
        <f>Kapitaalkosten!Q23</f>
        <v>193193.17875000002</v>
      </c>
      <c r="R19" s="54">
        <f>Kapitaalkosten!R23</f>
        <v>37627.898828117839</v>
      </c>
      <c r="S19" s="54">
        <f>Kapitaalkosten!S23</f>
        <v>0</v>
      </c>
      <c r="T19" s="63"/>
      <c r="U19" s="191"/>
      <c r="V19" s="191"/>
      <c r="W19" s="191"/>
      <c r="X19" s="191"/>
      <c r="Y19" s="63"/>
    </row>
    <row r="20" spans="2:25">
      <c r="B20" s="2" t="s">
        <v>92</v>
      </c>
      <c r="F20" s="2" t="s">
        <v>86</v>
      </c>
      <c r="J20" s="55">
        <f t="shared" si="0"/>
        <v>979935.36659699352</v>
      </c>
      <c r="L20" s="54">
        <f>Kapitaalkosten!L24</f>
        <v>35926.120000000003</v>
      </c>
      <c r="M20" s="54">
        <f>Kapitaalkosten!M24</f>
        <v>-10153.240000000005</v>
      </c>
      <c r="N20" s="54">
        <f>Kapitaalkosten!N24</f>
        <v>994988.38335696165</v>
      </c>
      <c r="O20" s="54">
        <f>Kapitaalkosten!O24</f>
        <v>21510.830442185645</v>
      </c>
      <c r="P20" s="54">
        <f>Kapitaalkosten!P24</f>
        <v>8269.249918404772</v>
      </c>
      <c r="Q20" s="54">
        <f>Kapitaalkosten!Q24</f>
        <v>-70605.977120558542</v>
      </c>
      <c r="R20" s="54">
        <f>Kapitaalkosten!R24</f>
        <v>0</v>
      </c>
      <c r="S20" s="54">
        <f>Kapitaalkosten!S24</f>
        <v>0</v>
      </c>
      <c r="T20" s="63"/>
      <c r="U20" s="191"/>
      <c r="V20" s="191"/>
      <c r="W20" s="191"/>
      <c r="X20" s="191"/>
      <c r="Y20" s="63"/>
    </row>
    <row r="21" spans="2:25">
      <c r="B21" s="2" t="s">
        <v>93</v>
      </c>
      <c r="F21" s="2" t="s">
        <v>87</v>
      </c>
      <c r="J21" s="55">
        <f t="shared" si="0"/>
        <v>1604778.4308926286</v>
      </c>
      <c r="L21" s="54">
        <f>Kapitaalkosten!L25</f>
        <v>4109</v>
      </c>
      <c r="M21" s="54">
        <f>Kapitaalkosten!M25</f>
        <v>0</v>
      </c>
      <c r="N21" s="54">
        <f>Kapitaalkosten!N25</f>
        <v>737765.96015444328</v>
      </c>
      <c r="O21" s="54">
        <f>Kapitaalkosten!O25</f>
        <v>1198032.6557354003</v>
      </c>
      <c r="P21" s="54">
        <f>Kapitaalkosten!P25</f>
        <v>27219</v>
      </c>
      <c r="Q21" s="54">
        <f>Kapitaalkosten!Q25</f>
        <v>-362348.18499721505</v>
      </c>
      <c r="R21" s="54">
        <f>Kapitaalkosten!R25</f>
        <v>0</v>
      </c>
      <c r="S21" s="54">
        <f>Kapitaalkosten!S25</f>
        <v>0</v>
      </c>
      <c r="T21" s="63"/>
      <c r="U21" s="191"/>
      <c r="V21" s="191"/>
      <c r="W21" s="191"/>
      <c r="X21" s="191"/>
      <c r="Y21" s="63"/>
    </row>
    <row r="22" spans="2:25">
      <c r="B22" s="2" t="s">
        <v>94</v>
      </c>
      <c r="F22" s="2" t="s">
        <v>75</v>
      </c>
      <c r="J22" s="55">
        <f t="shared" si="0"/>
        <v>-205307.24900776619</v>
      </c>
      <c r="L22" s="54">
        <f>Kapitaalkosten!L26</f>
        <v>25001.656467174646</v>
      </c>
      <c r="M22" s="54">
        <f>Kapitaalkosten!M26</f>
        <v>0</v>
      </c>
      <c r="N22" s="54">
        <f>Kapitaalkosten!N26</f>
        <v>273.65007021607016</v>
      </c>
      <c r="O22" s="54">
        <f>Kapitaalkosten!O26</f>
        <v>104570.73445484319</v>
      </c>
      <c r="P22" s="54">
        <f>Kapitaalkosten!P26</f>
        <v>2632.5800000000017</v>
      </c>
      <c r="Q22" s="54">
        <f>Kapitaalkosten!Q26</f>
        <v>-337785.87000000011</v>
      </c>
      <c r="R22" s="54">
        <f>Kapitaalkosten!R26</f>
        <v>0</v>
      </c>
      <c r="S22" s="54">
        <f>Kapitaalkosten!S26</f>
        <v>0</v>
      </c>
      <c r="T22" s="63"/>
      <c r="U22" s="191"/>
      <c r="V22" s="191"/>
      <c r="W22" s="191"/>
      <c r="X22" s="191"/>
      <c r="Y22" s="63"/>
    </row>
    <row r="23" spans="2:25">
      <c r="B23" s="2" t="s">
        <v>95</v>
      </c>
      <c r="F23" s="2" t="s">
        <v>88</v>
      </c>
      <c r="J23" s="55">
        <f t="shared" si="0"/>
        <v>-152771.1115757103</v>
      </c>
      <c r="L23" s="54">
        <f>Kapitaalkosten!L27</f>
        <v>-706.07532260601874</v>
      </c>
      <c r="M23" s="54">
        <f>Kapitaalkosten!M27</f>
        <v>0</v>
      </c>
      <c r="N23" s="54">
        <f>Kapitaalkosten!N27</f>
        <v>142264.78717059852</v>
      </c>
      <c r="O23" s="54">
        <f>Kapitaalkosten!O27</f>
        <v>186667.44657629708</v>
      </c>
      <c r="P23" s="54">
        <f>Kapitaalkosten!P27</f>
        <v>-4628.0600000000004</v>
      </c>
      <c r="Q23" s="54">
        <f>Kapitaalkosten!Q27</f>
        <v>-476369.20999999985</v>
      </c>
      <c r="R23" s="54">
        <f>Kapitaalkosten!R27</f>
        <v>0</v>
      </c>
      <c r="S23" s="54">
        <f>Kapitaalkosten!S27</f>
        <v>0</v>
      </c>
      <c r="T23" s="63"/>
      <c r="U23" s="191"/>
      <c r="V23" s="191"/>
      <c r="W23" s="191"/>
      <c r="X23" s="191"/>
      <c r="Y23" s="63"/>
    </row>
    <row r="24" spans="2:25">
      <c r="B24" s="2" t="s">
        <v>96</v>
      </c>
      <c r="F24" s="2" t="s">
        <v>89</v>
      </c>
      <c r="J24" s="55">
        <f t="shared" si="0"/>
        <v>726242.7558753941</v>
      </c>
      <c r="L24" s="54">
        <f>Kapitaalkosten!L28</f>
        <v>-26282.615511487922</v>
      </c>
      <c r="M24" s="54">
        <f>Kapitaalkosten!M28</f>
        <v>0</v>
      </c>
      <c r="N24" s="54">
        <f>Kapitaalkosten!N28</f>
        <v>-69740.580805295889</v>
      </c>
      <c r="O24" s="54">
        <f>Kapitaalkosten!O28</f>
        <v>873821.64219217759</v>
      </c>
      <c r="P24" s="54">
        <f>Kapitaalkosten!P28</f>
        <v>-5317.82</v>
      </c>
      <c r="Q24" s="54">
        <f>Kapitaalkosten!Q28</f>
        <v>-46237.869999999763</v>
      </c>
      <c r="R24" s="54">
        <f>Kapitaalkosten!R28</f>
        <v>0</v>
      </c>
      <c r="S24" s="54">
        <f>Kapitaalkosten!S28</f>
        <v>0</v>
      </c>
      <c r="T24" s="63"/>
      <c r="U24" s="191"/>
      <c r="V24" s="191"/>
      <c r="W24" s="191"/>
      <c r="X24" s="191"/>
      <c r="Y24" s="63"/>
    </row>
    <row r="25" spans="2:25">
      <c r="T25" s="59"/>
      <c r="U25" s="59"/>
      <c r="V25" s="59"/>
      <c r="W25" s="59"/>
      <c r="X25" s="59"/>
      <c r="Y25" s="59"/>
    </row>
    <row r="26" spans="2:25">
      <c r="B26" s="1" t="s">
        <v>98</v>
      </c>
      <c r="T26" s="59"/>
      <c r="U26" s="59"/>
      <c r="V26" s="59"/>
      <c r="W26" s="59"/>
      <c r="X26" s="59"/>
      <c r="Y26" s="59"/>
    </row>
    <row r="27" spans="2:25">
      <c r="B27" s="2" t="s">
        <v>99</v>
      </c>
      <c r="F27" s="2" t="s">
        <v>84</v>
      </c>
      <c r="J27" s="55">
        <f>SUM(L27:S27)</f>
        <v>3201296.7500436427</v>
      </c>
      <c r="L27" s="54">
        <f>Kapitaalkosten!L31</f>
        <v>44280</v>
      </c>
      <c r="M27" s="54">
        <f>Kapitaalkosten!M31</f>
        <v>0</v>
      </c>
      <c r="N27" s="54">
        <f>Kapitaalkosten!N31</f>
        <v>1913880.00000615</v>
      </c>
      <c r="O27" s="54">
        <f>Kapitaalkosten!O31</f>
        <v>466094.53152821626</v>
      </c>
      <c r="P27" s="54">
        <f>Kapitaalkosten!P31</f>
        <v>10532.356009276329</v>
      </c>
      <c r="Q27" s="54">
        <f>Kapitaalkosten!Q31</f>
        <v>766509.86250000005</v>
      </c>
      <c r="R27" s="54">
        <f>Kapitaalkosten!R31</f>
        <v>0</v>
      </c>
      <c r="S27" s="54">
        <f>Kapitaalkosten!S31</f>
        <v>0</v>
      </c>
      <c r="T27" s="63"/>
      <c r="U27" s="191"/>
      <c r="V27" s="191"/>
      <c r="W27" s="191"/>
      <c r="X27" s="191"/>
      <c r="Y27" s="63"/>
    </row>
    <row r="28" spans="2:25">
      <c r="B28" s="2" t="s">
        <v>100</v>
      </c>
      <c r="F28" s="2" t="s">
        <v>85</v>
      </c>
      <c r="J28" s="55">
        <f t="shared" ref="J28:J33" si="1">SUM(L28:S28)</f>
        <v>3698844.2095031529</v>
      </c>
      <c r="L28" s="54">
        <f>Kapitaalkosten!L32</f>
        <v>0</v>
      </c>
      <c r="M28" s="54">
        <f>Kapitaalkosten!M32</f>
        <v>0</v>
      </c>
      <c r="N28" s="54">
        <f>Kapitaalkosten!N32</f>
        <v>2991083.7090322208</v>
      </c>
      <c r="O28" s="54">
        <f>Kapitaalkosten!O32</f>
        <v>134637.43717093219</v>
      </c>
      <c r="P28" s="54">
        <f>Kapitaalkosten!P32</f>
        <v>1194.7420499999998</v>
      </c>
      <c r="Q28" s="54">
        <f>Kapitaalkosten!Q32</f>
        <v>571928.32125000004</v>
      </c>
      <c r="R28" s="54">
        <f>Kapitaalkosten!R32</f>
        <v>0</v>
      </c>
      <c r="S28" s="54">
        <f>Kapitaalkosten!S32</f>
        <v>0</v>
      </c>
      <c r="T28" s="63"/>
      <c r="U28" s="191"/>
      <c r="V28" s="191"/>
      <c r="W28" s="191"/>
      <c r="X28" s="191"/>
      <c r="Y28" s="63"/>
    </row>
    <row r="29" spans="2:25">
      <c r="B29" s="2" t="s">
        <v>101</v>
      </c>
      <c r="F29" s="2" t="s">
        <v>86</v>
      </c>
      <c r="J29" s="55">
        <f t="shared" si="1"/>
        <v>4567844.4836515635</v>
      </c>
      <c r="L29" s="54">
        <f>Kapitaalkosten!L33</f>
        <v>0</v>
      </c>
      <c r="M29" s="54">
        <f>Kapitaalkosten!M33</f>
        <v>0</v>
      </c>
      <c r="N29" s="54">
        <f>Kapitaalkosten!N33</f>
        <v>2739853.4515367909</v>
      </c>
      <c r="O29" s="54">
        <f>Kapitaalkosten!O33</f>
        <v>874760.66924640001</v>
      </c>
      <c r="P29" s="54">
        <f>Kapitaalkosten!P33</f>
        <v>36551.310885068342</v>
      </c>
      <c r="Q29" s="54">
        <f>Kapitaalkosten!Q33</f>
        <v>916679.05198330339</v>
      </c>
      <c r="R29" s="54">
        <f>Kapitaalkosten!R33</f>
        <v>0</v>
      </c>
      <c r="S29" s="54">
        <f>Kapitaalkosten!S33</f>
        <v>0</v>
      </c>
      <c r="T29" s="63"/>
      <c r="U29" s="191"/>
      <c r="V29" s="191"/>
      <c r="W29" s="191"/>
      <c r="X29" s="191"/>
      <c r="Y29" s="63"/>
    </row>
    <row r="30" spans="2:25">
      <c r="B30" s="2" t="s">
        <v>102</v>
      </c>
      <c r="F30" s="2" t="s">
        <v>87</v>
      </c>
      <c r="J30" s="55">
        <f t="shared" si="1"/>
        <v>7566599.8865464339</v>
      </c>
      <c r="L30" s="54">
        <f>Kapitaalkosten!L34</f>
        <v>15307</v>
      </c>
      <c r="M30" s="54">
        <f>Kapitaalkosten!M34</f>
        <v>0</v>
      </c>
      <c r="N30" s="54">
        <f>Kapitaalkosten!N34</f>
        <v>4996732.9506187765</v>
      </c>
      <c r="O30" s="54">
        <f>Kapitaalkosten!O34</f>
        <v>943605.54968044441</v>
      </c>
      <c r="P30" s="54">
        <f>Kapitaalkosten!P34</f>
        <v>3884</v>
      </c>
      <c r="Q30" s="54">
        <f>Kapitaalkosten!Q34</f>
        <v>1607070.386247213</v>
      </c>
      <c r="R30" s="54">
        <f>Kapitaalkosten!R34</f>
        <v>0</v>
      </c>
      <c r="S30" s="54">
        <f>Kapitaalkosten!S34</f>
        <v>0</v>
      </c>
      <c r="T30" s="63"/>
      <c r="U30" s="191"/>
      <c r="V30" s="191"/>
      <c r="W30" s="191"/>
      <c r="X30" s="191"/>
      <c r="Y30" s="63"/>
    </row>
    <row r="31" spans="2:25">
      <c r="B31" s="2" t="s">
        <v>103</v>
      </c>
      <c r="F31" s="2" t="s">
        <v>75</v>
      </c>
      <c r="J31" s="55">
        <f t="shared" si="1"/>
        <v>7705901.3882373683</v>
      </c>
      <c r="L31" s="54">
        <f>Kapitaalkosten!L35</f>
        <v>-11654.09</v>
      </c>
      <c r="M31" s="54">
        <f>Kapitaalkosten!M35</f>
        <v>0</v>
      </c>
      <c r="N31" s="54">
        <f>Kapitaalkosten!N35</f>
        <v>6141705.9621714838</v>
      </c>
      <c r="O31" s="54">
        <f>Kapitaalkosten!O35</f>
        <v>642477.66984968376</v>
      </c>
      <c r="P31" s="54">
        <f>Kapitaalkosten!P35</f>
        <v>-1265.04</v>
      </c>
      <c r="Q31" s="54">
        <f>Kapitaalkosten!Q35</f>
        <v>934636.88621620112</v>
      </c>
      <c r="R31" s="54">
        <f>Kapitaalkosten!R35</f>
        <v>0</v>
      </c>
      <c r="S31" s="54">
        <f>Kapitaalkosten!S35</f>
        <v>0</v>
      </c>
      <c r="T31" s="63"/>
      <c r="U31" s="191"/>
      <c r="V31" s="191"/>
      <c r="W31" s="191"/>
      <c r="X31" s="191"/>
      <c r="Y31" s="63"/>
    </row>
    <row r="32" spans="2:25">
      <c r="B32" s="2" t="s">
        <v>104</v>
      </c>
      <c r="F32" s="2" t="s">
        <v>88</v>
      </c>
      <c r="J32" s="55">
        <f t="shared" si="1"/>
        <v>5690334.8208778184</v>
      </c>
      <c r="L32" s="54">
        <f>Kapitaalkosten!L36</f>
        <v>19105.503299283097</v>
      </c>
      <c r="M32" s="54">
        <f>Kapitaalkosten!M36</f>
        <v>0</v>
      </c>
      <c r="N32" s="54">
        <f>Kapitaalkosten!N36</f>
        <v>4589763.7397852633</v>
      </c>
      <c r="O32" s="54">
        <f>Kapitaalkosten!O36</f>
        <v>357466.97218611074</v>
      </c>
      <c r="P32" s="54">
        <f>Kapitaalkosten!P36</f>
        <v>3476.03</v>
      </c>
      <c r="Q32" s="54">
        <f>Kapitaalkosten!Q36</f>
        <v>720522.57560716139</v>
      </c>
      <c r="R32" s="54">
        <f>Kapitaalkosten!R36</f>
        <v>0</v>
      </c>
      <c r="S32" s="54">
        <f>Kapitaalkosten!S36</f>
        <v>0</v>
      </c>
      <c r="T32" s="63"/>
      <c r="U32" s="191"/>
      <c r="V32" s="191"/>
      <c r="W32" s="191"/>
      <c r="X32" s="191"/>
      <c r="Y32" s="63"/>
    </row>
    <row r="33" spans="2:25">
      <c r="B33" s="2" t="s">
        <v>105</v>
      </c>
      <c r="F33" s="2" t="s">
        <v>89</v>
      </c>
      <c r="J33" s="55">
        <f t="shared" si="1"/>
        <v>6144166.8634531666</v>
      </c>
      <c r="L33" s="54">
        <f>Kapitaalkosten!L37</f>
        <v>19759.578428256722</v>
      </c>
      <c r="M33" s="54">
        <f>Kapitaalkosten!M37</f>
        <v>0</v>
      </c>
      <c r="N33" s="54">
        <f>Kapitaalkosten!N37</f>
        <v>4579199.0645949719</v>
      </c>
      <c r="O33" s="54">
        <f>Kapitaalkosten!O37</f>
        <v>247166.11377737485</v>
      </c>
      <c r="P33" s="54">
        <f>Kapitaalkosten!P37</f>
        <v>695.1</v>
      </c>
      <c r="Q33" s="54">
        <f>Kapitaalkosten!Q37</f>
        <v>1284095.5986525645</v>
      </c>
      <c r="R33" s="54">
        <f>Kapitaalkosten!R37</f>
        <v>13251.407999999999</v>
      </c>
      <c r="S33" s="54">
        <f>Kapitaalkosten!S37</f>
        <v>0</v>
      </c>
      <c r="T33" s="63"/>
      <c r="U33" s="191"/>
      <c r="V33" s="191"/>
      <c r="W33" s="191"/>
      <c r="X33" s="191"/>
      <c r="Y33" s="63"/>
    </row>
    <row r="34" spans="2:25">
      <c r="T34" s="59"/>
      <c r="U34" s="59"/>
      <c r="V34" s="59"/>
      <c r="W34" s="59"/>
      <c r="X34" s="59"/>
      <c r="Y34" s="59"/>
    </row>
    <row r="35" spans="2:25">
      <c r="B35" s="2" t="s">
        <v>109</v>
      </c>
      <c r="F35" s="2" t="s">
        <v>110</v>
      </c>
      <c r="H35" s="53">
        <f>Kapitaalkosten!H41</f>
        <v>39</v>
      </c>
      <c r="T35" s="59"/>
      <c r="U35" s="59"/>
      <c r="V35" s="59"/>
      <c r="W35" s="59"/>
      <c r="X35" s="59"/>
      <c r="Y35" s="59"/>
    </row>
    <row r="36" spans="2:25">
      <c r="T36" s="59"/>
      <c r="U36" s="59"/>
      <c r="V36" s="59"/>
      <c r="W36" s="59"/>
      <c r="X36" s="59"/>
      <c r="Y36" s="59"/>
    </row>
    <row r="37" spans="2:25">
      <c r="B37" s="59" t="s">
        <v>320</v>
      </c>
      <c r="F37" s="2" t="s">
        <v>191</v>
      </c>
      <c r="H37" s="179">
        <f>Parameters!H53</f>
        <v>0.5</v>
      </c>
      <c r="T37" s="59"/>
      <c r="U37" s="59"/>
      <c r="V37" s="59"/>
      <c r="W37" s="59"/>
      <c r="X37" s="59"/>
      <c r="Y37" s="59"/>
    </row>
    <row r="38" spans="2:25">
      <c r="T38" s="59"/>
      <c r="U38" s="59"/>
      <c r="V38" s="59"/>
      <c r="W38" s="59"/>
      <c r="X38" s="59"/>
      <c r="Y38" s="59"/>
    </row>
    <row r="39" spans="2:25" s="9" customFormat="1">
      <c r="B39" s="9" t="s">
        <v>113</v>
      </c>
    </row>
    <row r="40" spans="2:25">
      <c r="T40" s="59"/>
      <c r="U40" s="59"/>
      <c r="V40" s="59"/>
      <c r="W40" s="59"/>
      <c r="X40" s="59"/>
      <c r="Y40" s="59"/>
    </row>
    <row r="41" spans="2:25">
      <c r="B41" s="31" t="s">
        <v>111</v>
      </c>
      <c r="T41" s="59"/>
      <c r="U41" s="59"/>
      <c r="V41" s="59"/>
      <c r="W41" s="59"/>
      <c r="X41" s="59"/>
      <c r="Y41" s="59"/>
    </row>
    <row r="42" spans="2:25">
      <c r="B42" s="2" t="s">
        <v>112</v>
      </c>
      <c r="F42" s="50" t="s">
        <v>82</v>
      </c>
      <c r="J42" s="55">
        <f>SUM(L42:S42,U42:X42)</f>
        <v>33378091.873191595</v>
      </c>
      <c r="L42" s="56">
        <f t="shared" ref="L42:X42" si="2">L14</f>
        <v>651242.09917713294</v>
      </c>
      <c r="M42" s="56">
        <f t="shared" si="2"/>
        <v>1061799.850268743</v>
      </c>
      <c r="N42" s="56">
        <f t="shared" si="2"/>
        <v>5199269.2712820992</v>
      </c>
      <c r="O42" s="56">
        <f t="shared" si="2"/>
        <v>6723123.8818287095</v>
      </c>
      <c r="P42" s="56">
        <f t="shared" si="2"/>
        <v>175930.42327170004</v>
      </c>
      <c r="Q42" s="56">
        <f t="shared" si="2"/>
        <v>16133934.544808477</v>
      </c>
      <c r="R42" s="56">
        <f t="shared" si="2"/>
        <v>757222.97791239421</v>
      </c>
      <c r="S42" s="56">
        <f t="shared" si="2"/>
        <v>0</v>
      </c>
      <c r="T42" s="140"/>
      <c r="U42" s="56">
        <f t="shared" si="2"/>
        <v>1100143.8953954948</v>
      </c>
      <c r="V42" s="56">
        <f t="shared" si="2"/>
        <v>793485.07851401041</v>
      </c>
      <c r="W42" s="56">
        <f t="shared" si="2"/>
        <v>261830.21643200258</v>
      </c>
      <c r="X42" s="56">
        <f t="shared" si="2"/>
        <v>520109.6343008338</v>
      </c>
      <c r="Y42" s="140"/>
    </row>
    <row r="43" spans="2:25">
      <c r="B43" s="170" t="s">
        <v>518</v>
      </c>
      <c r="F43" s="2" t="s">
        <v>84</v>
      </c>
      <c r="J43" s="55">
        <f t="shared" ref="J43:J49" si="3">SUM(L43:S43)</f>
        <v>3286817.3357181861</v>
      </c>
      <c r="L43" s="55">
        <f t="shared" ref="L43:S49" si="4">L18+L27</f>
        <v>75645</v>
      </c>
      <c r="M43" s="55">
        <f t="shared" si="4"/>
        <v>33248.984850000001</v>
      </c>
      <c r="N43" s="55">
        <f t="shared" si="4"/>
        <v>2094968.7090179943</v>
      </c>
      <c r="O43" s="55">
        <f t="shared" si="4"/>
        <v>354208.95890019182</v>
      </c>
      <c r="P43" s="55">
        <f t="shared" si="4"/>
        <v>28876.912949999998</v>
      </c>
      <c r="Q43" s="55">
        <f t="shared" si="4"/>
        <v>686256.97500000009</v>
      </c>
      <c r="R43" s="55">
        <f t="shared" si="4"/>
        <v>13611.794999999998</v>
      </c>
      <c r="S43" s="55">
        <f>S18+S27</f>
        <v>0</v>
      </c>
      <c r="T43" s="140"/>
      <c r="U43" s="204"/>
      <c r="V43" s="204"/>
      <c r="W43" s="204"/>
      <c r="X43" s="204"/>
      <c r="Y43" s="140"/>
    </row>
    <row r="44" spans="2:25">
      <c r="B44" s="2" t="s">
        <v>519</v>
      </c>
      <c r="F44" s="2" t="s">
        <v>85</v>
      </c>
      <c r="J44" s="55">
        <f t="shared" si="3"/>
        <v>4829121.6334665427</v>
      </c>
      <c r="L44" s="55">
        <f t="shared" si="4"/>
        <v>92865</v>
      </c>
      <c r="M44" s="55">
        <f t="shared" si="4"/>
        <v>11424.467549999996</v>
      </c>
      <c r="N44" s="55">
        <f t="shared" si="4"/>
        <v>3316364.380199071</v>
      </c>
      <c r="O44" s="55">
        <f t="shared" si="4"/>
        <v>592154.94318935263</v>
      </c>
      <c r="P44" s="55">
        <f t="shared" si="4"/>
        <v>13563.4437</v>
      </c>
      <c r="Q44" s="55">
        <f t="shared" si="4"/>
        <v>765121.5</v>
      </c>
      <c r="R44" s="55">
        <f t="shared" si="4"/>
        <v>37627.898828117839</v>
      </c>
      <c r="S44" s="55">
        <f t="shared" si="4"/>
        <v>0</v>
      </c>
      <c r="T44" s="140"/>
      <c r="U44" s="204"/>
      <c r="V44" s="204"/>
      <c r="W44" s="204"/>
      <c r="X44" s="204"/>
      <c r="Y44" s="140"/>
    </row>
    <row r="45" spans="2:25">
      <c r="B45" s="2" t="s">
        <v>520</v>
      </c>
      <c r="F45" s="2" t="s">
        <v>86</v>
      </c>
      <c r="J45" s="55">
        <f t="shared" si="3"/>
        <v>5547779.8502485557</v>
      </c>
      <c r="L45" s="55">
        <f t="shared" si="4"/>
        <v>35926.120000000003</v>
      </c>
      <c r="M45" s="55">
        <f t="shared" si="4"/>
        <v>-10153.240000000005</v>
      </c>
      <c r="N45" s="55">
        <f t="shared" si="4"/>
        <v>3734841.8348937528</v>
      </c>
      <c r="O45" s="55">
        <f t="shared" si="4"/>
        <v>896271.49968858564</v>
      </c>
      <c r="P45" s="55">
        <f t="shared" si="4"/>
        <v>44820.560803473112</v>
      </c>
      <c r="Q45" s="55">
        <f t="shared" si="4"/>
        <v>846073.07486274489</v>
      </c>
      <c r="R45" s="55">
        <f t="shared" si="4"/>
        <v>0</v>
      </c>
      <c r="S45" s="55">
        <f t="shared" si="4"/>
        <v>0</v>
      </c>
      <c r="T45" s="140"/>
      <c r="U45" s="204"/>
      <c r="V45" s="204"/>
      <c r="W45" s="204"/>
      <c r="X45" s="204"/>
      <c r="Y45" s="140"/>
    </row>
    <row r="46" spans="2:25">
      <c r="B46" s="2" t="s">
        <v>521</v>
      </c>
      <c r="F46" s="2" t="s">
        <v>87</v>
      </c>
      <c r="J46" s="55">
        <f t="shared" si="3"/>
        <v>9171378.3174390625</v>
      </c>
      <c r="L46" s="55">
        <f t="shared" si="4"/>
        <v>19416</v>
      </c>
      <c r="M46" s="55">
        <f t="shared" si="4"/>
        <v>0</v>
      </c>
      <c r="N46" s="55">
        <f t="shared" si="4"/>
        <v>5734498.9107732195</v>
      </c>
      <c r="O46" s="55">
        <f t="shared" si="4"/>
        <v>2141638.2054158449</v>
      </c>
      <c r="P46" s="55">
        <f t="shared" si="4"/>
        <v>31103</v>
      </c>
      <c r="Q46" s="55">
        <f t="shared" si="4"/>
        <v>1244722.2012499981</v>
      </c>
      <c r="R46" s="55">
        <f t="shared" si="4"/>
        <v>0</v>
      </c>
      <c r="S46" s="55">
        <f t="shared" si="4"/>
        <v>0</v>
      </c>
      <c r="T46" s="140"/>
      <c r="U46" s="204"/>
      <c r="V46" s="204"/>
      <c r="W46" s="204"/>
      <c r="X46" s="204"/>
      <c r="Y46" s="140"/>
    </row>
    <row r="47" spans="2:25">
      <c r="B47" s="2" t="s">
        <v>522</v>
      </c>
      <c r="F47" s="2" t="s">
        <v>75</v>
      </c>
      <c r="J47" s="55">
        <f t="shared" si="3"/>
        <v>7500594.1392296022</v>
      </c>
      <c r="L47" s="55">
        <f t="shared" si="4"/>
        <v>13347.566467174645</v>
      </c>
      <c r="M47" s="55">
        <f t="shared" si="4"/>
        <v>0</v>
      </c>
      <c r="N47" s="55">
        <f t="shared" si="4"/>
        <v>6141979.6122417003</v>
      </c>
      <c r="O47" s="55">
        <f t="shared" si="4"/>
        <v>747048.40430452698</v>
      </c>
      <c r="P47" s="55">
        <f t="shared" si="4"/>
        <v>1367.5400000000018</v>
      </c>
      <c r="Q47" s="55">
        <f t="shared" si="4"/>
        <v>596851.01621620101</v>
      </c>
      <c r="R47" s="55">
        <f t="shared" si="4"/>
        <v>0</v>
      </c>
      <c r="S47" s="55">
        <f t="shared" si="4"/>
        <v>0</v>
      </c>
      <c r="T47" s="140"/>
      <c r="U47" s="204"/>
      <c r="V47" s="204"/>
      <c r="W47" s="204"/>
      <c r="X47" s="204"/>
      <c r="Y47" s="140"/>
    </row>
    <row r="48" spans="2:25">
      <c r="B48" s="2" t="s">
        <v>523</v>
      </c>
      <c r="F48" s="2" t="s">
        <v>88</v>
      </c>
      <c r="J48" s="55">
        <f t="shared" si="3"/>
        <v>5537563.7093021087</v>
      </c>
      <c r="L48" s="55">
        <f t="shared" si="4"/>
        <v>18399.427976677078</v>
      </c>
      <c r="M48" s="55">
        <f t="shared" si="4"/>
        <v>0</v>
      </c>
      <c r="N48" s="55">
        <f t="shared" si="4"/>
        <v>4732028.5269558616</v>
      </c>
      <c r="O48" s="55">
        <f t="shared" si="4"/>
        <v>544134.41876240785</v>
      </c>
      <c r="P48" s="55">
        <f t="shared" si="4"/>
        <v>-1152.0300000000002</v>
      </c>
      <c r="Q48" s="55">
        <f t="shared" si="4"/>
        <v>244153.36560716154</v>
      </c>
      <c r="R48" s="55">
        <f t="shared" si="4"/>
        <v>0</v>
      </c>
      <c r="S48" s="55">
        <f t="shared" si="4"/>
        <v>0</v>
      </c>
      <c r="T48" s="140"/>
      <c r="U48" s="204"/>
      <c r="V48" s="204"/>
      <c r="W48" s="204"/>
      <c r="X48" s="204"/>
      <c r="Y48" s="140"/>
    </row>
    <row r="49" spans="2:29">
      <c r="B49" s="2" t="s">
        <v>524</v>
      </c>
      <c r="F49" s="2" t="s">
        <v>89</v>
      </c>
      <c r="J49" s="55">
        <f t="shared" si="3"/>
        <v>6870409.6193285622</v>
      </c>
      <c r="L49" s="55">
        <f t="shared" si="4"/>
        <v>-6523.0370832312001</v>
      </c>
      <c r="M49" s="55">
        <f t="shared" si="4"/>
        <v>0</v>
      </c>
      <c r="N49" s="55">
        <f t="shared" si="4"/>
        <v>4509458.4837896759</v>
      </c>
      <c r="O49" s="55">
        <f t="shared" si="4"/>
        <v>1120987.7559695523</v>
      </c>
      <c r="P49" s="55">
        <f t="shared" si="4"/>
        <v>-4622.7199999999993</v>
      </c>
      <c r="Q49" s="55">
        <f t="shared" si="4"/>
        <v>1237857.7286525648</v>
      </c>
      <c r="R49" s="55">
        <f t="shared" si="4"/>
        <v>13251.407999999999</v>
      </c>
      <c r="S49" s="55">
        <f t="shared" si="4"/>
        <v>0</v>
      </c>
      <c r="T49" s="140"/>
      <c r="U49" s="204"/>
      <c r="V49" s="204"/>
      <c r="W49" s="204"/>
      <c r="X49" s="204"/>
      <c r="Y49" s="140"/>
    </row>
    <row r="50" spans="2:29">
      <c r="T50" s="59"/>
      <c r="U50" s="59"/>
      <c r="V50" s="59"/>
      <c r="W50" s="59"/>
      <c r="X50" s="59"/>
      <c r="Y50" s="59"/>
    </row>
    <row r="51" spans="2:29">
      <c r="T51" s="59"/>
      <c r="U51" s="59"/>
      <c r="V51" s="59"/>
      <c r="W51" s="59"/>
      <c r="X51" s="59"/>
      <c r="Y51" s="59"/>
    </row>
    <row r="52" spans="2:29" s="9" customFormat="1">
      <c r="B52" s="9" t="s">
        <v>115</v>
      </c>
    </row>
    <row r="53" spans="2:29">
      <c r="T53" s="59"/>
      <c r="U53" s="59"/>
      <c r="V53" s="59"/>
      <c r="W53" s="59"/>
      <c r="X53" s="59"/>
      <c r="Y53" s="59"/>
    </row>
    <row r="54" spans="2:29">
      <c r="B54" s="2" t="s">
        <v>114</v>
      </c>
      <c r="F54" s="2" t="s">
        <v>110</v>
      </c>
      <c r="L54" s="55">
        <f t="shared" ref="L54:R54" si="5">$H$35-(2008-L15)</f>
        <v>26</v>
      </c>
      <c r="M54" s="55">
        <f t="shared" si="5"/>
        <v>23</v>
      </c>
      <c r="N54" s="55">
        <f t="shared" si="5"/>
        <v>26</v>
      </c>
      <c r="O54" s="55">
        <f t="shared" si="5"/>
        <v>21</v>
      </c>
      <c r="P54" s="55">
        <f t="shared" si="5"/>
        <v>24</v>
      </c>
      <c r="Q54" s="55">
        <f t="shared" si="5"/>
        <v>27</v>
      </c>
      <c r="R54" s="55">
        <f t="shared" si="5"/>
        <v>24</v>
      </c>
      <c r="S54" s="184"/>
      <c r="T54" s="140"/>
      <c r="U54" s="55">
        <f t="shared" ref="U54:X54" si="6">$H$35-(2008-U15)</f>
        <v>28</v>
      </c>
      <c r="V54" s="55">
        <f t="shared" si="6"/>
        <v>22</v>
      </c>
      <c r="W54" s="55">
        <f t="shared" si="6"/>
        <v>22</v>
      </c>
      <c r="X54" s="55">
        <f t="shared" si="6"/>
        <v>23</v>
      </c>
      <c r="Y54" s="140"/>
      <c r="AC54" s="27" t="s">
        <v>346</v>
      </c>
    </row>
    <row r="55" spans="2:29">
      <c r="T55" s="59"/>
      <c r="U55" s="59"/>
      <c r="V55" s="59"/>
      <c r="W55" s="59"/>
      <c r="X55" s="59"/>
      <c r="Y55" s="59"/>
    </row>
    <row r="56" spans="2:29">
      <c r="B56" s="2" t="s">
        <v>123</v>
      </c>
      <c r="F56" s="50" t="s">
        <v>82</v>
      </c>
      <c r="J56" s="55">
        <f>SUM(L56:S56,U56:X56)</f>
        <v>1337641.3510694879</v>
      </c>
      <c r="L56" s="49">
        <f t="shared" ref="L56:R56" si="7">L14/L54</f>
        <v>25047.773045274345</v>
      </c>
      <c r="M56" s="49">
        <f t="shared" si="7"/>
        <v>46165.210881249695</v>
      </c>
      <c r="N56" s="49">
        <f t="shared" si="7"/>
        <v>199971.89504931151</v>
      </c>
      <c r="O56" s="49">
        <f t="shared" si="7"/>
        <v>320148.75627755758</v>
      </c>
      <c r="P56" s="49">
        <f t="shared" si="7"/>
        <v>7330.4343029875017</v>
      </c>
      <c r="Q56" s="49">
        <f t="shared" si="7"/>
        <v>597553.13128920284</v>
      </c>
      <c r="R56" s="49">
        <f t="shared" si="7"/>
        <v>31550.957413016426</v>
      </c>
      <c r="S56" s="184"/>
      <c r="T56" s="63"/>
      <c r="U56" s="49">
        <f t="shared" ref="U56:X56" si="8">U14/U54</f>
        <v>39290.853406981958</v>
      </c>
      <c r="V56" s="49">
        <f t="shared" si="8"/>
        <v>36067.503568818654</v>
      </c>
      <c r="W56" s="49">
        <f t="shared" si="8"/>
        <v>11901.373474181935</v>
      </c>
      <c r="X56" s="49">
        <f t="shared" si="8"/>
        <v>22613.462360905818</v>
      </c>
      <c r="Y56" s="63"/>
    </row>
    <row r="57" spans="2:29" s="10" customFormat="1">
      <c r="F57" s="57"/>
      <c r="L57" s="48"/>
      <c r="M57" s="48"/>
      <c r="N57" s="48"/>
      <c r="O57" s="48"/>
      <c r="P57" s="48"/>
      <c r="Q57" s="48"/>
      <c r="R57" s="48"/>
      <c r="S57" s="48"/>
      <c r="T57" s="63"/>
      <c r="U57" s="63"/>
      <c r="V57" s="63"/>
      <c r="W57" s="63"/>
      <c r="X57" s="63"/>
      <c r="Y57" s="63"/>
    </row>
    <row r="58" spans="2:29" s="10" customFormat="1">
      <c r="B58" s="10" t="s">
        <v>116</v>
      </c>
      <c r="F58" s="50" t="s">
        <v>82</v>
      </c>
      <c r="J58" s="55">
        <f t="shared" ref="J58:J64" si="9">SUM(L58:S58,U58:X58)</f>
        <v>32040450.522122111</v>
      </c>
      <c r="L58" s="49">
        <f>L42-L56</f>
        <v>626194.32613185863</v>
      </c>
      <c r="M58" s="49">
        <f t="shared" ref="M58:S58" si="10">M42-M56</f>
        <v>1015634.6393874933</v>
      </c>
      <c r="N58" s="49">
        <f t="shared" si="10"/>
        <v>4999297.376232788</v>
      </c>
      <c r="O58" s="49">
        <f t="shared" si="10"/>
        <v>6402975.125551152</v>
      </c>
      <c r="P58" s="49">
        <f t="shared" si="10"/>
        <v>168599.98896871254</v>
      </c>
      <c r="Q58" s="49">
        <f t="shared" si="10"/>
        <v>15536381.413519274</v>
      </c>
      <c r="R58" s="49">
        <f t="shared" si="10"/>
        <v>725672.02049937774</v>
      </c>
      <c r="S58" s="49">
        <f t="shared" si="10"/>
        <v>0</v>
      </c>
      <c r="T58" s="63"/>
      <c r="U58" s="49">
        <f t="shared" ref="U58:V58" si="11">U42-U56</f>
        <v>1060853.0419885127</v>
      </c>
      <c r="V58" s="49">
        <f t="shared" si="11"/>
        <v>757417.57494519174</v>
      </c>
      <c r="W58" s="49">
        <f t="shared" ref="W58:X58" si="12">W42-W56</f>
        <v>249928.84295782063</v>
      </c>
      <c r="X58" s="49">
        <f t="shared" si="12"/>
        <v>497496.17193992797</v>
      </c>
      <c r="Y58" s="63"/>
    </row>
    <row r="59" spans="2:29" s="10" customFormat="1">
      <c r="B59" s="10" t="s">
        <v>117</v>
      </c>
      <c r="F59" s="50" t="s">
        <v>82</v>
      </c>
      <c r="J59" s="55">
        <f t="shared" si="9"/>
        <v>30702809.17105262</v>
      </c>
      <c r="L59" s="49">
        <f>L58-L$56</f>
        <v>601146.55308658432</v>
      </c>
      <c r="M59" s="49">
        <f t="shared" ref="M59:S59" si="13">M58-M$56</f>
        <v>969469.42850624351</v>
      </c>
      <c r="N59" s="49">
        <f t="shared" si="13"/>
        <v>4799325.4811834767</v>
      </c>
      <c r="O59" s="49">
        <f t="shared" si="13"/>
        <v>6082826.3692735946</v>
      </c>
      <c r="P59" s="49">
        <f t="shared" si="13"/>
        <v>161269.55466572504</v>
      </c>
      <c r="Q59" s="49">
        <f t="shared" si="13"/>
        <v>14938828.282230072</v>
      </c>
      <c r="R59" s="49">
        <f t="shared" si="13"/>
        <v>694121.06308636128</v>
      </c>
      <c r="S59" s="49">
        <f t="shared" si="13"/>
        <v>0</v>
      </c>
      <c r="T59" s="63"/>
      <c r="U59" s="49">
        <f t="shared" ref="U59:V59" si="14">U58-U$56</f>
        <v>1021562.1885815308</v>
      </c>
      <c r="V59" s="49">
        <f t="shared" si="14"/>
        <v>721350.07137637306</v>
      </c>
      <c r="W59" s="49">
        <f t="shared" ref="W59:X59" si="15">W58-W$56</f>
        <v>238027.46948363871</v>
      </c>
      <c r="X59" s="49">
        <f t="shared" si="15"/>
        <v>474882.70957902214</v>
      </c>
      <c r="Y59" s="63"/>
    </row>
    <row r="60" spans="2:29" s="10" customFormat="1">
      <c r="B60" s="10" t="s">
        <v>118</v>
      </c>
      <c r="F60" s="50" t="s">
        <v>82</v>
      </c>
      <c r="J60" s="55">
        <f t="shared" si="9"/>
        <v>29365167.819983136</v>
      </c>
      <c r="L60" s="49">
        <f t="shared" ref="L60:L64" si="16">L59-L$56</f>
        <v>576098.78004131</v>
      </c>
      <c r="M60" s="49">
        <f t="shared" ref="M60:M64" si="17">M59-M$56</f>
        <v>923304.21762499376</v>
      </c>
      <c r="N60" s="49">
        <f t="shared" ref="N60:N64" si="18">N59-N$56</f>
        <v>4599353.5861341655</v>
      </c>
      <c r="O60" s="49">
        <f t="shared" ref="O60:O64" si="19">O59-O$56</f>
        <v>5762677.6129960371</v>
      </c>
      <c r="P60" s="49">
        <f t="shared" ref="P60:P64" si="20">P59-P$56</f>
        <v>153939.12036273754</v>
      </c>
      <c r="Q60" s="49">
        <f t="shared" ref="Q60:Q64" si="21">Q59-Q$56</f>
        <v>14341275.150940869</v>
      </c>
      <c r="R60" s="49">
        <f t="shared" ref="R60:R64" si="22">R59-R$56</f>
        <v>662570.10567334481</v>
      </c>
      <c r="S60" s="49">
        <f t="shared" ref="S60:U64" si="23">S59-S$56</f>
        <v>0</v>
      </c>
      <c r="T60" s="63"/>
      <c r="U60" s="49">
        <f t="shared" si="23"/>
        <v>982271.33517454891</v>
      </c>
      <c r="V60" s="49">
        <f t="shared" ref="V60:X60" si="24">V59-V$56</f>
        <v>685282.56780755438</v>
      </c>
      <c r="W60" s="49">
        <f t="shared" si="24"/>
        <v>226126.09600945679</v>
      </c>
      <c r="X60" s="49">
        <f t="shared" si="24"/>
        <v>452269.2472181163</v>
      </c>
      <c r="Y60" s="63"/>
    </row>
    <row r="61" spans="2:29" s="10" customFormat="1">
      <c r="B61" s="10" t="s">
        <v>119</v>
      </c>
      <c r="F61" s="50" t="s">
        <v>82</v>
      </c>
      <c r="J61" s="55">
        <f t="shared" si="9"/>
        <v>28027526.468913648</v>
      </c>
      <c r="L61" s="49">
        <f t="shared" si="16"/>
        <v>551051.00699603569</v>
      </c>
      <c r="M61" s="49">
        <f t="shared" si="17"/>
        <v>877139.00674374402</v>
      </c>
      <c r="N61" s="49">
        <f>N60-N$56</f>
        <v>4399381.6910848543</v>
      </c>
      <c r="O61" s="49">
        <f t="shared" si="19"/>
        <v>5442528.8567184797</v>
      </c>
      <c r="P61" s="49">
        <f t="shared" si="20"/>
        <v>146608.68605975003</v>
      </c>
      <c r="Q61" s="49">
        <f t="shared" si="21"/>
        <v>13743722.019651666</v>
      </c>
      <c r="R61" s="49">
        <f t="shared" si="22"/>
        <v>631019.14826032834</v>
      </c>
      <c r="S61" s="49">
        <f t="shared" si="23"/>
        <v>0</v>
      </c>
      <c r="T61" s="63"/>
      <c r="U61" s="49">
        <f t="shared" si="23"/>
        <v>942980.48176756699</v>
      </c>
      <c r="V61" s="49">
        <f t="shared" ref="V61:X61" si="25">V60-V$56</f>
        <v>649215.06423873571</v>
      </c>
      <c r="W61" s="49">
        <f t="shared" si="25"/>
        <v>214224.72253527486</v>
      </c>
      <c r="X61" s="49">
        <f t="shared" si="25"/>
        <v>429655.78485721047</v>
      </c>
      <c r="Y61" s="63"/>
    </row>
    <row r="62" spans="2:29" s="10" customFormat="1">
      <c r="B62" s="10" t="s">
        <v>120</v>
      </c>
      <c r="F62" s="50" t="s">
        <v>82</v>
      </c>
      <c r="J62" s="55">
        <f t="shared" si="9"/>
        <v>26689885.117844161</v>
      </c>
      <c r="L62" s="49">
        <f>L61-L$56</f>
        <v>526003.23395076138</v>
      </c>
      <c r="M62" s="49">
        <f t="shared" si="17"/>
        <v>830973.79586249427</v>
      </c>
      <c r="N62" s="49">
        <f t="shared" si="18"/>
        <v>4199409.7960355431</v>
      </c>
      <c r="O62" s="49">
        <f t="shared" si="19"/>
        <v>5122380.1004409222</v>
      </c>
      <c r="P62" s="49">
        <f t="shared" si="20"/>
        <v>139278.25175676253</v>
      </c>
      <c r="Q62" s="49">
        <f t="shared" si="21"/>
        <v>13146168.888362464</v>
      </c>
      <c r="R62" s="49">
        <f t="shared" si="22"/>
        <v>599468.19084731187</v>
      </c>
      <c r="S62" s="49">
        <f t="shared" si="23"/>
        <v>0</v>
      </c>
      <c r="T62" s="63"/>
      <c r="U62" s="49">
        <f t="shared" si="23"/>
        <v>903689.62836058508</v>
      </c>
      <c r="V62" s="49">
        <f t="shared" ref="V62:X62" si="26">V61-V$56</f>
        <v>613147.56066991703</v>
      </c>
      <c r="W62" s="49">
        <f t="shared" si="26"/>
        <v>202323.34906109294</v>
      </c>
      <c r="X62" s="49">
        <f t="shared" si="26"/>
        <v>407042.32249630464</v>
      </c>
      <c r="Y62" s="63"/>
    </row>
    <row r="63" spans="2:29" s="10" customFormat="1">
      <c r="B63" s="10" t="s">
        <v>121</v>
      </c>
      <c r="F63" s="50" t="s">
        <v>82</v>
      </c>
      <c r="J63" s="55">
        <f t="shared" si="9"/>
        <v>25352243.766774669</v>
      </c>
      <c r="L63" s="49">
        <f t="shared" si="16"/>
        <v>500955.46090548701</v>
      </c>
      <c r="M63" s="49">
        <f t="shared" si="17"/>
        <v>784808.58498124452</v>
      </c>
      <c r="N63" s="49">
        <f t="shared" si="18"/>
        <v>3999437.9009862314</v>
      </c>
      <c r="O63" s="49">
        <f t="shared" si="19"/>
        <v>4802231.3441633647</v>
      </c>
      <c r="P63" s="49">
        <f t="shared" si="20"/>
        <v>131947.81745377503</v>
      </c>
      <c r="Q63" s="49">
        <f t="shared" si="21"/>
        <v>12548615.757073261</v>
      </c>
      <c r="R63" s="49">
        <f t="shared" si="22"/>
        <v>567917.2334342954</v>
      </c>
      <c r="S63" s="49">
        <f t="shared" si="23"/>
        <v>0</v>
      </c>
      <c r="T63" s="63"/>
      <c r="U63" s="49">
        <f t="shared" si="23"/>
        <v>864398.77495360316</v>
      </c>
      <c r="V63" s="49">
        <f t="shared" ref="V63:X63" si="27">V62-V$56</f>
        <v>577080.05710109835</v>
      </c>
      <c r="W63" s="49">
        <f t="shared" si="27"/>
        <v>190421.97558691102</v>
      </c>
      <c r="X63" s="49">
        <f t="shared" si="27"/>
        <v>384428.86013539881</v>
      </c>
      <c r="Y63" s="63"/>
    </row>
    <row r="64" spans="2:29" s="10" customFormat="1">
      <c r="B64" s="10" t="s">
        <v>122</v>
      </c>
      <c r="F64" s="50" t="s">
        <v>82</v>
      </c>
      <c r="J64" s="55">
        <f t="shared" si="9"/>
        <v>24014602.415705182</v>
      </c>
      <c r="L64" s="49">
        <f t="shared" si="16"/>
        <v>475907.68786021264</v>
      </c>
      <c r="M64" s="49">
        <f t="shared" si="17"/>
        <v>738643.37409999478</v>
      </c>
      <c r="N64" s="49">
        <f t="shared" si="18"/>
        <v>3799466.0059369197</v>
      </c>
      <c r="O64" s="49">
        <f t="shared" si="19"/>
        <v>4482082.5878858073</v>
      </c>
      <c r="P64" s="49">
        <f t="shared" si="20"/>
        <v>124617.38315078753</v>
      </c>
      <c r="Q64" s="49">
        <f t="shared" si="21"/>
        <v>11951062.625784058</v>
      </c>
      <c r="R64" s="49">
        <f t="shared" si="22"/>
        <v>536366.27602127893</v>
      </c>
      <c r="S64" s="49">
        <f t="shared" si="23"/>
        <v>0</v>
      </c>
      <c r="T64" s="63"/>
      <c r="U64" s="49">
        <f t="shared" si="23"/>
        <v>825107.92154662125</v>
      </c>
      <c r="V64" s="49">
        <f t="shared" ref="V64:X64" si="28">V63-V$56</f>
        <v>541012.55353227968</v>
      </c>
      <c r="W64" s="49">
        <f t="shared" si="28"/>
        <v>178520.6021127291</v>
      </c>
      <c r="X64" s="49">
        <f t="shared" si="28"/>
        <v>361815.39777449297</v>
      </c>
      <c r="Y64" s="63"/>
    </row>
    <row r="65" spans="2:25" s="10" customFormat="1">
      <c r="F65" s="57"/>
      <c r="L65" s="48"/>
      <c r="M65" s="48"/>
      <c r="N65" s="48"/>
      <c r="O65" s="48"/>
      <c r="P65" s="48"/>
      <c r="Q65" s="48"/>
      <c r="R65" s="48"/>
      <c r="S65" s="48"/>
      <c r="T65" s="63"/>
      <c r="U65" s="63"/>
      <c r="V65" s="63"/>
      <c r="W65" s="63"/>
      <c r="X65" s="63"/>
      <c r="Y65" s="63"/>
    </row>
    <row r="66" spans="2:25" s="10" customFormat="1">
      <c r="F66" s="57"/>
      <c r="L66" s="48"/>
      <c r="M66" s="48"/>
      <c r="N66" s="48"/>
      <c r="O66" s="48"/>
      <c r="P66" s="48"/>
      <c r="Q66" s="48"/>
      <c r="R66" s="48"/>
      <c r="S66" s="48"/>
      <c r="T66" s="63"/>
      <c r="U66" s="63"/>
      <c r="V66" s="63"/>
      <c r="W66" s="63"/>
      <c r="X66" s="63"/>
      <c r="Y66" s="63"/>
    </row>
    <row r="67" spans="2:25" s="9" customFormat="1">
      <c r="B67" s="9" t="s">
        <v>124</v>
      </c>
    </row>
    <row r="68" spans="2:25" s="10" customFormat="1">
      <c r="F68" s="57"/>
      <c r="L68" s="48"/>
      <c r="M68" s="48"/>
      <c r="N68" s="48"/>
      <c r="O68" s="48"/>
      <c r="P68" s="48"/>
      <c r="Q68" s="48"/>
      <c r="R68" s="48"/>
      <c r="S68" s="48"/>
      <c r="T68" s="63"/>
      <c r="U68" s="63"/>
      <c r="V68" s="63"/>
      <c r="W68" s="63"/>
      <c r="X68" s="63"/>
      <c r="Y68" s="63"/>
    </row>
    <row r="69" spans="2:25">
      <c r="B69" s="2" t="s">
        <v>125</v>
      </c>
      <c r="F69" s="2" t="s">
        <v>84</v>
      </c>
      <c r="J69" s="55">
        <f>SUM(L69:S69)</f>
        <v>84277.367582517603</v>
      </c>
      <c r="L69" s="55">
        <f>L43/$H$35</f>
        <v>1939.6153846153845</v>
      </c>
      <c r="M69" s="55">
        <f t="shared" ref="M69:S69" si="29">M43/$H$35</f>
        <v>852.53807307692307</v>
      </c>
      <c r="N69" s="55">
        <f t="shared" si="29"/>
        <v>53717.146385076776</v>
      </c>
      <c r="O69" s="55">
        <f t="shared" si="29"/>
        <v>9082.2809974408156</v>
      </c>
      <c r="P69" s="55">
        <f t="shared" si="29"/>
        <v>740.43366538461532</v>
      </c>
      <c r="Q69" s="55">
        <f t="shared" si="29"/>
        <v>17596.332692307693</v>
      </c>
      <c r="R69" s="55">
        <f t="shared" si="29"/>
        <v>349.02038461538456</v>
      </c>
      <c r="S69" s="55">
        <f t="shared" si="29"/>
        <v>0</v>
      </c>
      <c r="T69" s="140"/>
      <c r="U69" s="204"/>
      <c r="V69" s="204"/>
      <c r="W69" s="204"/>
      <c r="X69" s="204"/>
      <c r="Y69" s="140"/>
    </row>
    <row r="70" spans="2:25">
      <c r="B70" s="2" t="s">
        <v>126</v>
      </c>
      <c r="F70" s="2" t="s">
        <v>84</v>
      </c>
      <c r="J70" s="55">
        <f>SUM(L70:S70)</f>
        <v>42138.683791258802</v>
      </c>
      <c r="L70" s="55">
        <f>L69*$H$37</f>
        <v>969.80769230769226</v>
      </c>
      <c r="M70" s="55">
        <f t="shared" ref="M70:S70" si="30">M69*$H$37</f>
        <v>426.26903653846153</v>
      </c>
      <c r="N70" s="55">
        <f t="shared" si="30"/>
        <v>26858.573192538388</v>
      </c>
      <c r="O70" s="55">
        <f t="shared" si="30"/>
        <v>4541.1404987204078</v>
      </c>
      <c r="P70" s="55">
        <f t="shared" si="30"/>
        <v>370.21683269230766</v>
      </c>
      <c r="Q70" s="55">
        <f t="shared" si="30"/>
        <v>8798.1663461538465</v>
      </c>
      <c r="R70" s="55">
        <f t="shared" si="30"/>
        <v>174.51019230769228</v>
      </c>
      <c r="S70" s="55">
        <f t="shared" si="30"/>
        <v>0</v>
      </c>
      <c r="T70" s="140"/>
      <c r="U70" s="204"/>
      <c r="V70" s="204"/>
      <c r="W70" s="204"/>
      <c r="X70" s="204"/>
      <c r="Y70" s="140"/>
    </row>
    <row r="71" spans="2:25">
      <c r="T71" s="59"/>
      <c r="U71" s="59"/>
      <c r="V71" s="59"/>
      <c r="W71" s="59"/>
      <c r="X71" s="59"/>
      <c r="Y71" s="59"/>
    </row>
    <row r="72" spans="2:25">
      <c r="B72" s="2" t="s">
        <v>127</v>
      </c>
      <c r="F72" s="2" t="s">
        <v>84</v>
      </c>
      <c r="J72" s="55">
        <f>SUM(L72:S72)</f>
        <v>3244678.6519269273</v>
      </c>
      <c r="L72" s="55">
        <f>L43-L70</f>
        <v>74675.192307692312</v>
      </c>
      <c r="M72" s="55">
        <f t="shared" ref="M72:S72" si="31">M43-M70</f>
        <v>32822.715813461538</v>
      </c>
      <c r="N72" s="55">
        <f t="shared" si="31"/>
        <v>2068110.1358254559</v>
      </c>
      <c r="O72" s="55">
        <f t="shared" si="31"/>
        <v>349667.81840147142</v>
      </c>
      <c r="P72" s="55">
        <f t="shared" si="31"/>
        <v>28506.696117307689</v>
      </c>
      <c r="Q72" s="55">
        <f t="shared" si="31"/>
        <v>677458.80865384627</v>
      </c>
      <c r="R72" s="55">
        <f t="shared" si="31"/>
        <v>13437.284807692306</v>
      </c>
      <c r="S72" s="55">
        <f t="shared" si="31"/>
        <v>0</v>
      </c>
      <c r="T72" s="140"/>
      <c r="U72" s="204"/>
      <c r="V72" s="204"/>
      <c r="W72" s="204"/>
      <c r="X72" s="204"/>
      <c r="Y72" s="140"/>
    </row>
    <row r="73" spans="2:25">
      <c r="B73" s="2" t="s">
        <v>128</v>
      </c>
      <c r="F73" s="2" t="s">
        <v>84</v>
      </c>
      <c r="J73" s="55">
        <f t="shared" ref="J73:J78" si="32">SUM(L73:S73)</f>
        <v>3160401.2843444096</v>
      </c>
      <c r="L73" s="55">
        <f>L72-L$69</f>
        <v>72735.576923076922</v>
      </c>
      <c r="M73" s="55">
        <f t="shared" ref="M73:M78" si="33">M72-M$69</f>
        <v>31970.177740384614</v>
      </c>
      <c r="N73" s="55">
        <f t="shared" ref="N73:N78" si="34">N72-N$69</f>
        <v>2014392.9894403792</v>
      </c>
      <c r="O73" s="55">
        <f t="shared" ref="O73:O77" si="35">O72-O$69</f>
        <v>340585.53740403062</v>
      </c>
      <c r="P73" s="55">
        <f t="shared" ref="P73:P78" si="36">P72-P$69</f>
        <v>27766.262451923074</v>
      </c>
      <c r="Q73" s="55">
        <f t="shared" ref="Q73:Q78" si="37">Q72-Q$69</f>
        <v>659862.47596153861</v>
      </c>
      <c r="R73" s="55">
        <f t="shared" ref="R73:R78" si="38">R72-R$69</f>
        <v>13088.26442307692</v>
      </c>
      <c r="S73" s="55">
        <f t="shared" ref="S73:S78" si="39">S72-S$69</f>
        <v>0</v>
      </c>
      <c r="T73" s="140"/>
      <c r="U73" s="204"/>
      <c r="V73" s="204"/>
      <c r="W73" s="204"/>
      <c r="X73" s="204"/>
      <c r="Y73" s="140"/>
    </row>
    <row r="74" spans="2:25">
      <c r="B74" s="2" t="s">
        <v>129</v>
      </c>
      <c r="F74" s="2" t="s">
        <v>84</v>
      </c>
      <c r="J74" s="55">
        <f t="shared" si="32"/>
        <v>3076123.9167618928</v>
      </c>
      <c r="L74" s="55">
        <f>L73-L$69</f>
        <v>70795.961538461532</v>
      </c>
      <c r="M74" s="55">
        <f t="shared" si="33"/>
        <v>31117.639667307689</v>
      </c>
      <c r="N74" s="55">
        <f t="shared" si="34"/>
        <v>1960675.8430553025</v>
      </c>
      <c r="O74" s="55">
        <f t="shared" si="35"/>
        <v>331503.25640658982</v>
      </c>
      <c r="P74" s="55">
        <f t="shared" si="36"/>
        <v>27025.828786538459</v>
      </c>
      <c r="Q74" s="55">
        <f t="shared" si="37"/>
        <v>642266.14326923096</v>
      </c>
      <c r="R74" s="55">
        <f t="shared" si="38"/>
        <v>12739.244038461535</v>
      </c>
      <c r="S74" s="55">
        <f t="shared" si="39"/>
        <v>0</v>
      </c>
      <c r="T74" s="140"/>
      <c r="U74" s="204"/>
      <c r="V74" s="204"/>
      <c r="W74" s="204"/>
      <c r="X74" s="204"/>
      <c r="Y74" s="140"/>
    </row>
    <row r="75" spans="2:25">
      <c r="B75" s="2" t="s">
        <v>130</v>
      </c>
      <c r="F75" s="2" t="s">
        <v>84</v>
      </c>
      <c r="J75" s="55">
        <f t="shared" si="32"/>
        <v>2991846.5491793747</v>
      </c>
      <c r="L75" s="55">
        <f t="shared" ref="L75:L76" si="40">L74-L$69</f>
        <v>68856.346153846142</v>
      </c>
      <c r="M75" s="55">
        <f t="shared" si="33"/>
        <v>30265.101594230764</v>
      </c>
      <c r="N75" s="55">
        <f t="shared" si="34"/>
        <v>1906958.6966702258</v>
      </c>
      <c r="O75" s="55">
        <f t="shared" si="35"/>
        <v>322420.97540914902</v>
      </c>
      <c r="P75" s="55">
        <f t="shared" si="36"/>
        <v>26285.395121153844</v>
      </c>
      <c r="Q75" s="55">
        <f t="shared" si="37"/>
        <v>624669.81057692331</v>
      </c>
      <c r="R75" s="55">
        <f t="shared" si="38"/>
        <v>12390.223653846149</v>
      </c>
      <c r="S75" s="55">
        <f t="shared" si="39"/>
        <v>0</v>
      </c>
      <c r="T75" s="140"/>
      <c r="U75" s="204"/>
      <c r="V75" s="204"/>
      <c r="W75" s="204"/>
      <c r="X75" s="204"/>
      <c r="Y75" s="140"/>
    </row>
    <row r="76" spans="2:25">
      <c r="B76" s="2" t="s">
        <v>131</v>
      </c>
      <c r="F76" s="2" t="s">
        <v>84</v>
      </c>
      <c r="J76" s="55">
        <f t="shared" si="32"/>
        <v>2907569.1815968575</v>
      </c>
      <c r="L76" s="55">
        <f t="shared" si="40"/>
        <v>66916.730769230751</v>
      </c>
      <c r="M76" s="55">
        <f t="shared" si="33"/>
        <v>29412.563521153839</v>
      </c>
      <c r="N76" s="55">
        <f t="shared" si="34"/>
        <v>1853241.5502851491</v>
      </c>
      <c r="O76" s="55">
        <f t="shared" si="35"/>
        <v>313338.69441170822</v>
      </c>
      <c r="P76" s="55">
        <f t="shared" si="36"/>
        <v>25544.961455769229</v>
      </c>
      <c r="Q76" s="55">
        <f t="shared" si="37"/>
        <v>607073.47788461566</v>
      </c>
      <c r="R76" s="55">
        <f t="shared" si="38"/>
        <v>12041.203269230764</v>
      </c>
      <c r="S76" s="55">
        <f t="shared" si="39"/>
        <v>0</v>
      </c>
      <c r="T76" s="140"/>
      <c r="U76" s="204"/>
      <c r="V76" s="204"/>
      <c r="W76" s="204"/>
      <c r="X76" s="204"/>
      <c r="Y76" s="140"/>
    </row>
    <row r="77" spans="2:25">
      <c r="B77" s="2" t="s">
        <v>132</v>
      </c>
      <c r="F77" s="2" t="s">
        <v>84</v>
      </c>
      <c r="J77" s="55">
        <f t="shared" si="32"/>
        <v>2823291.8140143403</v>
      </c>
      <c r="L77" s="55">
        <f>L76-L$69</f>
        <v>64977.115384615368</v>
      </c>
      <c r="M77" s="55">
        <f t="shared" si="33"/>
        <v>28560.025448076914</v>
      </c>
      <c r="N77" s="55">
        <f t="shared" si="34"/>
        <v>1799524.4039000724</v>
      </c>
      <c r="O77" s="55">
        <f t="shared" si="35"/>
        <v>304256.41341426742</v>
      </c>
      <c r="P77" s="55">
        <f t="shared" si="36"/>
        <v>24804.527790384614</v>
      </c>
      <c r="Q77" s="55">
        <f t="shared" si="37"/>
        <v>589477.145192308</v>
      </c>
      <c r="R77" s="55">
        <f t="shared" si="38"/>
        <v>11692.182884615378</v>
      </c>
      <c r="S77" s="55">
        <f t="shared" si="39"/>
        <v>0</v>
      </c>
      <c r="T77" s="140"/>
      <c r="U77" s="204"/>
      <c r="V77" s="204"/>
      <c r="W77" s="204"/>
      <c r="X77" s="204"/>
      <c r="Y77" s="140"/>
    </row>
    <row r="78" spans="2:25">
      <c r="B78" s="2" t="s">
        <v>133</v>
      </c>
      <c r="F78" s="2" t="s">
        <v>84</v>
      </c>
      <c r="J78" s="55">
        <f t="shared" si="32"/>
        <v>2739014.4464318226</v>
      </c>
      <c r="L78" s="55">
        <f>L77-L$69</f>
        <v>63037.499999999985</v>
      </c>
      <c r="M78" s="55">
        <f t="shared" si="33"/>
        <v>27707.48737499999</v>
      </c>
      <c r="N78" s="55">
        <f t="shared" si="34"/>
        <v>1745807.2575149958</v>
      </c>
      <c r="O78" s="55">
        <f>O77-O$69</f>
        <v>295174.13241682661</v>
      </c>
      <c r="P78" s="55">
        <f t="shared" si="36"/>
        <v>24064.094125</v>
      </c>
      <c r="Q78" s="55">
        <f t="shared" si="37"/>
        <v>571880.81250000035</v>
      </c>
      <c r="R78" s="55">
        <f t="shared" si="38"/>
        <v>11343.162499999993</v>
      </c>
      <c r="S78" s="55">
        <f t="shared" si="39"/>
        <v>0</v>
      </c>
      <c r="T78" s="140"/>
      <c r="U78" s="204"/>
      <c r="V78" s="204"/>
      <c r="W78" s="204"/>
      <c r="X78" s="204"/>
      <c r="Y78" s="140"/>
    </row>
    <row r="79" spans="2:25">
      <c r="T79" s="59"/>
      <c r="U79" s="59"/>
      <c r="V79" s="59"/>
      <c r="W79" s="59"/>
      <c r="X79" s="59"/>
      <c r="Y79" s="59"/>
    </row>
    <row r="80" spans="2:25">
      <c r="T80" s="59"/>
      <c r="U80" s="59"/>
      <c r="V80" s="59"/>
      <c r="W80" s="59"/>
      <c r="X80" s="59"/>
      <c r="Y80" s="59"/>
    </row>
    <row r="81" spans="2:25" s="9" customFormat="1">
      <c r="B81" s="9" t="s">
        <v>134</v>
      </c>
    </row>
    <row r="82" spans="2:25">
      <c r="T82" s="59"/>
      <c r="U82" s="59"/>
      <c r="V82" s="59"/>
      <c r="W82" s="59"/>
      <c r="X82" s="59"/>
      <c r="Y82" s="59"/>
    </row>
    <row r="83" spans="2:25">
      <c r="B83" s="2" t="s">
        <v>136</v>
      </c>
      <c r="F83" s="2" t="s">
        <v>85</v>
      </c>
      <c r="J83" s="55">
        <f>SUM(L83:S83)</f>
        <v>123823.63162734722</v>
      </c>
      <c r="L83" s="55">
        <f>L44/$H$35</f>
        <v>2381.1538461538462</v>
      </c>
      <c r="M83" s="55">
        <f>M44/$H$35</f>
        <v>292.93506538461526</v>
      </c>
      <c r="N83" s="55">
        <f t="shared" ref="N83:S83" si="41">N44/$H$35</f>
        <v>85034.984107668482</v>
      </c>
      <c r="O83" s="55">
        <f t="shared" si="41"/>
        <v>15183.460081778272</v>
      </c>
      <c r="P83" s="55">
        <f t="shared" si="41"/>
        <v>347.78060769230768</v>
      </c>
      <c r="Q83" s="55">
        <f t="shared" si="41"/>
        <v>19618.5</v>
      </c>
      <c r="R83" s="55">
        <f t="shared" si="41"/>
        <v>964.8179186696882</v>
      </c>
      <c r="S83" s="55">
        <f t="shared" si="41"/>
        <v>0</v>
      </c>
      <c r="T83" s="140"/>
      <c r="U83" s="204"/>
      <c r="V83" s="204"/>
      <c r="W83" s="204"/>
      <c r="X83" s="204"/>
      <c r="Y83" s="140"/>
    </row>
    <row r="84" spans="2:25">
      <c r="B84" s="2" t="s">
        <v>135</v>
      </c>
      <c r="F84" s="2" t="s">
        <v>85</v>
      </c>
      <c r="J84" s="55">
        <f>SUM(L84:S84)</f>
        <v>61911.815813673609</v>
      </c>
      <c r="L84" s="55">
        <f>L83*$H$37</f>
        <v>1190.5769230769231</v>
      </c>
      <c r="M84" s="55">
        <f t="shared" ref="M84:S84" si="42">M83*$H$37</f>
        <v>146.46753269230763</v>
      </c>
      <c r="N84" s="55">
        <f t="shared" si="42"/>
        <v>42517.492053834241</v>
      </c>
      <c r="O84" s="55">
        <f t="shared" si="42"/>
        <v>7591.730040889136</v>
      </c>
      <c r="P84" s="55">
        <f t="shared" si="42"/>
        <v>173.89030384615384</v>
      </c>
      <c r="Q84" s="55">
        <f t="shared" si="42"/>
        <v>9809.25</v>
      </c>
      <c r="R84" s="55">
        <f t="shared" si="42"/>
        <v>482.4089593348441</v>
      </c>
      <c r="S84" s="55">
        <f t="shared" si="42"/>
        <v>0</v>
      </c>
      <c r="T84" s="140"/>
      <c r="U84" s="204"/>
      <c r="V84" s="204"/>
      <c r="W84" s="204"/>
      <c r="X84" s="204"/>
      <c r="Y84" s="140"/>
    </row>
    <row r="85" spans="2:25">
      <c r="T85" s="59"/>
      <c r="U85" s="59"/>
      <c r="V85" s="59"/>
      <c r="W85" s="59"/>
      <c r="X85" s="59"/>
      <c r="Y85" s="59"/>
    </row>
    <row r="86" spans="2:25">
      <c r="B86" s="2" t="s">
        <v>137</v>
      </c>
      <c r="F86" s="2" t="s">
        <v>85</v>
      </c>
      <c r="J86" s="55">
        <f>SUM(L86:S86)</f>
        <v>4767209.8176528681</v>
      </c>
      <c r="L86" s="55">
        <f>L44-L84</f>
        <v>91674.423076923078</v>
      </c>
      <c r="M86" s="55">
        <f t="shared" ref="M86:S86" si="43">M44-M84</f>
        <v>11278.000017307688</v>
      </c>
      <c r="N86" s="55">
        <f t="shared" si="43"/>
        <v>3273846.8881452368</v>
      </c>
      <c r="O86" s="55">
        <f t="shared" si="43"/>
        <v>584563.21314846352</v>
      </c>
      <c r="P86" s="55">
        <f t="shared" si="43"/>
        <v>13389.553396153846</v>
      </c>
      <c r="Q86" s="55">
        <f t="shared" si="43"/>
        <v>755312.25</v>
      </c>
      <c r="R86" s="55">
        <f t="shared" si="43"/>
        <v>37145.489868782992</v>
      </c>
      <c r="S86" s="55">
        <f t="shared" si="43"/>
        <v>0</v>
      </c>
      <c r="T86" s="140"/>
      <c r="U86" s="204"/>
      <c r="V86" s="204"/>
      <c r="W86" s="204"/>
      <c r="X86" s="204"/>
      <c r="Y86" s="140"/>
    </row>
    <row r="87" spans="2:25">
      <c r="B87" s="2" t="s">
        <v>138</v>
      </c>
      <c r="F87" s="2" t="s">
        <v>85</v>
      </c>
      <c r="J87" s="55">
        <f t="shared" ref="J87:J91" si="44">SUM(L87:S87)</f>
        <v>4643386.1860255208</v>
      </c>
      <c r="L87" s="55">
        <f>L86-L$83</f>
        <v>89293.269230769234</v>
      </c>
      <c r="M87" s="55">
        <f t="shared" ref="M87:S87" si="45">M86-M$83</f>
        <v>10985.064951923072</v>
      </c>
      <c r="N87" s="55">
        <f t="shared" si="45"/>
        <v>3188811.9040375683</v>
      </c>
      <c r="O87" s="55">
        <f t="shared" si="45"/>
        <v>569379.75306668528</v>
      </c>
      <c r="P87" s="55">
        <f t="shared" si="45"/>
        <v>13041.772788461538</v>
      </c>
      <c r="Q87" s="55">
        <f t="shared" si="45"/>
        <v>735693.75</v>
      </c>
      <c r="R87" s="55">
        <f t="shared" si="45"/>
        <v>36180.671950113305</v>
      </c>
      <c r="S87" s="55">
        <f t="shared" si="45"/>
        <v>0</v>
      </c>
      <c r="T87" s="140"/>
      <c r="U87" s="204"/>
      <c r="V87" s="204"/>
      <c r="W87" s="204"/>
      <c r="X87" s="204"/>
      <c r="Y87" s="140"/>
    </row>
    <row r="88" spans="2:25">
      <c r="B88" s="2" t="s">
        <v>139</v>
      </c>
      <c r="F88" s="2" t="s">
        <v>85</v>
      </c>
      <c r="J88" s="55">
        <f t="shared" si="44"/>
        <v>4519562.5543981735</v>
      </c>
      <c r="L88" s="55">
        <f t="shared" ref="L88:L89" si="46">L87-L$83</f>
        <v>86912.11538461539</v>
      </c>
      <c r="M88" s="55">
        <f t="shared" ref="M88:M91" si="47">M87-M$83</f>
        <v>10692.129886538456</v>
      </c>
      <c r="N88" s="55">
        <f t="shared" ref="N88:N91" si="48">N87-N$83</f>
        <v>3103776.9199298997</v>
      </c>
      <c r="O88" s="55">
        <f t="shared" ref="O88:O91" si="49">O87-O$83</f>
        <v>554196.29298490705</v>
      </c>
      <c r="P88" s="55">
        <f t="shared" ref="P88:P91" si="50">P87-P$83</f>
        <v>12693.99218076923</v>
      </c>
      <c r="Q88" s="55">
        <f t="shared" ref="Q88:Q91" si="51">Q87-Q$83</f>
        <v>716075.25</v>
      </c>
      <c r="R88" s="55">
        <f t="shared" ref="R88:R91" si="52">R87-R$83</f>
        <v>35215.854031443618</v>
      </c>
      <c r="S88" s="55">
        <f t="shared" ref="S88:S91" si="53">S87-S$83</f>
        <v>0</v>
      </c>
      <c r="T88" s="140"/>
      <c r="U88" s="204"/>
      <c r="V88" s="204"/>
      <c r="W88" s="204"/>
      <c r="X88" s="204"/>
      <c r="Y88" s="140"/>
    </row>
    <row r="89" spans="2:25">
      <c r="B89" s="2" t="s">
        <v>140</v>
      </c>
      <c r="F89" s="2" t="s">
        <v>85</v>
      </c>
      <c r="J89" s="55">
        <f t="shared" si="44"/>
        <v>4395738.9227708261</v>
      </c>
      <c r="L89" s="55">
        <f t="shared" si="46"/>
        <v>84530.961538461546</v>
      </c>
      <c r="M89" s="55">
        <f t="shared" si="47"/>
        <v>10399.19482115384</v>
      </c>
      <c r="N89" s="55">
        <f t="shared" si="48"/>
        <v>3018741.9358222312</v>
      </c>
      <c r="O89" s="55">
        <f t="shared" si="49"/>
        <v>539012.83290312882</v>
      </c>
      <c r="P89" s="55">
        <f t="shared" si="50"/>
        <v>12346.211573076922</v>
      </c>
      <c r="Q89" s="55">
        <f t="shared" si="51"/>
        <v>696456.75</v>
      </c>
      <c r="R89" s="55">
        <f t="shared" si="52"/>
        <v>34251.036112773931</v>
      </c>
      <c r="S89" s="55">
        <f t="shared" si="53"/>
        <v>0</v>
      </c>
      <c r="T89" s="140"/>
      <c r="U89" s="204"/>
      <c r="V89" s="204"/>
      <c r="W89" s="204"/>
      <c r="X89" s="204"/>
      <c r="Y89" s="140"/>
    </row>
    <row r="90" spans="2:25">
      <c r="B90" s="2" t="s">
        <v>141</v>
      </c>
      <c r="F90" s="2" t="s">
        <v>85</v>
      </c>
      <c r="J90" s="55">
        <f t="shared" si="44"/>
        <v>4271915.2911434779</v>
      </c>
      <c r="L90" s="55">
        <f>L89-L$83</f>
        <v>82149.807692307702</v>
      </c>
      <c r="M90" s="55">
        <f t="shared" si="47"/>
        <v>10106.259755769224</v>
      </c>
      <c r="N90" s="55">
        <f t="shared" si="48"/>
        <v>2933706.9517145627</v>
      </c>
      <c r="O90" s="55">
        <f t="shared" si="49"/>
        <v>523829.37282135052</v>
      </c>
      <c r="P90" s="55">
        <f t="shared" si="50"/>
        <v>11998.430965384614</v>
      </c>
      <c r="Q90" s="55">
        <f t="shared" si="51"/>
        <v>676838.25</v>
      </c>
      <c r="R90" s="55">
        <f t="shared" si="52"/>
        <v>33286.218194104244</v>
      </c>
      <c r="S90" s="55">
        <f t="shared" si="53"/>
        <v>0</v>
      </c>
      <c r="T90" s="140"/>
      <c r="U90" s="204"/>
      <c r="V90" s="204"/>
      <c r="W90" s="204"/>
      <c r="X90" s="204"/>
      <c r="Y90" s="140"/>
    </row>
    <row r="91" spans="2:25">
      <c r="B91" s="2" t="s">
        <v>142</v>
      </c>
      <c r="F91" s="2" t="s">
        <v>85</v>
      </c>
      <c r="J91" s="55">
        <f t="shared" si="44"/>
        <v>4148091.6595161315</v>
      </c>
      <c r="L91" s="55">
        <f>L90-L$83</f>
        <v>79768.653846153858</v>
      </c>
      <c r="M91" s="55">
        <f t="shared" si="47"/>
        <v>9813.3246903846084</v>
      </c>
      <c r="N91" s="55">
        <f t="shared" si="48"/>
        <v>2848671.9676068942</v>
      </c>
      <c r="O91" s="55">
        <f t="shared" si="49"/>
        <v>508645.91273957223</v>
      </c>
      <c r="P91" s="55">
        <f t="shared" si="50"/>
        <v>11650.650357692306</v>
      </c>
      <c r="Q91" s="55">
        <f t="shared" si="51"/>
        <v>657219.75</v>
      </c>
      <c r="R91" s="55">
        <f t="shared" si="52"/>
        <v>32321.400275434557</v>
      </c>
      <c r="S91" s="55">
        <f t="shared" si="53"/>
        <v>0</v>
      </c>
      <c r="T91" s="140"/>
      <c r="U91" s="204"/>
      <c r="V91" s="204"/>
      <c r="W91" s="204"/>
      <c r="X91" s="204"/>
      <c r="Y91" s="140"/>
    </row>
    <row r="92" spans="2:25">
      <c r="T92" s="59"/>
      <c r="U92" s="59"/>
      <c r="V92" s="59"/>
      <c r="W92" s="59"/>
      <c r="X92" s="59"/>
      <c r="Y92" s="59"/>
    </row>
    <row r="93" spans="2:25">
      <c r="T93" s="59"/>
      <c r="U93" s="59"/>
      <c r="V93" s="59"/>
      <c r="W93" s="59"/>
      <c r="X93" s="59"/>
      <c r="Y93" s="59"/>
    </row>
    <row r="94" spans="2:25" s="9" customFormat="1">
      <c r="B94" s="9" t="s">
        <v>156</v>
      </c>
    </row>
    <row r="95" spans="2:25">
      <c r="T95" s="59"/>
      <c r="U95" s="59"/>
      <c r="V95" s="59"/>
      <c r="W95" s="59"/>
      <c r="X95" s="59"/>
      <c r="Y95" s="59"/>
    </row>
    <row r="96" spans="2:25">
      <c r="B96" s="2" t="s">
        <v>143</v>
      </c>
      <c r="F96" s="2" t="s">
        <v>86</v>
      </c>
      <c r="J96" s="55">
        <f t="shared" ref="J96:J103" si="54">SUM(L96:S96)</f>
        <v>142250.76539098864</v>
      </c>
      <c r="L96" s="55">
        <f>L45/$H$35</f>
        <v>921.18256410256413</v>
      </c>
      <c r="M96" s="55">
        <f t="shared" ref="M96:S96" si="55">M45/$H$35</f>
        <v>-260.33948717948732</v>
      </c>
      <c r="N96" s="55">
        <f t="shared" si="55"/>
        <v>95765.175253685971</v>
      </c>
      <c r="O96" s="55">
        <f t="shared" si="55"/>
        <v>22981.32050483553</v>
      </c>
      <c r="P96" s="55">
        <f t="shared" si="55"/>
        <v>1149.2451488070028</v>
      </c>
      <c r="Q96" s="55">
        <f t="shared" si="55"/>
        <v>21694.181406737047</v>
      </c>
      <c r="R96" s="55">
        <f t="shared" si="55"/>
        <v>0</v>
      </c>
      <c r="S96" s="55">
        <f t="shared" si="55"/>
        <v>0</v>
      </c>
      <c r="T96" s="140"/>
      <c r="U96" s="204"/>
      <c r="V96" s="204"/>
      <c r="W96" s="204"/>
      <c r="X96" s="204"/>
      <c r="Y96" s="140"/>
    </row>
    <row r="97" spans="2:25">
      <c r="B97" s="2" t="s">
        <v>144</v>
      </c>
      <c r="F97" s="2" t="s">
        <v>86</v>
      </c>
      <c r="J97" s="55">
        <f t="shared" si="54"/>
        <v>71125.382695494322</v>
      </c>
      <c r="L97" s="55">
        <f>L96*$H$37</f>
        <v>460.59128205128206</v>
      </c>
      <c r="M97" s="55">
        <f t="shared" ref="M97:S97" si="56">M96*$H$37</f>
        <v>-130.16974358974366</v>
      </c>
      <c r="N97" s="55">
        <f t="shared" si="56"/>
        <v>47882.587626842986</v>
      </c>
      <c r="O97" s="55">
        <f t="shared" si="56"/>
        <v>11490.660252417765</v>
      </c>
      <c r="P97" s="55">
        <f t="shared" si="56"/>
        <v>574.6225744035014</v>
      </c>
      <c r="Q97" s="55">
        <f t="shared" si="56"/>
        <v>10847.090703368523</v>
      </c>
      <c r="R97" s="55">
        <f t="shared" si="56"/>
        <v>0</v>
      </c>
      <c r="S97" s="55">
        <f t="shared" si="56"/>
        <v>0</v>
      </c>
      <c r="T97" s="140"/>
      <c r="U97" s="204"/>
      <c r="V97" s="204"/>
      <c r="W97" s="204"/>
      <c r="X97" s="204"/>
      <c r="Y97" s="140"/>
    </row>
    <row r="98" spans="2:25">
      <c r="T98" s="59"/>
      <c r="U98" s="59"/>
      <c r="V98" s="59"/>
      <c r="W98" s="59"/>
      <c r="X98" s="59"/>
      <c r="Y98" s="59"/>
    </row>
    <row r="99" spans="2:25">
      <c r="B99" s="2" t="s">
        <v>145</v>
      </c>
      <c r="F99" s="2" t="s">
        <v>86</v>
      </c>
      <c r="J99" s="55">
        <f t="shared" si="54"/>
        <v>5476654.4675530633</v>
      </c>
      <c r="L99" s="55">
        <f>L45-L97</f>
        <v>35465.52871794872</v>
      </c>
      <c r="M99" s="55">
        <f t="shared" ref="M99:S99" si="57">M45-M97</f>
        <v>-10023.070256410261</v>
      </c>
      <c r="N99" s="55">
        <f>N45-N97</f>
        <v>3686959.24726691</v>
      </c>
      <c r="O99" s="55">
        <f t="shared" si="57"/>
        <v>884780.83943616785</v>
      </c>
      <c r="P99" s="55">
        <f t="shared" si="57"/>
        <v>44245.938229069608</v>
      </c>
      <c r="Q99" s="55">
        <f t="shared" si="57"/>
        <v>835225.98415937636</v>
      </c>
      <c r="R99" s="55">
        <f t="shared" si="57"/>
        <v>0</v>
      </c>
      <c r="S99" s="55">
        <f t="shared" si="57"/>
        <v>0</v>
      </c>
      <c r="T99" s="140"/>
      <c r="U99" s="204"/>
      <c r="V99" s="204"/>
      <c r="W99" s="204"/>
      <c r="X99" s="204"/>
      <c r="Y99" s="140"/>
    </row>
    <row r="100" spans="2:25">
      <c r="B100" s="2" t="s">
        <v>146</v>
      </c>
      <c r="F100" s="2" t="s">
        <v>86</v>
      </c>
      <c r="J100" s="55">
        <f t="shared" si="54"/>
        <v>5334403.702162073</v>
      </c>
      <c r="L100" s="55">
        <f>L99-L$96</f>
        <v>34544.346153846156</v>
      </c>
      <c r="M100" s="55">
        <f t="shared" ref="M100:S100" si="58">M99-M$96</f>
        <v>-9762.7307692307731</v>
      </c>
      <c r="N100" s="55">
        <f t="shared" si="58"/>
        <v>3591194.072013224</v>
      </c>
      <c r="O100" s="55">
        <f>O99-O$96</f>
        <v>861799.51893133228</v>
      </c>
      <c r="P100" s="55">
        <f t="shared" si="58"/>
        <v>43096.693080262608</v>
      </c>
      <c r="Q100" s="55">
        <f t="shared" si="58"/>
        <v>813531.80275263928</v>
      </c>
      <c r="R100" s="55">
        <f t="shared" si="58"/>
        <v>0</v>
      </c>
      <c r="S100" s="55">
        <f t="shared" si="58"/>
        <v>0</v>
      </c>
      <c r="T100" s="140"/>
      <c r="U100" s="204"/>
      <c r="V100" s="204"/>
      <c r="W100" s="204"/>
      <c r="X100" s="204"/>
      <c r="Y100" s="140"/>
    </row>
    <row r="101" spans="2:25">
      <c r="B101" s="2" t="s">
        <v>147</v>
      </c>
      <c r="F101" s="2" t="s">
        <v>86</v>
      </c>
      <c r="J101" s="55">
        <f t="shared" si="54"/>
        <v>5192152.9367710836</v>
      </c>
      <c r="L101" s="55">
        <f t="shared" ref="L101:L103" si="59">L100-L$96</f>
        <v>33623.163589743592</v>
      </c>
      <c r="M101" s="55">
        <f t="shared" ref="M101:M102" si="60">M100-M$96</f>
        <v>-9502.3912820512851</v>
      </c>
      <c r="N101" s="55">
        <f t="shared" ref="N101:N103" si="61">N100-N$96</f>
        <v>3495428.896759538</v>
      </c>
      <c r="O101" s="55">
        <f>O100-O$96</f>
        <v>838818.1984264967</v>
      </c>
      <c r="P101" s="55">
        <f t="shared" ref="P101:P103" si="62">P100-P$96</f>
        <v>41947.447931455608</v>
      </c>
      <c r="Q101" s="55">
        <f t="shared" ref="Q101:Q103" si="63">Q100-Q$96</f>
        <v>791837.62134590221</v>
      </c>
      <c r="R101" s="55">
        <f t="shared" ref="R101:R103" si="64">R100-R$96</f>
        <v>0</v>
      </c>
      <c r="S101" s="55">
        <f t="shared" ref="S101:S103" si="65">S100-S$96</f>
        <v>0</v>
      </c>
      <c r="T101" s="140"/>
      <c r="U101" s="204"/>
      <c r="V101" s="204"/>
      <c r="W101" s="204"/>
      <c r="X101" s="204"/>
      <c r="Y101" s="140"/>
    </row>
    <row r="102" spans="2:25">
      <c r="B102" s="2" t="s">
        <v>148</v>
      </c>
      <c r="F102" s="2" t="s">
        <v>86</v>
      </c>
      <c r="J102" s="55">
        <f t="shared" si="54"/>
        <v>5049902.1713800961</v>
      </c>
      <c r="L102" s="55">
        <f t="shared" si="59"/>
        <v>32701.981025641027</v>
      </c>
      <c r="M102" s="55">
        <f t="shared" si="60"/>
        <v>-9242.051794871797</v>
      </c>
      <c r="N102" s="55">
        <f t="shared" si="61"/>
        <v>3399663.721505852</v>
      </c>
      <c r="O102" s="55">
        <f t="shared" ref="O102:O103" si="66">O101-O$96</f>
        <v>815836.87792166113</v>
      </c>
      <c r="P102" s="55">
        <f t="shared" si="62"/>
        <v>40798.202782648608</v>
      </c>
      <c r="Q102" s="55">
        <f t="shared" si="63"/>
        <v>770143.43993916514</v>
      </c>
      <c r="R102" s="55">
        <f t="shared" si="64"/>
        <v>0</v>
      </c>
      <c r="S102" s="55">
        <f t="shared" si="65"/>
        <v>0</v>
      </c>
      <c r="T102" s="140"/>
      <c r="U102" s="204"/>
      <c r="V102" s="204"/>
      <c r="W102" s="204"/>
      <c r="X102" s="204"/>
      <c r="Y102" s="140"/>
    </row>
    <row r="103" spans="2:25">
      <c r="B103" s="2" t="s">
        <v>149</v>
      </c>
      <c r="F103" s="2" t="s">
        <v>86</v>
      </c>
      <c r="J103" s="55">
        <f t="shared" si="54"/>
        <v>4907651.4059891077</v>
      </c>
      <c r="L103" s="55">
        <f t="shared" si="59"/>
        <v>31780.798461538463</v>
      </c>
      <c r="M103" s="55">
        <f>M102-M$96</f>
        <v>-8981.712307692309</v>
      </c>
      <c r="N103" s="55">
        <f t="shared" si="61"/>
        <v>3303898.5462521659</v>
      </c>
      <c r="O103" s="55">
        <f t="shared" si="66"/>
        <v>792855.55741682556</v>
      </c>
      <c r="P103" s="55">
        <f t="shared" si="62"/>
        <v>39648.957633841608</v>
      </c>
      <c r="Q103" s="55">
        <f t="shared" si="63"/>
        <v>748449.25853242807</v>
      </c>
      <c r="R103" s="55">
        <f t="shared" si="64"/>
        <v>0</v>
      </c>
      <c r="S103" s="55">
        <f t="shared" si="65"/>
        <v>0</v>
      </c>
      <c r="T103" s="140"/>
      <c r="U103" s="204"/>
      <c r="V103" s="204"/>
      <c r="W103" s="204"/>
      <c r="X103" s="204"/>
      <c r="Y103" s="140"/>
    </row>
    <row r="104" spans="2:25">
      <c r="T104" s="59"/>
      <c r="U104" s="59"/>
      <c r="V104" s="59"/>
      <c r="W104" s="59"/>
      <c r="X104" s="59"/>
      <c r="Y104" s="59"/>
    </row>
    <row r="105" spans="2:25">
      <c r="T105" s="59"/>
      <c r="U105" s="59"/>
      <c r="V105" s="59"/>
      <c r="W105" s="59"/>
      <c r="X105" s="59"/>
      <c r="Y105" s="59"/>
    </row>
    <row r="106" spans="2:25" s="9" customFormat="1">
      <c r="B106" s="9" t="s">
        <v>157</v>
      </c>
    </row>
    <row r="107" spans="2:25">
      <c r="T107" s="59"/>
      <c r="U107" s="59"/>
      <c r="V107" s="59"/>
      <c r="W107" s="59"/>
      <c r="X107" s="59"/>
      <c r="Y107" s="59"/>
    </row>
    <row r="108" spans="2:25">
      <c r="B108" s="2" t="s">
        <v>150</v>
      </c>
      <c r="F108" s="2" t="s">
        <v>87</v>
      </c>
      <c r="J108" s="55">
        <f t="shared" ref="J108:J109" si="67">SUM(L108:S108)</f>
        <v>235163.54660100158</v>
      </c>
      <c r="L108" s="55">
        <f>L46/$H$35</f>
        <v>497.84615384615387</v>
      </c>
      <c r="M108" s="55">
        <f t="shared" ref="M108:S108" si="68">M46/$H$35</f>
        <v>0</v>
      </c>
      <c r="N108" s="55">
        <f t="shared" si="68"/>
        <v>147038.43360956974</v>
      </c>
      <c r="O108" s="55">
        <f t="shared" si="68"/>
        <v>54913.800138867817</v>
      </c>
      <c r="P108" s="55">
        <f t="shared" si="68"/>
        <v>797.51282051282055</v>
      </c>
      <c r="Q108" s="55">
        <f t="shared" si="68"/>
        <v>31915.953878205077</v>
      </c>
      <c r="R108" s="55">
        <f t="shared" si="68"/>
        <v>0</v>
      </c>
      <c r="S108" s="55">
        <f t="shared" si="68"/>
        <v>0</v>
      </c>
      <c r="T108" s="140"/>
      <c r="U108" s="204"/>
      <c r="V108" s="204"/>
      <c r="W108" s="204"/>
      <c r="X108" s="204"/>
      <c r="Y108" s="140"/>
    </row>
    <row r="109" spans="2:25">
      <c r="B109" s="2" t="s">
        <v>151</v>
      </c>
      <c r="F109" s="2" t="s">
        <v>87</v>
      </c>
      <c r="J109" s="55">
        <f t="shared" si="67"/>
        <v>117581.77330050079</v>
      </c>
      <c r="L109" s="55">
        <f>L108*$H$37</f>
        <v>248.92307692307693</v>
      </c>
      <c r="M109" s="55">
        <f t="shared" ref="M109:S109" si="69">M108*$H$37</f>
        <v>0</v>
      </c>
      <c r="N109" s="55">
        <f t="shared" si="69"/>
        <v>73519.216804784868</v>
      </c>
      <c r="O109" s="55">
        <f t="shared" si="69"/>
        <v>27456.900069433908</v>
      </c>
      <c r="P109" s="55">
        <f t="shared" si="69"/>
        <v>398.75641025641028</v>
      </c>
      <c r="Q109" s="55">
        <f t="shared" si="69"/>
        <v>15957.976939102538</v>
      </c>
      <c r="R109" s="55">
        <f t="shared" si="69"/>
        <v>0</v>
      </c>
      <c r="S109" s="55">
        <f t="shared" si="69"/>
        <v>0</v>
      </c>
      <c r="T109" s="140"/>
      <c r="U109" s="204"/>
      <c r="V109" s="204"/>
      <c r="W109" s="204"/>
      <c r="X109" s="204"/>
      <c r="Y109" s="140"/>
    </row>
    <row r="110" spans="2:25">
      <c r="T110" s="59"/>
      <c r="U110" s="59"/>
      <c r="V110" s="59"/>
      <c r="W110" s="59"/>
      <c r="X110" s="59"/>
      <c r="Y110" s="59"/>
    </row>
    <row r="111" spans="2:25">
      <c r="B111" s="2" t="s">
        <v>152</v>
      </c>
      <c r="F111" s="2" t="s">
        <v>87</v>
      </c>
      <c r="J111" s="55">
        <f t="shared" ref="J111:J114" si="70">SUM(L111:S111)</f>
        <v>9053796.5441385619</v>
      </c>
      <c r="L111" s="55">
        <f>L46-L109</f>
        <v>19167.076923076922</v>
      </c>
      <c r="M111" s="55">
        <f t="shared" ref="M111:S111" si="71">M46-M109</f>
        <v>0</v>
      </c>
      <c r="N111" s="55">
        <f t="shared" si="71"/>
        <v>5660979.6939684348</v>
      </c>
      <c r="O111" s="55">
        <f t="shared" si="71"/>
        <v>2114181.3053464112</v>
      </c>
      <c r="P111" s="55">
        <f t="shared" si="71"/>
        <v>30704.24358974359</v>
      </c>
      <c r="Q111" s="55">
        <f t="shared" si="71"/>
        <v>1228764.2243108954</v>
      </c>
      <c r="R111" s="55">
        <f t="shared" si="71"/>
        <v>0</v>
      </c>
      <c r="S111" s="55">
        <f t="shared" si="71"/>
        <v>0</v>
      </c>
      <c r="T111" s="140"/>
      <c r="U111" s="204"/>
      <c r="V111" s="204"/>
      <c r="W111" s="204"/>
      <c r="X111" s="204"/>
      <c r="Y111" s="140"/>
    </row>
    <row r="112" spans="2:25">
      <c r="B112" s="2" t="s">
        <v>153</v>
      </c>
      <c r="F112" s="2" t="s">
        <v>87</v>
      </c>
      <c r="J112" s="55">
        <f t="shared" si="70"/>
        <v>8818632.9975375608</v>
      </c>
      <c r="L112" s="55">
        <f>L111-L$108</f>
        <v>18669.23076923077</v>
      </c>
      <c r="M112" s="55">
        <f t="shared" ref="M112:S112" si="72">M111-M$108</f>
        <v>0</v>
      </c>
      <c r="N112" s="55">
        <f t="shared" si="72"/>
        <v>5513941.2603588654</v>
      </c>
      <c r="O112" s="55">
        <f>O111-O$108</f>
        <v>2059267.5052075433</v>
      </c>
      <c r="P112" s="55">
        <f t="shared" si="72"/>
        <v>29906.73076923077</v>
      </c>
      <c r="Q112" s="55">
        <f t="shared" si="72"/>
        <v>1196848.2704326904</v>
      </c>
      <c r="R112" s="55">
        <f t="shared" si="72"/>
        <v>0</v>
      </c>
      <c r="S112" s="55">
        <f t="shared" si="72"/>
        <v>0</v>
      </c>
      <c r="T112" s="140"/>
      <c r="U112" s="204"/>
      <c r="V112" s="204"/>
      <c r="W112" s="204"/>
      <c r="X112" s="204"/>
      <c r="Y112" s="140"/>
    </row>
    <row r="113" spans="2:25">
      <c r="B113" s="2" t="s">
        <v>154</v>
      </c>
      <c r="F113" s="2" t="s">
        <v>87</v>
      </c>
      <c r="J113" s="55">
        <f t="shared" si="70"/>
        <v>8583469.4509365596</v>
      </c>
      <c r="L113" s="55">
        <f t="shared" ref="L113:L114" si="73">L112-L$108</f>
        <v>18171.384615384617</v>
      </c>
      <c r="M113" s="55">
        <f t="shared" ref="M113:M114" si="74">M112-M$108</f>
        <v>0</v>
      </c>
      <c r="N113" s="55">
        <f t="shared" ref="N113:N114" si="75">N112-N$108</f>
        <v>5366902.8267492959</v>
      </c>
      <c r="O113" s="55">
        <f t="shared" ref="O113:O114" si="76">O112-O$108</f>
        <v>2004353.7050686753</v>
      </c>
      <c r="P113" s="55">
        <f t="shared" ref="P113:P114" si="77">P112-P$108</f>
        <v>29109.217948717949</v>
      </c>
      <c r="Q113" s="55">
        <f t="shared" ref="Q113" si="78">Q112-Q$108</f>
        <v>1164932.3165544854</v>
      </c>
      <c r="R113" s="55">
        <f t="shared" ref="R113:R114" si="79">R112-R$108</f>
        <v>0</v>
      </c>
      <c r="S113" s="55">
        <f t="shared" ref="S113:S114" si="80">S112-S$108</f>
        <v>0</v>
      </c>
      <c r="T113" s="140"/>
      <c r="U113" s="204"/>
      <c r="V113" s="204"/>
      <c r="W113" s="204"/>
      <c r="X113" s="204"/>
      <c r="Y113" s="140"/>
    </row>
    <row r="114" spans="2:25">
      <c r="B114" s="2" t="s">
        <v>155</v>
      </c>
      <c r="F114" s="2" t="s">
        <v>87</v>
      </c>
      <c r="J114" s="55">
        <f t="shared" si="70"/>
        <v>8348305.9043355575</v>
      </c>
      <c r="L114" s="55">
        <f t="shared" si="73"/>
        <v>17673.538461538465</v>
      </c>
      <c r="M114" s="55">
        <f t="shared" si="74"/>
        <v>0</v>
      </c>
      <c r="N114" s="55">
        <f t="shared" si="75"/>
        <v>5219864.3931397265</v>
      </c>
      <c r="O114" s="55">
        <f t="shared" si="76"/>
        <v>1949439.9049298074</v>
      </c>
      <c r="P114" s="55">
        <f t="shared" si="77"/>
        <v>28311.705128205129</v>
      </c>
      <c r="Q114" s="55">
        <f>Q113-Q$108</f>
        <v>1133016.3626762803</v>
      </c>
      <c r="R114" s="55">
        <f t="shared" si="79"/>
        <v>0</v>
      </c>
      <c r="S114" s="55">
        <f t="shared" si="80"/>
        <v>0</v>
      </c>
      <c r="T114" s="140"/>
      <c r="U114" s="204"/>
      <c r="V114" s="204"/>
      <c r="W114" s="204"/>
      <c r="X114" s="204"/>
      <c r="Y114" s="140"/>
    </row>
    <row r="115" spans="2:25">
      <c r="T115" s="59"/>
      <c r="U115" s="59"/>
      <c r="V115" s="59"/>
      <c r="W115" s="59"/>
      <c r="X115" s="59"/>
      <c r="Y115" s="59"/>
    </row>
    <row r="116" spans="2:25">
      <c r="T116" s="59"/>
      <c r="U116" s="59"/>
      <c r="V116" s="59"/>
      <c r="W116" s="59"/>
      <c r="X116" s="59"/>
      <c r="Y116" s="59"/>
    </row>
    <row r="117" spans="2:25" s="9" customFormat="1">
      <c r="B117" s="9" t="s">
        <v>158</v>
      </c>
    </row>
    <row r="118" spans="2:25">
      <c r="T118" s="59"/>
      <c r="U118" s="59"/>
      <c r="V118" s="59"/>
      <c r="W118" s="59"/>
      <c r="X118" s="59"/>
      <c r="Y118" s="59"/>
    </row>
    <row r="119" spans="2:25">
      <c r="B119" s="2" t="s">
        <v>159</v>
      </c>
      <c r="F119" s="2" t="s">
        <v>75</v>
      </c>
      <c r="J119" s="55">
        <f t="shared" ref="J119:J124" si="81">SUM(L119:S119)</f>
        <v>192322.92664691291</v>
      </c>
      <c r="L119" s="55">
        <f>L47/$H$35</f>
        <v>342.24529403011911</v>
      </c>
      <c r="M119" s="55">
        <f t="shared" ref="M119:S119" si="82">M47/$H$35</f>
        <v>0</v>
      </c>
      <c r="N119" s="55">
        <f t="shared" si="82"/>
        <v>157486.65672414616</v>
      </c>
      <c r="O119" s="55">
        <f t="shared" si="82"/>
        <v>19155.087289859664</v>
      </c>
      <c r="P119" s="55">
        <f t="shared" si="82"/>
        <v>35.065128205128254</v>
      </c>
      <c r="Q119" s="55">
        <f t="shared" si="82"/>
        <v>15303.872210671821</v>
      </c>
      <c r="R119" s="55">
        <f t="shared" si="82"/>
        <v>0</v>
      </c>
      <c r="S119" s="55">
        <f t="shared" si="82"/>
        <v>0</v>
      </c>
      <c r="T119" s="140"/>
      <c r="U119" s="204"/>
      <c r="V119" s="204"/>
      <c r="W119" s="204"/>
      <c r="X119" s="204"/>
      <c r="Y119" s="140"/>
    </row>
    <row r="120" spans="2:25">
      <c r="B120" s="2" t="s">
        <v>160</v>
      </c>
      <c r="F120" s="2" t="s">
        <v>75</v>
      </c>
      <c r="J120" s="55">
        <f t="shared" si="81"/>
        <v>96161.463323456454</v>
      </c>
      <c r="L120" s="55">
        <f>L119*$H$37</f>
        <v>171.12264701505956</v>
      </c>
      <c r="M120" s="55">
        <f t="shared" ref="M120:S120" si="83">M119*$H$37</f>
        <v>0</v>
      </c>
      <c r="N120" s="55">
        <f t="shared" si="83"/>
        <v>78743.32836207308</v>
      </c>
      <c r="O120" s="55">
        <f t="shared" si="83"/>
        <v>9577.5436449298322</v>
      </c>
      <c r="P120" s="55">
        <f t="shared" si="83"/>
        <v>17.532564102564127</v>
      </c>
      <c r="Q120" s="55">
        <f t="shared" si="83"/>
        <v>7651.9361053359107</v>
      </c>
      <c r="R120" s="55">
        <f t="shared" si="83"/>
        <v>0</v>
      </c>
      <c r="S120" s="55">
        <f t="shared" si="83"/>
        <v>0</v>
      </c>
      <c r="T120" s="140"/>
      <c r="U120" s="204"/>
      <c r="V120" s="204"/>
      <c r="W120" s="204"/>
      <c r="X120" s="204"/>
      <c r="Y120" s="140"/>
    </row>
    <row r="121" spans="2:25">
      <c r="T121" s="59"/>
      <c r="U121" s="59"/>
      <c r="V121" s="59"/>
      <c r="W121" s="59"/>
      <c r="X121" s="59"/>
      <c r="Y121" s="59"/>
    </row>
    <row r="122" spans="2:25">
      <c r="B122" s="2" t="s">
        <v>161</v>
      </c>
      <c r="F122" s="2" t="s">
        <v>75</v>
      </c>
      <c r="J122" s="55">
        <f t="shared" si="81"/>
        <v>7404432.6759061469</v>
      </c>
      <c r="L122" s="55">
        <f>L47-L120</f>
        <v>13176.443820159586</v>
      </c>
      <c r="M122" s="55">
        <f t="shared" ref="M122:S122" si="84">M47-M120</f>
        <v>0</v>
      </c>
      <c r="N122" s="55">
        <f t="shared" si="84"/>
        <v>6063236.2838796275</v>
      </c>
      <c r="O122" s="55">
        <f t="shared" si="84"/>
        <v>737470.86065959709</v>
      </c>
      <c r="P122" s="55">
        <f t="shared" si="84"/>
        <v>1350.0074358974377</v>
      </c>
      <c r="Q122" s="55">
        <f t="shared" si="84"/>
        <v>589199.08011086506</v>
      </c>
      <c r="R122" s="55">
        <f t="shared" si="84"/>
        <v>0</v>
      </c>
      <c r="S122" s="55">
        <f t="shared" si="84"/>
        <v>0</v>
      </c>
      <c r="T122" s="140"/>
      <c r="U122" s="204"/>
      <c r="V122" s="204"/>
      <c r="W122" s="204"/>
      <c r="X122" s="204"/>
      <c r="Y122" s="140"/>
    </row>
    <row r="123" spans="2:25">
      <c r="B123" s="2" t="s">
        <v>162</v>
      </c>
      <c r="F123" s="2" t="s">
        <v>75</v>
      </c>
      <c r="J123" s="55">
        <f t="shared" si="81"/>
        <v>7212109.7492592325</v>
      </c>
      <c r="L123" s="55">
        <f>L122-L$119</f>
        <v>12834.198526129467</v>
      </c>
      <c r="M123" s="55">
        <f t="shared" ref="M123:S123" si="85">M122-M$119</f>
        <v>0</v>
      </c>
      <c r="N123" s="55">
        <f t="shared" si="85"/>
        <v>5905749.6271554809</v>
      </c>
      <c r="O123" s="55">
        <f t="shared" si="85"/>
        <v>718315.77336973744</v>
      </c>
      <c r="P123" s="55">
        <f t="shared" si="85"/>
        <v>1314.9423076923094</v>
      </c>
      <c r="Q123" s="55">
        <f t="shared" si="85"/>
        <v>573895.20790019329</v>
      </c>
      <c r="R123" s="55">
        <f t="shared" si="85"/>
        <v>0</v>
      </c>
      <c r="S123" s="55">
        <f t="shared" si="85"/>
        <v>0</v>
      </c>
      <c r="T123" s="140"/>
      <c r="U123" s="204"/>
      <c r="V123" s="204"/>
      <c r="W123" s="204"/>
      <c r="X123" s="204"/>
      <c r="Y123" s="140"/>
    </row>
    <row r="124" spans="2:25">
      <c r="B124" s="2" t="s">
        <v>163</v>
      </c>
      <c r="F124" s="2" t="s">
        <v>75</v>
      </c>
      <c r="J124" s="55">
        <f t="shared" si="81"/>
        <v>7019786.8226123201</v>
      </c>
      <c r="L124" s="55">
        <f>L123-L$119</f>
        <v>12491.953232099348</v>
      </c>
      <c r="M124" s="55">
        <f t="shared" ref="M124" si="86">M123-M$119</f>
        <v>0</v>
      </c>
      <c r="N124" s="55">
        <f t="shared" ref="N124" si="87">N123-N$119</f>
        <v>5748262.9704313343</v>
      </c>
      <c r="O124" s="55">
        <f t="shared" ref="O124" si="88">O123-O$119</f>
        <v>699160.68607987778</v>
      </c>
      <c r="P124" s="55">
        <f t="shared" ref="P124" si="89">P123-P$119</f>
        <v>1279.8771794871811</v>
      </c>
      <c r="Q124" s="55">
        <f t="shared" ref="Q124" si="90">Q123-Q$119</f>
        <v>558591.33568952151</v>
      </c>
      <c r="R124" s="55">
        <f t="shared" ref="R124" si="91">R123-R$119</f>
        <v>0</v>
      </c>
      <c r="S124" s="55">
        <f t="shared" ref="S124" si="92">S123-S$119</f>
        <v>0</v>
      </c>
      <c r="T124" s="140"/>
      <c r="U124" s="204"/>
      <c r="V124" s="204"/>
      <c r="W124" s="204"/>
      <c r="X124" s="204"/>
      <c r="Y124" s="140"/>
    </row>
    <row r="125" spans="2:25">
      <c r="T125" s="59"/>
      <c r="U125" s="59"/>
      <c r="V125" s="59"/>
      <c r="W125" s="59"/>
      <c r="X125" s="59"/>
      <c r="Y125" s="59"/>
    </row>
    <row r="126" spans="2:25">
      <c r="T126" s="59"/>
      <c r="U126" s="59"/>
      <c r="V126" s="59"/>
      <c r="W126" s="59"/>
      <c r="X126" s="59"/>
      <c r="Y126" s="59"/>
    </row>
    <row r="127" spans="2:25" s="9" customFormat="1">
      <c r="B127" s="9" t="s">
        <v>164</v>
      </c>
    </row>
    <row r="128" spans="2:25">
      <c r="T128" s="59"/>
      <c r="U128" s="59"/>
      <c r="V128" s="59"/>
      <c r="W128" s="59"/>
      <c r="X128" s="59"/>
      <c r="Y128" s="59"/>
    </row>
    <row r="129" spans="2:25">
      <c r="B129" s="2" t="s">
        <v>165</v>
      </c>
      <c r="F129" s="2" t="s">
        <v>88</v>
      </c>
      <c r="J129" s="55">
        <f t="shared" ref="J129:J130" si="93">SUM(L129:S129)</f>
        <v>141988.81305902841</v>
      </c>
      <c r="L129" s="55">
        <f>L48/$H$35</f>
        <v>471.78020453018149</v>
      </c>
      <c r="M129" s="55">
        <f t="shared" ref="M129:S129" si="94">M48/$H$35</f>
        <v>0</v>
      </c>
      <c r="N129" s="55">
        <f t="shared" si="94"/>
        <v>121334.06479374004</v>
      </c>
      <c r="O129" s="55">
        <f t="shared" si="94"/>
        <v>13952.164583651484</v>
      </c>
      <c r="P129" s="55">
        <f t="shared" si="94"/>
        <v>-29.539230769230773</v>
      </c>
      <c r="Q129" s="55">
        <f t="shared" si="94"/>
        <v>6260.3427078759369</v>
      </c>
      <c r="R129" s="55">
        <f t="shared" si="94"/>
        <v>0</v>
      </c>
      <c r="S129" s="55">
        <f t="shared" si="94"/>
        <v>0</v>
      </c>
      <c r="T129" s="140"/>
      <c r="U129" s="204"/>
      <c r="V129" s="204"/>
      <c r="W129" s="204"/>
      <c r="X129" s="204"/>
      <c r="Y129" s="140"/>
    </row>
    <row r="130" spans="2:25">
      <c r="B130" s="2" t="s">
        <v>166</v>
      </c>
      <c r="F130" s="2" t="s">
        <v>88</v>
      </c>
      <c r="J130" s="55">
        <f t="shared" si="93"/>
        <v>70994.406529514206</v>
      </c>
      <c r="L130" s="55">
        <f>L129*$H$37</f>
        <v>235.89010226509075</v>
      </c>
      <c r="M130" s="55">
        <f t="shared" ref="M130:S130" si="95">M129*$H$37</f>
        <v>0</v>
      </c>
      <c r="N130" s="55">
        <f t="shared" si="95"/>
        <v>60667.032396870018</v>
      </c>
      <c r="O130" s="55">
        <f t="shared" si="95"/>
        <v>6976.0822918257418</v>
      </c>
      <c r="P130" s="55">
        <f t="shared" si="95"/>
        <v>-14.769615384615387</v>
      </c>
      <c r="Q130" s="55">
        <f t="shared" si="95"/>
        <v>3130.1713539379684</v>
      </c>
      <c r="R130" s="55">
        <f t="shared" si="95"/>
        <v>0</v>
      </c>
      <c r="S130" s="55">
        <f t="shared" si="95"/>
        <v>0</v>
      </c>
      <c r="T130" s="140"/>
      <c r="U130" s="204"/>
      <c r="V130" s="204"/>
      <c r="W130" s="204"/>
      <c r="X130" s="204"/>
      <c r="Y130" s="140"/>
    </row>
    <row r="131" spans="2:25">
      <c r="T131" s="59"/>
      <c r="U131" s="59"/>
      <c r="V131" s="59"/>
      <c r="W131" s="59"/>
      <c r="X131" s="59"/>
      <c r="Y131" s="59"/>
    </row>
    <row r="132" spans="2:25">
      <c r="B132" s="2" t="s">
        <v>167</v>
      </c>
      <c r="F132" s="2" t="s">
        <v>88</v>
      </c>
      <c r="J132" s="55">
        <f t="shared" ref="J132:J133" si="96">SUM(L132:S132)</f>
        <v>5466569.3027725937</v>
      </c>
      <c r="L132" s="55">
        <f>L48-L130</f>
        <v>18163.537874411988</v>
      </c>
      <c r="M132" s="55">
        <f t="shared" ref="M132:S132" si="97">M48-M130</f>
        <v>0</v>
      </c>
      <c r="N132" s="55">
        <f t="shared" si="97"/>
        <v>4671361.4945589919</v>
      </c>
      <c r="O132" s="55">
        <f t="shared" si="97"/>
        <v>537158.33647058206</v>
      </c>
      <c r="P132" s="55">
        <f t="shared" si="97"/>
        <v>-1137.2603846153847</v>
      </c>
      <c r="Q132" s="55">
        <f t="shared" si="97"/>
        <v>241023.19425322357</v>
      </c>
      <c r="R132" s="55">
        <f t="shared" si="97"/>
        <v>0</v>
      </c>
      <c r="S132" s="55">
        <f t="shared" si="97"/>
        <v>0</v>
      </c>
      <c r="T132" s="140"/>
      <c r="U132" s="204"/>
      <c r="V132" s="204"/>
      <c r="W132" s="204"/>
      <c r="X132" s="204"/>
      <c r="Y132" s="140"/>
    </row>
    <row r="133" spans="2:25">
      <c r="B133" s="2" t="s">
        <v>168</v>
      </c>
      <c r="F133" s="2" t="s">
        <v>88</v>
      </c>
      <c r="J133" s="55">
        <f t="shared" si="96"/>
        <v>5324580.4897135654</v>
      </c>
      <c r="L133" s="55">
        <f>L132-L$129</f>
        <v>17691.757669881805</v>
      </c>
      <c r="M133" s="55">
        <f t="shared" ref="M133:S133" si="98">M132-M$129</f>
        <v>0</v>
      </c>
      <c r="N133" s="55">
        <f t="shared" si="98"/>
        <v>4550027.4297652515</v>
      </c>
      <c r="O133" s="55">
        <f t="shared" si="98"/>
        <v>523206.17188693059</v>
      </c>
      <c r="P133" s="55">
        <f t="shared" si="98"/>
        <v>-1107.721153846154</v>
      </c>
      <c r="Q133" s="55">
        <f t="shared" si="98"/>
        <v>234762.85154534763</v>
      </c>
      <c r="R133" s="55">
        <f t="shared" si="98"/>
        <v>0</v>
      </c>
      <c r="S133" s="55">
        <f t="shared" si="98"/>
        <v>0</v>
      </c>
      <c r="T133" s="140"/>
      <c r="U133" s="204"/>
      <c r="V133" s="204"/>
      <c r="W133" s="204"/>
      <c r="X133" s="204"/>
      <c r="Y133" s="140"/>
    </row>
    <row r="134" spans="2:25">
      <c r="L134" s="84"/>
      <c r="M134" s="84"/>
      <c r="N134" s="84"/>
      <c r="O134" s="84"/>
      <c r="P134" s="84"/>
      <c r="Q134" s="84"/>
      <c r="R134" s="84"/>
      <c r="S134" s="84"/>
      <c r="T134" s="140"/>
      <c r="U134" s="140"/>
      <c r="V134" s="140"/>
      <c r="W134" s="140"/>
      <c r="X134" s="140"/>
      <c r="Y134" s="140"/>
    </row>
    <row r="135" spans="2:25">
      <c r="T135" s="59"/>
      <c r="U135" s="59"/>
      <c r="V135" s="59"/>
      <c r="W135" s="59"/>
      <c r="X135" s="59"/>
      <c r="Y135" s="59"/>
    </row>
    <row r="136" spans="2:25" s="9" customFormat="1">
      <c r="B136" s="9" t="s">
        <v>169</v>
      </c>
    </row>
    <row r="137" spans="2:25">
      <c r="T137" s="59"/>
      <c r="U137" s="59"/>
      <c r="V137" s="59"/>
      <c r="W137" s="59"/>
      <c r="X137" s="59"/>
      <c r="Y137" s="59"/>
    </row>
    <row r="138" spans="2:25">
      <c r="B138" s="2" t="s">
        <v>170</v>
      </c>
      <c r="F138" s="2" t="s">
        <v>89</v>
      </c>
      <c r="J138" s="55">
        <f t="shared" ref="J138:J139" si="99">SUM(L138:S138)</f>
        <v>176164.34921355286</v>
      </c>
      <c r="L138" s="55">
        <f>L49/$H$35</f>
        <v>-167.25736110849232</v>
      </c>
      <c r="M138" s="55">
        <f t="shared" ref="M138:S138" si="100">M49/$H$35</f>
        <v>0</v>
      </c>
      <c r="N138" s="55">
        <f t="shared" si="100"/>
        <v>115627.14060999169</v>
      </c>
      <c r="O138" s="55">
        <f t="shared" si="100"/>
        <v>28743.275794091085</v>
      </c>
      <c r="P138" s="55">
        <f t="shared" si="100"/>
        <v>-118.53128205128203</v>
      </c>
      <c r="Q138" s="55">
        <f t="shared" si="100"/>
        <v>31739.941760322174</v>
      </c>
      <c r="R138" s="55">
        <f t="shared" si="100"/>
        <v>339.7796923076923</v>
      </c>
      <c r="S138" s="55">
        <f t="shared" si="100"/>
        <v>0</v>
      </c>
      <c r="T138" s="140"/>
      <c r="U138" s="204"/>
      <c r="V138" s="204"/>
      <c r="W138" s="204"/>
      <c r="X138" s="204"/>
      <c r="Y138" s="140"/>
    </row>
    <row r="139" spans="2:25">
      <c r="B139" s="2" t="s">
        <v>171</v>
      </c>
      <c r="F139" s="2" t="s">
        <v>89</v>
      </c>
      <c r="J139" s="55">
        <f t="shared" si="99"/>
        <v>88082.174606776432</v>
      </c>
      <c r="L139" s="55">
        <f>L138*$H$37</f>
        <v>-83.628680554246159</v>
      </c>
      <c r="M139" s="55">
        <f t="shared" ref="M139:S139" si="101">M138*$H$37</f>
        <v>0</v>
      </c>
      <c r="N139" s="55">
        <f t="shared" si="101"/>
        <v>57813.570304995847</v>
      </c>
      <c r="O139" s="55">
        <f t="shared" si="101"/>
        <v>14371.637897045543</v>
      </c>
      <c r="P139" s="55">
        <f t="shared" si="101"/>
        <v>-59.265641025641017</v>
      </c>
      <c r="Q139" s="55">
        <f t="shared" si="101"/>
        <v>15869.970880161087</v>
      </c>
      <c r="R139" s="55">
        <f t="shared" si="101"/>
        <v>169.88984615384615</v>
      </c>
      <c r="S139" s="55">
        <f t="shared" si="101"/>
        <v>0</v>
      </c>
      <c r="T139" s="140"/>
      <c r="U139" s="204"/>
      <c r="V139" s="204"/>
      <c r="W139" s="204"/>
      <c r="X139" s="204"/>
      <c r="Y139" s="140"/>
    </row>
    <row r="140" spans="2:25">
      <c r="T140" s="59"/>
      <c r="U140" s="59"/>
      <c r="V140" s="59"/>
      <c r="W140" s="59"/>
      <c r="X140" s="59"/>
      <c r="Y140" s="59"/>
    </row>
    <row r="141" spans="2:25">
      <c r="B141" s="2" t="s">
        <v>172</v>
      </c>
      <c r="F141" s="2" t="s">
        <v>89</v>
      </c>
      <c r="J141" s="55">
        <f t="shared" ref="J141" si="102">SUM(L141:S141)</f>
        <v>6782327.4447217863</v>
      </c>
      <c r="L141" s="55">
        <f>L49-L139</f>
        <v>-6439.4084026769542</v>
      </c>
      <c r="M141" s="55">
        <f t="shared" ref="M141:S141" si="103">M49-M139</f>
        <v>0</v>
      </c>
      <c r="N141" s="55">
        <f t="shared" si="103"/>
        <v>4451644.9134846805</v>
      </c>
      <c r="O141" s="55">
        <f t="shared" si="103"/>
        <v>1106616.1180725067</v>
      </c>
      <c r="P141" s="55">
        <f t="shared" si="103"/>
        <v>-4563.454358974358</v>
      </c>
      <c r="Q141" s="55">
        <f t="shared" si="103"/>
        <v>1221987.7577724038</v>
      </c>
      <c r="R141" s="55">
        <f t="shared" si="103"/>
        <v>13081.518153846153</v>
      </c>
      <c r="S141" s="55">
        <f t="shared" si="103"/>
        <v>0</v>
      </c>
      <c r="T141" s="140"/>
      <c r="U141" s="204"/>
      <c r="V141" s="204"/>
      <c r="W141" s="204"/>
      <c r="X141" s="204"/>
      <c r="Y141" s="140"/>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AC186"/>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4" width="12.5703125" style="2" customWidth="1"/>
    <col min="15" max="15" width="11.28515625" style="2" bestFit="1" customWidth="1"/>
    <col min="16" max="16" width="12.5703125" style="2" customWidth="1"/>
    <col min="17" max="17" width="11.28515625" style="2" bestFit="1" customWidth="1"/>
    <col min="18" max="19" width="12.5703125" style="2" customWidth="1"/>
    <col min="20" max="20" width="5.7109375" style="2" customWidth="1"/>
    <col min="21" max="25" width="12.5703125" style="2" customWidth="1"/>
    <col min="26" max="28" width="2.7109375" style="2" customWidth="1"/>
    <col min="29" max="43" width="13.7109375" style="2" customWidth="1"/>
    <col min="44" max="16384" width="9.140625" style="2"/>
  </cols>
  <sheetData>
    <row r="2" spans="1:29" s="22" customFormat="1" ht="18">
      <c r="B2" s="22" t="s">
        <v>292</v>
      </c>
    </row>
    <row r="4" spans="1:29">
      <c r="B4" s="31" t="s">
        <v>52</v>
      </c>
      <c r="C4" s="1"/>
      <c r="D4" s="1"/>
    </row>
    <row r="5" spans="1:29" ht="12.75" customHeight="1">
      <c r="B5" s="193" t="s">
        <v>363</v>
      </c>
      <c r="C5" s="193"/>
      <c r="D5" s="193"/>
      <c r="E5" s="193"/>
      <c r="F5" s="193"/>
      <c r="H5" s="23"/>
    </row>
    <row r="6" spans="1:29">
      <c r="B6" s="27" t="s">
        <v>364</v>
      </c>
      <c r="C6" s="3"/>
      <c r="D6" s="3"/>
      <c r="H6" s="23"/>
    </row>
    <row r="7" spans="1:29">
      <c r="B7" s="27" t="s">
        <v>525</v>
      </c>
      <c r="C7" s="3"/>
      <c r="D7" s="3"/>
      <c r="H7" s="23"/>
    </row>
    <row r="8" spans="1:29">
      <c r="B8" s="27" t="s">
        <v>526</v>
      </c>
      <c r="C8" s="3"/>
      <c r="D8" s="3"/>
    </row>
    <row r="9" spans="1:29">
      <c r="B9" s="5"/>
      <c r="C9" s="3"/>
      <c r="D9" s="3"/>
    </row>
    <row r="11" spans="1:29" s="9" customFormat="1">
      <c r="B11" s="9" t="s">
        <v>41</v>
      </c>
      <c r="F11" s="9" t="s">
        <v>23</v>
      </c>
      <c r="H11" s="9" t="s">
        <v>24</v>
      </c>
      <c r="J11" s="9" t="s">
        <v>45</v>
      </c>
      <c r="L11" s="9" t="s">
        <v>286</v>
      </c>
      <c r="M11" s="9" t="s">
        <v>280</v>
      </c>
      <c r="N11" s="209" t="s">
        <v>77</v>
      </c>
      <c r="O11" s="209" t="s">
        <v>76</v>
      </c>
      <c r="P11" s="9" t="s">
        <v>281</v>
      </c>
      <c r="Q11" s="9" t="s">
        <v>282</v>
      </c>
      <c r="R11" s="9" t="s">
        <v>283</v>
      </c>
      <c r="S11" s="9" t="s">
        <v>284</v>
      </c>
      <c r="U11" s="187" t="s">
        <v>354</v>
      </c>
      <c r="V11" s="187" t="s">
        <v>355</v>
      </c>
      <c r="W11" s="187" t="s">
        <v>356</v>
      </c>
      <c r="X11" s="187" t="s">
        <v>351</v>
      </c>
      <c r="AC11" s="9" t="s">
        <v>43</v>
      </c>
    </row>
    <row r="14" spans="1:29" s="78" customFormat="1">
      <c r="A14" s="77"/>
      <c r="B14" s="78" t="s">
        <v>44</v>
      </c>
    </row>
    <row r="15" spans="1:29" s="67" customFormat="1"/>
    <row r="16" spans="1:29" s="67" customFormat="1">
      <c r="B16" s="71" t="s">
        <v>175</v>
      </c>
      <c r="J16" s="73"/>
      <c r="L16" s="74"/>
      <c r="M16" s="74"/>
      <c r="N16" s="74"/>
      <c r="O16" s="74"/>
      <c r="P16" s="74"/>
      <c r="Q16" s="74"/>
      <c r="R16" s="74"/>
      <c r="S16" s="74"/>
      <c r="T16" s="74"/>
      <c r="U16" s="74"/>
      <c r="V16" s="74"/>
      <c r="W16" s="74"/>
      <c r="X16" s="74"/>
      <c r="Y16" s="74"/>
    </row>
    <row r="17" spans="2:29" s="67" customFormat="1">
      <c r="B17" s="79" t="s">
        <v>374</v>
      </c>
      <c r="H17" s="88">
        <f>Parameters!H44</f>
        <v>3.2000000000000001E-2</v>
      </c>
      <c r="J17" s="73"/>
      <c r="L17" s="74"/>
      <c r="M17" s="74"/>
      <c r="N17" s="74"/>
      <c r="O17" s="74"/>
      <c r="P17" s="74"/>
      <c r="Q17" s="74"/>
      <c r="R17" s="74"/>
      <c r="S17" s="74"/>
      <c r="T17" s="74"/>
      <c r="U17" s="74"/>
      <c r="V17" s="74"/>
      <c r="W17" s="74"/>
      <c r="X17" s="74"/>
      <c r="Y17" s="74"/>
    </row>
    <row r="18" spans="2:29" s="67" customFormat="1">
      <c r="B18" s="79"/>
      <c r="H18" s="102"/>
      <c r="J18" s="73"/>
      <c r="L18" s="74"/>
      <c r="M18" s="74"/>
      <c r="N18" s="74"/>
      <c r="O18" s="74"/>
      <c r="P18" s="74"/>
      <c r="Q18" s="74"/>
      <c r="R18" s="74"/>
      <c r="S18" s="74"/>
      <c r="T18" s="74"/>
      <c r="U18" s="74"/>
      <c r="V18" s="74"/>
      <c r="W18" s="74"/>
      <c r="X18" s="74"/>
      <c r="Y18" s="74"/>
      <c r="AC18" s="76"/>
    </row>
    <row r="19" spans="2:29" s="67" customFormat="1">
      <c r="B19" s="71" t="s">
        <v>190</v>
      </c>
      <c r="H19"/>
      <c r="I19"/>
      <c r="J19" s="94" t="str">
        <f>Parameters!J28</f>
        <v>Van:</v>
      </c>
      <c r="K19" s="45"/>
      <c r="L19" s="45">
        <f>Parameters!L28</f>
        <v>2010</v>
      </c>
      <c r="M19" s="95">
        <f>Parameters!M28</f>
        <v>2011</v>
      </c>
      <c r="N19" s="95">
        <f>Parameters!N28</f>
        <v>2012</v>
      </c>
      <c r="O19" s="95">
        <f>Parameters!O28</f>
        <v>2013</v>
      </c>
      <c r="P19" s="95">
        <f>Parameters!P28</f>
        <v>2014</v>
      </c>
      <c r="Q19" s="95">
        <f>Parameters!Q28</f>
        <v>2015</v>
      </c>
      <c r="R19"/>
      <c r="S19" s="74"/>
      <c r="T19" s="74"/>
      <c r="U19" s="74"/>
      <c r="V19" s="74"/>
      <c r="W19" s="74"/>
      <c r="X19" s="74"/>
      <c r="Y19" s="74"/>
      <c r="AC19" s="76"/>
    </row>
    <row r="20" spans="2:29" s="67" customFormat="1">
      <c r="B20" s="79"/>
      <c r="H20" s="102"/>
      <c r="J20" s="95" t="str">
        <f>Parameters!J29</f>
        <v>Naar:</v>
      </c>
      <c r="K20" s="95"/>
      <c r="L20" s="95"/>
      <c r="M20" s="95"/>
      <c r="N20" s="95"/>
      <c r="O20" s="95"/>
      <c r="P20" s="95"/>
      <c r="Q20" s="95"/>
      <c r="R20" s="74"/>
      <c r="S20" s="74"/>
      <c r="T20" s="74"/>
      <c r="U20" s="74"/>
      <c r="V20" s="74"/>
      <c r="W20" s="74"/>
      <c r="X20" s="74"/>
      <c r="Y20" s="74"/>
      <c r="AC20" s="76"/>
    </row>
    <row r="21" spans="2:29" s="67" customFormat="1">
      <c r="B21" s="79"/>
      <c r="H21" s="102"/>
      <c r="J21" s="95">
        <f>Parameters!J30</f>
        <v>2011</v>
      </c>
      <c r="K21" s="95"/>
      <c r="L21" s="96">
        <f>Parameters!L30</f>
        <v>1.4999999999999999E-2</v>
      </c>
      <c r="M21" s="97"/>
      <c r="N21" s="97"/>
      <c r="O21" s="97"/>
      <c r="P21" s="97"/>
      <c r="Q21" s="97"/>
      <c r="R21" s="74"/>
      <c r="S21" s="74"/>
      <c r="T21" s="74"/>
      <c r="U21" s="74"/>
      <c r="V21" s="74"/>
      <c r="W21" s="74"/>
      <c r="X21" s="74"/>
      <c r="Y21" s="74"/>
      <c r="AC21" s="76"/>
    </row>
    <row r="22" spans="2:29" s="67" customFormat="1">
      <c r="B22" s="79"/>
      <c r="H22" s="102"/>
      <c r="J22" s="95">
        <f>Parameters!J31</f>
        <v>2012</v>
      </c>
      <c r="K22" s="95"/>
      <c r="L22" s="96">
        <f>Parameters!L31</f>
        <v>4.1389999999999816E-2</v>
      </c>
      <c r="M22" s="96">
        <f>Parameters!M31</f>
        <v>2.5999999999999999E-2</v>
      </c>
      <c r="N22" s="97"/>
      <c r="O22" s="97"/>
      <c r="P22" s="97"/>
      <c r="Q22" s="97"/>
      <c r="R22" s="74"/>
      <c r="S22" s="74"/>
      <c r="T22" s="74"/>
      <c r="U22" s="74"/>
      <c r="V22" s="74"/>
      <c r="W22" s="74"/>
      <c r="X22" s="74"/>
      <c r="Y22" s="74"/>
      <c r="AC22" s="76"/>
    </row>
    <row r="23" spans="2:29" s="67" customFormat="1">
      <c r="B23" s="79"/>
      <c r="H23" s="102"/>
      <c r="J23" s="95">
        <f>Parameters!J32</f>
        <v>2013</v>
      </c>
      <c r="K23" s="98"/>
      <c r="L23" s="96">
        <f>Parameters!L32</f>
        <v>6.5341969999999749E-2</v>
      </c>
      <c r="M23" s="96">
        <f>Parameters!M32</f>
        <v>4.9598000000000031E-2</v>
      </c>
      <c r="N23" s="96">
        <f>Parameters!N32</f>
        <v>2.3E-2</v>
      </c>
      <c r="O23" s="100"/>
      <c r="P23" s="100"/>
      <c r="Q23" s="100"/>
      <c r="R23" s="74"/>
      <c r="S23" s="74"/>
      <c r="T23" s="74"/>
      <c r="U23" s="74"/>
      <c r="V23" s="74"/>
      <c r="W23" s="74"/>
      <c r="X23" s="74"/>
      <c r="Y23" s="74"/>
      <c r="AC23" s="76"/>
    </row>
    <row r="24" spans="2:29" s="67" customFormat="1">
      <c r="B24" s="79"/>
      <c r="H24" s="102"/>
      <c r="J24" s="95">
        <f>Parameters!J33</f>
        <v>2014</v>
      </c>
      <c r="K24" s="95"/>
      <c r="L24" s="96">
        <f>Parameters!L33</f>
        <v>9.5171545159999704E-2</v>
      </c>
      <c r="M24" s="96">
        <f>Parameters!M33</f>
        <v>7.8986744000000053E-2</v>
      </c>
      <c r="N24" s="96">
        <f>Parameters!N33</f>
        <v>5.1644000000000023E-2</v>
      </c>
      <c r="O24" s="96">
        <f>Parameters!O33</f>
        <v>2.8000000000000001E-2</v>
      </c>
      <c r="P24" s="101"/>
      <c r="Q24" s="101"/>
      <c r="R24" s="74"/>
      <c r="S24" s="74"/>
      <c r="T24" s="74"/>
      <c r="U24" s="74"/>
      <c r="V24" s="74"/>
      <c r="W24" s="74"/>
      <c r="X24" s="74"/>
      <c r="Y24" s="74"/>
      <c r="AC24" s="76"/>
    </row>
    <row r="25" spans="2:29" s="67" customFormat="1">
      <c r="B25" s="79"/>
      <c r="H25" s="102"/>
      <c r="J25" s="95">
        <f>Parameters!J34</f>
        <v>2015</v>
      </c>
      <c r="K25" s="95"/>
      <c r="L25" s="96">
        <f>Parameters!L34</f>
        <v>0.1061232606115996</v>
      </c>
      <c r="M25" s="96">
        <f>Parameters!M34</f>
        <v>8.9776611440000043E-2</v>
      </c>
      <c r="N25" s="96">
        <f>Parameters!N34</f>
        <v>6.2160439999999983E-2</v>
      </c>
      <c r="O25" s="96">
        <f>Parameters!O34</f>
        <v>3.8280000000000092E-2</v>
      </c>
      <c r="P25" s="96">
        <f>Parameters!P34</f>
        <v>0.01</v>
      </c>
      <c r="Q25" s="101"/>
      <c r="R25" s="74"/>
      <c r="S25" s="74"/>
      <c r="T25" s="74"/>
      <c r="U25" s="74"/>
      <c r="V25" s="74"/>
      <c r="W25" s="74"/>
      <c r="X25" s="74"/>
      <c r="Y25" s="74"/>
      <c r="AC25" s="76"/>
    </row>
    <row r="26" spans="2:29" s="67" customFormat="1">
      <c r="B26" s="79"/>
      <c r="H26" s="89"/>
      <c r="J26" s="95">
        <f>Parameters!J35</f>
        <v>2016</v>
      </c>
      <c r="K26" s="95"/>
      <c r="L26" s="96">
        <f>Parameters!L35</f>
        <v>0.11497224669649242</v>
      </c>
      <c r="M26" s="96">
        <f>Parameters!M35</f>
        <v>9.8494824331520014E-2</v>
      </c>
      <c r="N26" s="96">
        <f>Parameters!N35</f>
        <v>7.0657723519999882E-2</v>
      </c>
      <c r="O26" s="96">
        <f>Parameters!O35</f>
        <v>4.6586240000000112E-2</v>
      </c>
      <c r="P26" s="96">
        <f>Parameters!P35</f>
        <v>1.8080000000000096E-2</v>
      </c>
      <c r="Q26" s="96">
        <f>Parameters!Q35</f>
        <v>8.0000000000000002E-3</v>
      </c>
      <c r="R26" s="74"/>
      <c r="S26" s="74"/>
      <c r="T26" s="74"/>
      <c r="U26" s="74"/>
      <c r="V26" s="74"/>
      <c r="W26" s="74"/>
      <c r="X26" s="74"/>
      <c r="Y26" s="74"/>
    </row>
    <row r="27" spans="2:29" s="67" customFormat="1">
      <c r="B27" s="79"/>
      <c r="H27" s="89"/>
      <c r="J27" s="73"/>
      <c r="L27" s="74"/>
      <c r="M27" s="74"/>
      <c r="N27" s="74"/>
      <c r="O27" s="74"/>
      <c r="P27" s="74"/>
      <c r="Q27" s="74"/>
      <c r="R27" s="74"/>
      <c r="S27" s="74"/>
      <c r="T27" s="74"/>
      <c r="U27" s="74"/>
      <c r="V27" s="74"/>
      <c r="W27" s="74"/>
      <c r="X27" s="74"/>
      <c r="Y27" s="74"/>
    </row>
    <row r="28" spans="2:29" s="9" customFormat="1">
      <c r="B28" s="9" t="s">
        <v>298</v>
      </c>
    </row>
    <row r="29" spans="2:29" s="67" customFormat="1">
      <c r="B29" s="79"/>
      <c r="J29" s="73"/>
      <c r="L29" s="74"/>
      <c r="M29" s="74"/>
      <c r="N29" s="74"/>
      <c r="O29" s="74"/>
      <c r="P29" s="74"/>
      <c r="Q29" s="74"/>
      <c r="R29" s="74"/>
      <c r="S29" s="74"/>
      <c r="T29" s="74"/>
      <c r="U29" s="74"/>
      <c r="V29" s="74"/>
      <c r="W29" s="74"/>
      <c r="X29" s="74"/>
      <c r="Y29" s="74"/>
    </row>
    <row r="30" spans="2:29" s="67" customFormat="1">
      <c r="B30" s="71" t="s">
        <v>176</v>
      </c>
      <c r="J30" s="73"/>
      <c r="L30" s="74"/>
      <c r="M30" s="74"/>
      <c r="N30" s="74"/>
      <c r="O30" s="74"/>
      <c r="P30" s="74"/>
      <c r="Q30" s="74"/>
      <c r="R30" s="74"/>
      <c r="S30" s="74"/>
      <c r="T30" s="74"/>
      <c r="U30" s="74"/>
      <c r="V30" s="74"/>
      <c r="W30" s="74"/>
      <c r="X30" s="74"/>
      <c r="Y30" s="74"/>
    </row>
    <row r="31" spans="2:29" s="67" customFormat="1">
      <c r="B31" s="79" t="s">
        <v>177</v>
      </c>
      <c r="F31" s="50" t="s">
        <v>82</v>
      </c>
      <c r="J31" s="87">
        <f>SUM(L31:S31,U31:X31)</f>
        <v>33378091.873191595</v>
      </c>
      <c r="L31" s="82">
        <f>'Berekening afschr. en GAW'!L42</f>
        <v>651242.09917713294</v>
      </c>
      <c r="M31" s="82">
        <f>'Berekening afschr. en GAW'!M42</f>
        <v>1061799.850268743</v>
      </c>
      <c r="N31" s="82">
        <f>'Berekening afschr. en GAW'!N42</f>
        <v>5199269.2712820992</v>
      </c>
      <c r="O31" s="82">
        <f>'Berekening afschr. en GAW'!O42</f>
        <v>6723123.8818287095</v>
      </c>
      <c r="P31" s="82">
        <f>'Berekening afschr. en GAW'!P42</f>
        <v>175930.42327170004</v>
      </c>
      <c r="Q31" s="82">
        <f>'Berekening afschr. en GAW'!Q42</f>
        <v>16133934.544808477</v>
      </c>
      <c r="R31" s="82">
        <f>'Berekening afschr. en GAW'!R42</f>
        <v>757222.97791239421</v>
      </c>
      <c r="S31" s="81">
        <f>'Berekening afschr. en GAW'!S42</f>
        <v>0</v>
      </c>
      <c r="T31" s="85"/>
      <c r="U31" s="82">
        <f>'Berekening afschr. en GAW'!U42</f>
        <v>1100143.8953954948</v>
      </c>
      <c r="V31" s="82">
        <f>'Berekening afschr. en GAW'!V42</f>
        <v>793485.07851401041</v>
      </c>
      <c r="W31" s="82">
        <f>'Berekening afschr. en GAW'!W42</f>
        <v>261830.21643200258</v>
      </c>
      <c r="X31" s="82">
        <f>'Berekening afschr. en GAW'!X42</f>
        <v>520109.6343008338</v>
      </c>
      <c r="Y31" s="85"/>
      <c r="Z31" s="85"/>
    </row>
    <row r="32" spans="2:29" s="67" customFormat="1">
      <c r="B32" s="79" t="s">
        <v>178</v>
      </c>
      <c r="F32" s="2" t="s">
        <v>84</v>
      </c>
      <c r="J32" s="87">
        <f t="shared" ref="J32:J38" si="0">SUM(L32:S32,U32:X32)</f>
        <v>32040450.522122111</v>
      </c>
      <c r="L32" s="82">
        <f>'Berekening afschr. en GAW'!L58</f>
        <v>626194.32613185863</v>
      </c>
      <c r="M32" s="82">
        <f>'Berekening afschr. en GAW'!M58</f>
        <v>1015634.6393874933</v>
      </c>
      <c r="N32" s="82">
        <f>'Berekening afschr. en GAW'!N58</f>
        <v>4999297.376232788</v>
      </c>
      <c r="O32" s="82">
        <f>'Berekening afschr. en GAW'!O58</f>
        <v>6402975.125551152</v>
      </c>
      <c r="P32" s="82">
        <f>'Berekening afschr. en GAW'!P58</f>
        <v>168599.98896871254</v>
      </c>
      <c r="Q32" s="82">
        <f>'Berekening afschr. en GAW'!Q58</f>
        <v>15536381.413519274</v>
      </c>
      <c r="R32" s="82">
        <f>'Berekening afschr. en GAW'!R58</f>
        <v>725672.02049937774</v>
      </c>
      <c r="S32" s="82">
        <f>'Berekening afschr. en GAW'!S58</f>
        <v>0</v>
      </c>
      <c r="T32" s="74"/>
      <c r="U32" s="82">
        <f>'Berekening afschr. en GAW'!U58</f>
        <v>1060853.0419885127</v>
      </c>
      <c r="V32" s="82">
        <f>'Berekening afschr. en GAW'!V58</f>
        <v>757417.57494519174</v>
      </c>
      <c r="W32" s="82">
        <f>'Berekening afschr. en GAW'!W58</f>
        <v>249928.84295782063</v>
      </c>
      <c r="X32" s="82">
        <f>'Berekening afschr. en GAW'!X58</f>
        <v>497496.17193992797</v>
      </c>
      <c r="Y32" s="74"/>
    </row>
    <row r="33" spans="2:25" s="67" customFormat="1">
      <c r="B33" s="79" t="s">
        <v>179</v>
      </c>
      <c r="F33" s="2" t="s">
        <v>85</v>
      </c>
      <c r="J33" s="87">
        <f t="shared" si="0"/>
        <v>30702809.17105262</v>
      </c>
      <c r="L33" s="82">
        <f>'Berekening afschr. en GAW'!L59</f>
        <v>601146.55308658432</v>
      </c>
      <c r="M33" s="82">
        <f>'Berekening afschr. en GAW'!M59</f>
        <v>969469.42850624351</v>
      </c>
      <c r="N33" s="82">
        <f>'Berekening afschr. en GAW'!N59</f>
        <v>4799325.4811834767</v>
      </c>
      <c r="O33" s="82">
        <f>'Berekening afschr. en GAW'!O59</f>
        <v>6082826.3692735946</v>
      </c>
      <c r="P33" s="82">
        <f>'Berekening afschr. en GAW'!P59</f>
        <v>161269.55466572504</v>
      </c>
      <c r="Q33" s="82">
        <f>'Berekening afschr. en GAW'!Q59</f>
        <v>14938828.282230072</v>
      </c>
      <c r="R33" s="82">
        <f>'Berekening afschr. en GAW'!R59</f>
        <v>694121.06308636128</v>
      </c>
      <c r="S33" s="82">
        <f>'Berekening afschr. en GAW'!S59</f>
        <v>0</v>
      </c>
      <c r="T33" s="74"/>
      <c r="U33" s="82">
        <f>'Berekening afschr. en GAW'!U59</f>
        <v>1021562.1885815308</v>
      </c>
      <c r="V33" s="82">
        <f>'Berekening afschr. en GAW'!V59</f>
        <v>721350.07137637306</v>
      </c>
      <c r="W33" s="82">
        <f>'Berekening afschr. en GAW'!W59</f>
        <v>238027.46948363871</v>
      </c>
      <c r="X33" s="82">
        <f>'Berekening afschr. en GAW'!X59</f>
        <v>474882.70957902214</v>
      </c>
      <c r="Y33" s="74"/>
    </row>
    <row r="34" spans="2:25" s="67" customFormat="1">
      <c r="B34" s="79" t="s">
        <v>180</v>
      </c>
      <c r="F34" s="2" t="s">
        <v>86</v>
      </c>
      <c r="J34" s="87">
        <f t="shared" si="0"/>
        <v>29365167.819983136</v>
      </c>
      <c r="L34" s="82">
        <f>'Berekening afschr. en GAW'!L60</f>
        <v>576098.78004131</v>
      </c>
      <c r="M34" s="82">
        <f>'Berekening afschr. en GAW'!M60</f>
        <v>923304.21762499376</v>
      </c>
      <c r="N34" s="82">
        <f>'Berekening afschr. en GAW'!N60</f>
        <v>4599353.5861341655</v>
      </c>
      <c r="O34" s="82">
        <f>'Berekening afschr. en GAW'!O60</f>
        <v>5762677.6129960371</v>
      </c>
      <c r="P34" s="82">
        <f>'Berekening afschr. en GAW'!P60</f>
        <v>153939.12036273754</v>
      </c>
      <c r="Q34" s="82">
        <f>'Berekening afschr. en GAW'!Q60</f>
        <v>14341275.150940869</v>
      </c>
      <c r="R34" s="82">
        <f>'Berekening afschr. en GAW'!R60</f>
        <v>662570.10567334481</v>
      </c>
      <c r="S34" s="82">
        <f>'Berekening afschr. en GAW'!S60</f>
        <v>0</v>
      </c>
      <c r="T34" s="74"/>
      <c r="U34" s="82">
        <f>'Berekening afschr. en GAW'!U60</f>
        <v>982271.33517454891</v>
      </c>
      <c r="V34" s="82">
        <f>'Berekening afschr. en GAW'!V60</f>
        <v>685282.56780755438</v>
      </c>
      <c r="W34" s="82">
        <f>'Berekening afschr. en GAW'!W60</f>
        <v>226126.09600945679</v>
      </c>
      <c r="X34" s="82">
        <f>'Berekening afschr. en GAW'!X60</f>
        <v>452269.2472181163</v>
      </c>
      <c r="Y34" s="74"/>
    </row>
    <row r="35" spans="2:25" s="67" customFormat="1">
      <c r="B35" s="79" t="s">
        <v>181</v>
      </c>
      <c r="F35" s="2" t="s">
        <v>87</v>
      </c>
      <c r="J35" s="87">
        <f t="shared" si="0"/>
        <v>28027526.468913648</v>
      </c>
      <c r="L35" s="82">
        <f>'Berekening afschr. en GAW'!L61</f>
        <v>551051.00699603569</v>
      </c>
      <c r="M35" s="82">
        <f>'Berekening afschr. en GAW'!M61</f>
        <v>877139.00674374402</v>
      </c>
      <c r="N35" s="82">
        <f>'Berekening afschr. en GAW'!N61</f>
        <v>4399381.6910848543</v>
      </c>
      <c r="O35" s="82">
        <f>'Berekening afschr. en GAW'!O61</f>
        <v>5442528.8567184797</v>
      </c>
      <c r="P35" s="82">
        <f>'Berekening afschr. en GAW'!P61</f>
        <v>146608.68605975003</v>
      </c>
      <c r="Q35" s="82">
        <f>'Berekening afschr. en GAW'!Q61</f>
        <v>13743722.019651666</v>
      </c>
      <c r="R35" s="82">
        <f>'Berekening afschr. en GAW'!R61</f>
        <v>631019.14826032834</v>
      </c>
      <c r="S35" s="82">
        <f>'Berekening afschr. en GAW'!S61</f>
        <v>0</v>
      </c>
      <c r="T35" s="74"/>
      <c r="U35" s="82">
        <f>'Berekening afschr. en GAW'!U61</f>
        <v>942980.48176756699</v>
      </c>
      <c r="V35" s="82">
        <f>'Berekening afschr. en GAW'!V61</f>
        <v>649215.06423873571</v>
      </c>
      <c r="W35" s="82">
        <f>'Berekening afschr. en GAW'!W61</f>
        <v>214224.72253527486</v>
      </c>
      <c r="X35" s="82">
        <f>'Berekening afschr. en GAW'!X61</f>
        <v>429655.78485721047</v>
      </c>
      <c r="Y35" s="74"/>
    </row>
    <row r="36" spans="2:25" s="67" customFormat="1">
      <c r="B36" s="79" t="s">
        <v>182</v>
      </c>
      <c r="F36" s="2" t="s">
        <v>75</v>
      </c>
      <c r="J36" s="87">
        <f t="shared" si="0"/>
        <v>26689885.117844161</v>
      </c>
      <c r="L36" s="82">
        <f>'Berekening afschr. en GAW'!L62</f>
        <v>526003.23395076138</v>
      </c>
      <c r="M36" s="82">
        <f>'Berekening afschr. en GAW'!M62</f>
        <v>830973.79586249427</v>
      </c>
      <c r="N36" s="82">
        <f>'Berekening afschr. en GAW'!N62</f>
        <v>4199409.7960355431</v>
      </c>
      <c r="O36" s="82">
        <f>'Berekening afschr. en GAW'!O62</f>
        <v>5122380.1004409222</v>
      </c>
      <c r="P36" s="82">
        <f>'Berekening afschr. en GAW'!P62</f>
        <v>139278.25175676253</v>
      </c>
      <c r="Q36" s="82">
        <f>'Berekening afschr. en GAW'!Q62</f>
        <v>13146168.888362464</v>
      </c>
      <c r="R36" s="82">
        <f>'Berekening afschr. en GAW'!R62</f>
        <v>599468.19084731187</v>
      </c>
      <c r="S36" s="82">
        <f>'Berekening afschr. en GAW'!S62</f>
        <v>0</v>
      </c>
      <c r="T36" s="74"/>
      <c r="U36" s="82">
        <f>'Berekening afschr. en GAW'!U62</f>
        <v>903689.62836058508</v>
      </c>
      <c r="V36" s="82">
        <f>'Berekening afschr. en GAW'!V62</f>
        <v>613147.56066991703</v>
      </c>
      <c r="W36" s="82">
        <f>'Berekening afschr. en GAW'!W62</f>
        <v>202323.34906109294</v>
      </c>
      <c r="X36" s="82">
        <f>'Berekening afschr. en GAW'!X62</f>
        <v>407042.32249630464</v>
      </c>
      <c r="Y36" s="74"/>
    </row>
    <row r="37" spans="2:25" s="67" customFormat="1">
      <c r="B37" s="79" t="s">
        <v>183</v>
      </c>
      <c r="F37" s="2" t="s">
        <v>88</v>
      </c>
      <c r="J37" s="87">
        <f t="shared" si="0"/>
        <v>25352243.766774669</v>
      </c>
      <c r="L37" s="82">
        <f>'Berekening afschr. en GAW'!L63</f>
        <v>500955.46090548701</v>
      </c>
      <c r="M37" s="82">
        <f>'Berekening afschr. en GAW'!M63</f>
        <v>784808.58498124452</v>
      </c>
      <c r="N37" s="82">
        <f>'Berekening afschr. en GAW'!N63</f>
        <v>3999437.9009862314</v>
      </c>
      <c r="O37" s="82">
        <f>'Berekening afschr. en GAW'!O63</f>
        <v>4802231.3441633647</v>
      </c>
      <c r="P37" s="82">
        <f>'Berekening afschr. en GAW'!P63</f>
        <v>131947.81745377503</v>
      </c>
      <c r="Q37" s="82">
        <f>'Berekening afschr. en GAW'!Q63</f>
        <v>12548615.757073261</v>
      </c>
      <c r="R37" s="82">
        <f>'Berekening afschr. en GAW'!R63</f>
        <v>567917.2334342954</v>
      </c>
      <c r="S37" s="82">
        <f>'Berekening afschr. en GAW'!S63</f>
        <v>0</v>
      </c>
      <c r="T37" s="74"/>
      <c r="U37" s="82">
        <f>'Berekening afschr. en GAW'!U63</f>
        <v>864398.77495360316</v>
      </c>
      <c r="V37" s="82">
        <f>'Berekening afschr. en GAW'!V63</f>
        <v>577080.05710109835</v>
      </c>
      <c r="W37" s="82">
        <f>'Berekening afschr. en GAW'!W63</f>
        <v>190421.97558691102</v>
      </c>
      <c r="X37" s="82">
        <f>'Berekening afschr. en GAW'!X63</f>
        <v>384428.86013539881</v>
      </c>
      <c r="Y37" s="74"/>
    </row>
    <row r="38" spans="2:25" s="67" customFormat="1">
      <c r="B38" s="79" t="s">
        <v>184</v>
      </c>
      <c r="F38" s="2" t="s">
        <v>89</v>
      </c>
      <c r="J38" s="87">
        <f t="shared" si="0"/>
        <v>24014602.415705182</v>
      </c>
      <c r="L38" s="82">
        <f>'Berekening afschr. en GAW'!L64</f>
        <v>475907.68786021264</v>
      </c>
      <c r="M38" s="82">
        <f>'Berekening afschr. en GAW'!M64</f>
        <v>738643.37409999478</v>
      </c>
      <c r="N38" s="82">
        <f>'Berekening afschr. en GAW'!N64</f>
        <v>3799466.0059369197</v>
      </c>
      <c r="O38" s="82">
        <f>'Berekening afschr. en GAW'!O64</f>
        <v>4482082.5878858073</v>
      </c>
      <c r="P38" s="82">
        <f>'Berekening afschr. en GAW'!P64</f>
        <v>124617.38315078753</v>
      </c>
      <c r="Q38" s="82">
        <f>'Berekening afschr. en GAW'!Q64</f>
        <v>11951062.625784058</v>
      </c>
      <c r="R38" s="82">
        <f>'Berekening afschr. en GAW'!R64</f>
        <v>536366.27602127893</v>
      </c>
      <c r="S38" s="82">
        <f>'Berekening afschr. en GAW'!S64</f>
        <v>0</v>
      </c>
      <c r="T38" s="74"/>
      <c r="U38" s="82">
        <f>'Berekening afschr. en GAW'!U64</f>
        <v>825107.92154662125</v>
      </c>
      <c r="V38" s="82">
        <f>'Berekening afschr. en GAW'!V64</f>
        <v>541012.55353227968</v>
      </c>
      <c r="W38" s="82">
        <f>'Berekening afschr. en GAW'!W64</f>
        <v>178520.6021127291</v>
      </c>
      <c r="X38" s="82">
        <f>'Berekening afschr. en GAW'!X64</f>
        <v>361815.39777449297</v>
      </c>
      <c r="Y38" s="74"/>
    </row>
    <row r="39" spans="2:25" s="67" customFormat="1">
      <c r="J39" s="73"/>
      <c r="L39" s="74"/>
      <c r="M39" s="74"/>
      <c r="N39" s="74"/>
      <c r="O39" s="74"/>
      <c r="P39" s="74"/>
      <c r="Q39" s="74"/>
      <c r="R39" s="74"/>
      <c r="S39" s="74"/>
      <c r="T39" s="74"/>
      <c r="U39" s="74"/>
      <c r="V39" s="74"/>
      <c r="W39" s="74"/>
      <c r="X39" s="74"/>
      <c r="Y39" s="74"/>
    </row>
    <row r="40" spans="2:25" s="67" customFormat="1">
      <c r="B40" s="2" t="s">
        <v>127</v>
      </c>
      <c r="F40" s="2" t="s">
        <v>84</v>
      </c>
      <c r="J40" s="87">
        <f t="shared" ref="J40:J73" si="1">SUM(L40:S40)</f>
        <v>3244678.6519269273</v>
      </c>
      <c r="L40" s="82">
        <f>'Berekening afschr. en GAW'!L72</f>
        <v>74675.192307692312</v>
      </c>
      <c r="M40" s="82">
        <f>'Berekening afschr. en GAW'!M72</f>
        <v>32822.715813461538</v>
      </c>
      <c r="N40" s="82">
        <f>'Berekening afschr. en GAW'!N72</f>
        <v>2068110.1358254559</v>
      </c>
      <c r="O40" s="82">
        <f>'Berekening afschr. en GAW'!O72</f>
        <v>349667.81840147142</v>
      </c>
      <c r="P40" s="82">
        <f>'Berekening afschr. en GAW'!P72</f>
        <v>28506.696117307689</v>
      </c>
      <c r="Q40" s="82">
        <f>'Berekening afschr. en GAW'!Q72</f>
        <v>677458.80865384627</v>
      </c>
      <c r="R40" s="82">
        <f>'Berekening afschr. en GAW'!R72</f>
        <v>13437.284807692306</v>
      </c>
      <c r="S40" s="82">
        <f>'Berekening afschr. en GAW'!S72</f>
        <v>0</v>
      </c>
      <c r="T40" s="85"/>
      <c r="U40" s="205"/>
      <c r="V40" s="205"/>
      <c r="W40" s="205"/>
      <c r="X40" s="205"/>
      <c r="Y40" s="85"/>
    </row>
    <row r="41" spans="2:25" s="67" customFormat="1">
      <c r="B41" s="2" t="s">
        <v>128</v>
      </c>
      <c r="F41" s="2" t="s">
        <v>84</v>
      </c>
      <c r="J41" s="87">
        <f t="shared" si="1"/>
        <v>3160401.2843444096</v>
      </c>
      <c r="L41" s="82">
        <f>'Berekening afschr. en GAW'!L73</f>
        <v>72735.576923076922</v>
      </c>
      <c r="M41" s="82">
        <f>'Berekening afschr. en GAW'!M73</f>
        <v>31970.177740384614</v>
      </c>
      <c r="N41" s="82">
        <f>'Berekening afschr. en GAW'!N73</f>
        <v>2014392.9894403792</v>
      </c>
      <c r="O41" s="82">
        <f>'Berekening afschr. en GAW'!O73</f>
        <v>340585.53740403062</v>
      </c>
      <c r="P41" s="82">
        <f>'Berekening afschr. en GAW'!P73</f>
        <v>27766.262451923074</v>
      </c>
      <c r="Q41" s="82">
        <f>'Berekening afschr. en GAW'!Q73</f>
        <v>659862.47596153861</v>
      </c>
      <c r="R41" s="82">
        <f>'Berekening afschr. en GAW'!R73</f>
        <v>13088.26442307692</v>
      </c>
      <c r="S41" s="82">
        <f>'Berekening afschr. en GAW'!S73</f>
        <v>0</v>
      </c>
      <c r="T41" s="74"/>
      <c r="U41" s="206"/>
      <c r="V41" s="206"/>
      <c r="W41" s="206"/>
      <c r="X41" s="206"/>
      <c r="Y41" s="74"/>
    </row>
    <row r="42" spans="2:25" s="67" customFormat="1">
      <c r="B42" s="2" t="s">
        <v>129</v>
      </c>
      <c r="F42" s="2" t="s">
        <v>84</v>
      </c>
      <c r="J42" s="87">
        <f t="shared" si="1"/>
        <v>3076123.9167618928</v>
      </c>
      <c r="L42" s="82">
        <f>'Berekening afschr. en GAW'!L74</f>
        <v>70795.961538461532</v>
      </c>
      <c r="M42" s="82">
        <f>'Berekening afschr. en GAW'!M74</f>
        <v>31117.639667307689</v>
      </c>
      <c r="N42" s="82">
        <f>'Berekening afschr. en GAW'!N74</f>
        <v>1960675.8430553025</v>
      </c>
      <c r="O42" s="82">
        <f>'Berekening afschr. en GAW'!O74</f>
        <v>331503.25640658982</v>
      </c>
      <c r="P42" s="82">
        <f>'Berekening afschr. en GAW'!P74</f>
        <v>27025.828786538459</v>
      </c>
      <c r="Q42" s="82">
        <f>'Berekening afschr. en GAW'!Q74</f>
        <v>642266.14326923096</v>
      </c>
      <c r="R42" s="82">
        <f>'Berekening afschr. en GAW'!R74</f>
        <v>12739.244038461535</v>
      </c>
      <c r="S42" s="82">
        <f>'Berekening afschr. en GAW'!S74</f>
        <v>0</v>
      </c>
      <c r="T42" s="74"/>
      <c r="U42" s="206"/>
      <c r="V42" s="206"/>
      <c r="W42" s="206"/>
      <c r="X42" s="206"/>
      <c r="Y42" s="74"/>
    </row>
    <row r="43" spans="2:25" s="67" customFormat="1">
      <c r="B43" s="2" t="s">
        <v>130</v>
      </c>
      <c r="F43" s="2" t="s">
        <v>84</v>
      </c>
      <c r="J43" s="87">
        <f t="shared" si="1"/>
        <v>2991846.5491793747</v>
      </c>
      <c r="L43" s="82">
        <f>'Berekening afschr. en GAW'!L75</f>
        <v>68856.346153846142</v>
      </c>
      <c r="M43" s="82">
        <f>'Berekening afschr. en GAW'!M75</f>
        <v>30265.101594230764</v>
      </c>
      <c r="N43" s="82">
        <f>'Berekening afschr. en GAW'!N75</f>
        <v>1906958.6966702258</v>
      </c>
      <c r="O43" s="82">
        <f>'Berekening afschr. en GAW'!O75</f>
        <v>322420.97540914902</v>
      </c>
      <c r="P43" s="82">
        <f>'Berekening afschr. en GAW'!P75</f>
        <v>26285.395121153844</v>
      </c>
      <c r="Q43" s="82">
        <f>'Berekening afschr. en GAW'!Q75</f>
        <v>624669.81057692331</v>
      </c>
      <c r="R43" s="82">
        <f>'Berekening afschr. en GAW'!R75</f>
        <v>12390.223653846149</v>
      </c>
      <c r="S43" s="82">
        <f>'Berekening afschr. en GAW'!S75</f>
        <v>0</v>
      </c>
      <c r="T43" s="74"/>
      <c r="U43" s="206"/>
      <c r="V43" s="206"/>
      <c r="W43" s="206"/>
      <c r="X43" s="206"/>
      <c r="Y43" s="74"/>
    </row>
    <row r="44" spans="2:25" s="67" customFormat="1">
      <c r="B44" s="2" t="s">
        <v>131</v>
      </c>
      <c r="F44" s="2" t="s">
        <v>84</v>
      </c>
      <c r="J44" s="87">
        <f t="shared" si="1"/>
        <v>2907569.1815968575</v>
      </c>
      <c r="L44" s="82">
        <f>'Berekening afschr. en GAW'!L76</f>
        <v>66916.730769230751</v>
      </c>
      <c r="M44" s="82">
        <f>'Berekening afschr. en GAW'!M76</f>
        <v>29412.563521153839</v>
      </c>
      <c r="N44" s="82">
        <f>'Berekening afschr. en GAW'!N76</f>
        <v>1853241.5502851491</v>
      </c>
      <c r="O44" s="82">
        <f>'Berekening afschr. en GAW'!O76</f>
        <v>313338.69441170822</v>
      </c>
      <c r="P44" s="82">
        <f>'Berekening afschr. en GAW'!P76</f>
        <v>25544.961455769229</v>
      </c>
      <c r="Q44" s="82">
        <f>'Berekening afschr. en GAW'!Q76</f>
        <v>607073.47788461566</v>
      </c>
      <c r="R44" s="82">
        <f>'Berekening afschr. en GAW'!R76</f>
        <v>12041.203269230764</v>
      </c>
      <c r="S44" s="82">
        <f>'Berekening afschr. en GAW'!S76</f>
        <v>0</v>
      </c>
      <c r="T44" s="74"/>
      <c r="U44" s="206"/>
      <c r="V44" s="206"/>
      <c r="W44" s="206"/>
      <c r="X44" s="206"/>
      <c r="Y44" s="74"/>
    </row>
    <row r="45" spans="2:25" s="67" customFormat="1">
      <c r="B45" s="2" t="s">
        <v>132</v>
      </c>
      <c r="F45" s="2" t="s">
        <v>84</v>
      </c>
      <c r="J45" s="87">
        <f t="shared" si="1"/>
        <v>2823291.8140143403</v>
      </c>
      <c r="L45" s="82">
        <f>'Berekening afschr. en GAW'!L77</f>
        <v>64977.115384615368</v>
      </c>
      <c r="M45" s="82">
        <f>'Berekening afschr. en GAW'!M77</f>
        <v>28560.025448076914</v>
      </c>
      <c r="N45" s="82">
        <f>'Berekening afschr. en GAW'!N77</f>
        <v>1799524.4039000724</v>
      </c>
      <c r="O45" s="82">
        <f>'Berekening afschr. en GAW'!O77</f>
        <v>304256.41341426742</v>
      </c>
      <c r="P45" s="82">
        <f>'Berekening afschr. en GAW'!P77</f>
        <v>24804.527790384614</v>
      </c>
      <c r="Q45" s="82">
        <f>'Berekening afschr. en GAW'!Q77</f>
        <v>589477.145192308</v>
      </c>
      <c r="R45" s="82">
        <f>'Berekening afschr. en GAW'!R77</f>
        <v>11692.182884615378</v>
      </c>
      <c r="S45" s="82">
        <f>'Berekening afschr. en GAW'!S77</f>
        <v>0</v>
      </c>
      <c r="T45" s="74"/>
      <c r="U45" s="206"/>
      <c r="V45" s="206"/>
      <c r="W45" s="206"/>
      <c r="X45" s="206"/>
      <c r="Y45" s="74"/>
    </row>
    <row r="46" spans="2:25" s="67" customFormat="1">
      <c r="B46" s="2" t="s">
        <v>133</v>
      </c>
      <c r="F46" s="2" t="s">
        <v>84</v>
      </c>
      <c r="J46" s="87">
        <f t="shared" si="1"/>
        <v>2739014.4464318226</v>
      </c>
      <c r="L46" s="82">
        <f>'Berekening afschr. en GAW'!L78</f>
        <v>63037.499999999985</v>
      </c>
      <c r="M46" s="82">
        <f>'Berekening afschr. en GAW'!M78</f>
        <v>27707.48737499999</v>
      </c>
      <c r="N46" s="82">
        <f>'Berekening afschr. en GAW'!N78</f>
        <v>1745807.2575149958</v>
      </c>
      <c r="O46" s="82">
        <f>'Berekening afschr. en GAW'!O78</f>
        <v>295174.13241682661</v>
      </c>
      <c r="P46" s="82">
        <f>'Berekening afschr. en GAW'!P78</f>
        <v>24064.094125</v>
      </c>
      <c r="Q46" s="82">
        <f>'Berekening afschr. en GAW'!Q78</f>
        <v>571880.81250000035</v>
      </c>
      <c r="R46" s="82">
        <f>'Berekening afschr. en GAW'!R78</f>
        <v>11343.162499999993</v>
      </c>
      <c r="S46" s="82">
        <f>'Berekening afschr. en GAW'!S78</f>
        <v>0</v>
      </c>
      <c r="T46" s="74"/>
      <c r="U46" s="206"/>
      <c r="V46" s="206"/>
      <c r="W46" s="206"/>
      <c r="X46" s="206"/>
      <c r="Y46" s="74"/>
    </row>
    <row r="47" spans="2:25" s="67" customFormat="1">
      <c r="B47" s="80"/>
      <c r="T47" s="74"/>
      <c r="U47" s="74"/>
      <c r="V47" s="74"/>
      <c r="W47" s="74"/>
      <c r="X47" s="74"/>
      <c r="Y47" s="74"/>
    </row>
    <row r="48" spans="2:25" s="67" customFormat="1">
      <c r="B48" s="2" t="s">
        <v>137</v>
      </c>
      <c r="F48" s="2" t="s">
        <v>85</v>
      </c>
      <c r="J48" s="87">
        <f t="shared" si="1"/>
        <v>4767209.8176528681</v>
      </c>
      <c r="L48" s="82">
        <f>'Berekening afschr. en GAW'!L86</f>
        <v>91674.423076923078</v>
      </c>
      <c r="M48" s="82">
        <f>'Berekening afschr. en GAW'!M86</f>
        <v>11278.000017307688</v>
      </c>
      <c r="N48" s="82">
        <f>'Berekening afschr. en GAW'!N86</f>
        <v>3273846.8881452368</v>
      </c>
      <c r="O48" s="82">
        <f>'Berekening afschr. en GAW'!O86</f>
        <v>584563.21314846352</v>
      </c>
      <c r="P48" s="82">
        <f>'Berekening afschr. en GAW'!P86</f>
        <v>13389.553396153846</v>
      </c>
      <c r="Q48" s="82">
        <f>'Berekening afschr. en GAW'!Q86</f>
        <v>755312.25</v>
      </c>
      <c r="R48" s="82">
        <f>'Berekening afschr. en GAW'!R86</f>
        <v>37145.489868782992</v>
      </c>
      <c r="S48" s="82">
        <f>'Berekening afschr. en GAW'!S86</f>
        <v>0</v>
      </c>
      <c r="T48" s="85"/>
      <c r="U48" s="205"/>
      <c r="V48" s="205"/>
      <c r="W48" s="205"/>
      <c r="X48" s="205"/>
      <c r="Y48" s="85"/>
    </row>
    <row r="49" spans="2:25" s="67" customFormat="1">
      <c r="B49" s="2" t="s">
        <v>138</v>
      </c>
      <c r="F49" s="2" t="s">
        <v>85</v>
      </c>
      <c r="J49" s="87">
        <f t="shared" si="1"/>
        <v>4643386.1860255208</v>
      </c>
      <c r="L49" s="82">
        <f>'Berekening afschr. en GAW'!L87</f>
        <v>89293.269230769234</v>
      </c>
      <c r="M49" s="82">
        <f>'Berekening afschr. en GAW'!M87</f>
        <v>10985.064951923072</v>
      </c>
      <c r="N49" s="82">
        <f>'Berekening afschr. en GAW'!N87</f>
        <v>3188811.9040375683</v>
      </c>
      <c r="O49" s="82">
        <f>'Berekening afschr. en GAW'!O87</f>
        <v>569379.75306668528</v>
      </c>
      <c r="P49" s="82">
        <f>'Berekening afschr. en GAW'!P87</f>
        <v>13041.772788461538</v>
      </c>
      <c r="Q49" s="82">
        <f>'Berekening afschr. en GAW'!Q87</f>
        <v>735693.75</v>
      </c>
      <c r="R49" s="82">
        <f>'Berekening afschr. en GAW'!R87</f>
        <v>36180.671950113305</v>
      </c>
      <c r="S49" s="82">
        <f>'Berekening afschr. en GAW'!S87</f>
        <v>0</v>
      </c>
      <c r="T49" s="74"/>
      <c r="U49" s="206"/>
      <c r="V49" s="206"/>
      <c r="W49" s="206"/>
      <c r="X49" s="206"/>
      <c r="Y49" s="74"/>
    </row>
    <row r="50" spans="2:25" s="67" customFormat="1">
      <c r="B50" s="2" t="s">
        <v>139</v>
      </c>
      <c r="F50" s="2" t="s">
        <v>85</v>
      </c>
      <c r="J50" s="87">
        <f t="shared" si="1"/>
        <v>4519562.5543981735</v>
      </c>
      <c r="L50" s="82">
        <f>'Berekening afschr. en GAW'!L88</f>
        <v>86912.11538461539</v>
      </c>
      <c r="M50" s="82">
        <f>'Berekening afschr. en GAW'!M88</f>
        <v>10692.129886538456</v>
      </c>
      <c r="N50" s="82">
        <f>'Berekening afschr. en GAW'!N88</f>
        <v>3103776.9199298997</v>
      </c>
      <c r="O50" s="82">
        <f>'Berekening afschr. en GAW'!O88</f>
        <v>554196.29298490705</v>
      </c>
      <c r="P50" s="82">
        <f>'Berekening afschr. en GAW'!P88</f>
        <v>12693.99218076923</v>
      </c>
      <c r="Q50" s="82">
        <f>'Berekening afschr. en GAW'!Q88</f>
        <v>716075.25</v>
      </c>
      <c r="R50" s="82">
        <f>'Berekening afschr. en GAW'!R88</f>
        <v>35215.854031443618</v>
      </c>
      <c r="S50" s="82">
        <f>'Berekening afschr. en GAW'!S88</f>
        <v>0</v>
      </c>
      <c r="T50" s="74"/>
      <c r="U50" s="206"/>
      <c r="V50" s="206"/>
      <c r="W50" s="206"/>
      <c r="X50" s="206"/>
      <c r="Y50" s="74"/>
    </row>
    <row r="51" spans="2:25" s="67" customFormat="1">
      <c r="B51" s="2" t="s">
        <v>140</v>
      </c>
      <c r="F51" s="2" t="s">
        <v>85</v>
      </c>
      <c r="J51" s="87">
        <f t="shared" si="1"/>
        <v>4395738.9227708261</v>
      </c>
      <c r="L51" s="82">
        <f>'Berekening afschr. en GAW'!L89</f>
        <v>84530.961538461546</v>
      </c>
      <c r="M51" s="82">
        <f>'Berekening afschr. en GAW'!M89</f>
        <v>10399.19482115384</v>
      </c>
      <c r="N51" s="82">
        <f>'Berekening afschr. en GAW'!N89</f>
        <v>3018741.9358222312</v>
      </c>
      <c r="O51" s="82">
        <f>'Berekening afschr. en GAW'!O89</f>
        <v>539012.83290312882</v>
      </c>
      <c r="P51" s="82">
        <f>'Berekening afschr. en GAW'!P89</f>
        <v>12346.211573076922</v>
      </c>
      <c r="Q51" s="82">
        <f>'Berekening afschr. en GAW'!Q89</f>
        <v>696456.75</v>
      </c>
      <c r="R51" s="82">
        <f>'Berekening afschr. en GAW'!R89</f>
        <v>34251.036112773931</v>
      </c>
      <c r="S51" s="82">
        <f>'Berekening afschr. en GAW'!S89</f>
        <v>0</v>
      </c>
      <c r="T51" s="74"/>
      <c r="U51" s="206"/>
      <c r="V51" s="206"/>
      <c r="W51" s="206"/>
      <c r="X51" s="206"/>
      <c r="Y51" s="74"/>
    </row>
    <row r="52" spans="2:25" s="67" customFormat="1">
      <c r="B52" s="2" t="s">
        <v>141</v>
      </c>
      <c r="F52" s="2" t="s">
        <v>85</v>
      </c>
      <c r="J52" s="87">
        <f t="shared" si="1"/>
        <v>4271915.2911434779</v>
      </c>
      <c r="L52" s="82">
        <f>'Berekening afschr. en GAW'!L90</f>
        <v>82149.807692307702</v>
      </c>
      <c r="M52" s="82">
        <f>'Berekening afschr. en GAW'!M90</f>
        <v>10106.259755769224</v>
      </c>
      <c r="N52" s="82">
        <f>'Berekening afschr. en GAW'!N90</f>
        <v>2933706.9517145627</v>
      </c>
      <c r="O52" s="82">
        <f>'Berekening afschr. en GAW'!O90</f>
        <v>523829.37282135052</v>
      </c>
      <c r="P52" s="82">
        <f>'Berekening afschr. en GAW'!P90</f>
        <v>11998.430965384614</v>
      </c>
      <c r="Q52" s="82">
        <f>'Berekening afschr. en GAW'!Q90</f>
        <v>676838.25</v>
      </c>
      <c r="R52" s="82">
        <f>'Berekening afschr. en GAW'!R90</f>
        <v>33286.218194104244</v>
      </c>
      <c r="S52" s="82">
        <f>'Berekening afschr. en GAW'!S90</f>
        <v>0</v>
      </c>
      <c r="T52" s="74"/>
      <c r="U52" s="206"/>
      <c r="V52" s="206"/>
      <c r="W52" s="206"/>
      <c r="X52" s="206"/>
      <c r="Y52" s="74"/>
    </row>
    <row r="53" spans="2:25" s="67" customFormat="1">
      <c r="B53" s="2" t="s">
        <v>142</v>
      </c>
      <c r="F53" s="2" t="s">
        <v>85</v>
      </c>
      <c r="J53" s="87">
        <f t="shared" si="1"/>
        <v>4148091.6595161315</v>
      </c>
      <c r="L53" s="82">
        <f>'Berekening afschr. en GAW'!L91</f>
        <v>79768.653846153858</v>
      </c>
      <c r="M53" s="82">
        <f>'Berekening afschr. en GAW'!M91</f>
        <v>9813.3246903846084</v>
      </c>
      <c r="N53" s="82">
        <f>'Berekening afschr. en GAW'!N91</f>
        <v>2848671.9676068942</v>
      </c>
      <c r="O53" s="82">
        <f>'Berekening afschr. en GAW'!O91</f>
        <v>508645.91273957223</v>
      </c>
      <c r="P53" s="82">
        <f>'Berekening afschr. en GAW'!P91</f>
        <v>11650.650357692306</v>
      </c>
      <c r="Q53" s="82">
        <f>'Berekening afschr. en GAW'!Q91</f>
        <v>657219.75</v>
      </c>
      <c r="R53" s="82">
        <f>'Berekening afschr. en GAW'!R91</f>
        <v>32321.400275434557</v>
      </c>
      <c r="S53" s="82">
        <f>'Berekening afschr. en GAW'!S91</f>
        <v>0</v>
      </c>
      <c r="T53" s="74"/>
      <c r="U53" s="206"/>
      <c r="V53" s="206"/>
      <c r="W53" s="206"/>
      <c r="X53" s="206"/>
      <c r="Y53" s="74"/>
    </row>
    <row r="54" spans="2:25" s="67" customFormat="1">
      <c r="B54" s="80"/>
      <c r="T54" s="74"/>
      <c r="U54" s="74"/>
      <c r="V54" s="74"/>
      <c r="W54" s="74"/>
      <c r="X54" s="74"/>
      <c r="Y54" s="74"/>
    </row>
    <row r="55" spans="2:25" s="67" customFormat="1">
      <c r="B55" s="2" t="s">
        <v>145</v>
      </c>
      <c r="F55" s="2" t="s">
        <v>86</v>
      </c>
      <c r="J55" s="87">
        <f t="shared" si="1"/>
        <v>5476654.4675530633</v>
      </c>
      <c r="L55" s="82">
        <f>'Berekening afschr. en GAW'!L99</f>
        <v>35465.52871794872</v>
      </c>
      <c r="M55" s="82">
        <f>'Berekening afschr. en GAW'!M99</f>
        <v>-10023.070256410261</v>
      </c>
      <c r="N55" s="82">
        <f>'Berekening afschr. en GAW'!N99</f>
        <v>3686959.24726691</v>
      </c>
      <c r="O55" s="82">
        <f>'Berekening afschr. en GAW'!O99</f>
        <v>884780.83943616785</v>
      </c>
      <c r="P55" s="82">
        <f>'Berekening afschr. en GAW'!P99</f>
        <v>44245.938229069608</v>
      </c>
      <c r="Q55" s="82">
        <f>'Berekening afschr. en GAW'!Q99</f>
        <v>835225.98415937636</v>
      </c>
      <c r="R55" s="82">
        <f>'Berekening afschr. en GAW'!R99</f>
        <v>0</v>
      </c>
      <c r="S55" s="82">
        <f>'Berekening afschr. en GAW'!S99</f>
        <v>0</v>
      </c>
      <c r="T55" s="74"/>
      <c r="U55" s="206"/>
      <c r="V55" s="206"/>
      <c r="W55" s="206"/>
      <c r="X55" s="206"/>
      <c r="Y55" s="74"/>
    </row>
    <row r="56" spans="2:25" s="67" customFormat="1">
      <c r="B56" s="2" t="s">
        <v>146</v>
      </c>
      <c r="F56" s="2" t="s">
        <v>86</v>
      </c>
      <c r="J56" s="87">
        <f t="shared" si="1"/>
        <v>5334403.702162073</v>
      </c>
      <c r="L56" s="82">
        <f>'Berekening afschr. en GAW'!L100</f>
        <v>34544.346153846156</v>
      </c>
      <c r="M56" s="82">
        <f>'Berekening afschr. en GAW'!M100</f>
        <v>-9762.7307692307731</v>
      </c>
      <c r="N56" s="82">
        <f>'Berekening afschr. en GAW'!N100</f>
        <v>3591194.072013224</v>
      </c>
      <c r="O56" s="82">
        <f>'Berekening afschr. en GAW'!O100</f>
        <v>861799.51893133228</v>
      </c>
      <c r="P56" s="82">
        <f>'Berekening afschr. en GAW'!P100</f>
        <v>43096.693080262608</v>
      </c>
      <c r="Q56" s="82">
        <f>'Berekening afschr. en GAW'!Q100</f>
        <v>813531.80275263928</v>
      </c>
      <c r="R56" s="82">
        <f>'Berekening afschr. en GAW'!R100</f>
        <v>0</v>
      </c>
      <c r="S56" s="82">
        <f>'Berekening afschr. en GAW'!S100</f>
        <v>0</v>
      </c>
      <c r="T56" s="85"/>
      <c r="U56" s="205"/>
      <c r="V56" s="205"/>
      <c r="W56" s="205"/>
      <c r="X56" s="205"/>
      <c r="Y56" s="85"/>
    </row>
    <row r="57" spans="2:25" s="67" customFormat="1">
      <c r="B57" s="2" t="s">
        <v>147</v>
      </c>
      <c r="F57" s="2" t="s">
        <v>86</v>
      </c>
      <c r="J57" s="87">
        <f t="shared" si="1"/>
        <v>5192152.9367710836</v>
      </c>
      <c r="L57" s="82">
        <f>'Berekening afschr. en GAW'!L101</f>
        <v>33623.163589743592</v>
      </c>
      <c r="M57" s="82">
        <f>'Berekening afschr. en GAW'!M101</f>
        <v>-9502.3912820512851</v>
      </c>
      <c r="N57" s="82">
        <f>'Berekening afschr. en GAW'!N101</f>
        <v>3495428.896759538</v>
      </c>
      <c r="O57" s="82">
        <f>'Berekening afschr. en GAW'!O101</f>
        <v>838818.1984264967</v>
      </c>
      <c r="P57" s="82">
        <f>'Berekening afschr. en GAW'!P101</f>
        <v>41947.447931455608</v>
      </c>
      <c r="Q57" s="82">
        <f>'Berekening afschr. en GAW'!Q101</f>
        <v>791837.62134590221</v>
      </c>
      <c r="R57" s="82">
        <f>'Berekening afschr. en GAW'!R101</f>
        <v>0</v>
      </c>
      <c r="S57" s="82">
        <f>'Berekening afschr. en GAW'!S101</f>
        <v>0</v>
      </c>
      <c r="T57" s="74"/>
      <c r="U57" s="206"/>
      <c r="V57" s="206"/>
      <c r="W57" s="206"/>
      <c r="X57" s="206"/>
      <c r="Y57" s="74"/>
    </row>
    <row r="58" spans="2:25" s="67" customFormat="1">
      <c r="B58" s="2" t="s">
        <v>148</v>
      </c>
      <c r="F58" s="2" t="s">
        <v>86</v>
      </c>
      <c r="J58" s="87">
        <f t="shared" si="1"/>
        <v>5049902.1713800961</v>
      </c>
      <c r="L58" s="82">
        <f>'Berekening afschr. en GAW'!L102</f>
        <v>32701.981025641027</v>
      </c>
      <c r="M58" s="82">
        <f>'Berekening afschr. en GAW'!M102</f>
        <v>-9242.051794871797</v>
      </c>
      <c r="N58" s="82">
        <f>'Berekening afschr. en GAW'!N102</f>
        <v>3399663.721505852</v>
      </c>
      <c r="O58" s="82">
        <f>'Berekening afschr. en GAW'!O102</f>
        <v>815836.87792166113</v>
      </c>
      <c r="P58" s="82">
        <f>'Berekening afschr. en GAW'!P102</f>
        <v>40798.202782648608</v>
      </c>
      <c r="Q58" s="82">
        <f>'Berekening afschr. en GAW'!Q102</f>
        <v>770143.43993916514</v>
      </c>
      <c r="R58" s="82">
        <f>'Berekening afschr. en GAW'!R102</f>
        <v>0</v>
      </c>
      <c r="S58" s="82">
        <f>'Berekening afschr. en GAW'!S102</f>
        <v>0</v>
      </c>
      <c r="T58" s="74"/>
      <c r="U58" s="206"/>
      <c r="V58" s="206"/>
      <c r="W58" s="206"/>
      <c r="X58" s="206"/>
      <c r="Y58" s="74"/>
    </row>
    <row r="59" spans="2:25" s="67" customFormat="1">
      <c r="B59" s="2" t="s">
        <v>149</v>
      </c>
      <c r="F59" s="2" t="s">
        <v>86</v>
      </c>
      <c r="J59" s="87">
        <f t="shared" si="1"/>
        <v>4907651.4059891077</v>
      </c>
      <c r="L59" s="82">
        <f>'Berekening afschr. en GAW'!L103</f>
        <v>31780.798461538463</v>
      </c>
      <c r="M59" s="82">
        <f>'Berekening afschr. en GAW'!M103</f>
        <v>-8981.712307692309</v>
      </c>
      <c r="N59" s="82">
        <f>'Berekening afschr. en GAW'!N103</f>
        <v>3303898.5462521659</v>
      </c>
      <c r="O59" s="82">
        <f>'Berekening afschr. en GAW'!O103</f>
        <v>792855.55741682556</v>
      </c>
      <c r="P59" s="82">
        <f>'Berekening afschr. en GAW'!P103</f>
        <v>39648.957633841608</v>
      </c>
      <c r="Q59" s="82">
        <f>'Berekening afschr. en GAW'!Q103</f>
        <v>748449.25853242807</v>
      </c>
      <c r="R59" s="82">
        <f>'Berekening afschr. en GAW'!R103</f>
        <v>0</v>
      </c>
      <c r="S59" s="82">
        <f>'Berekening afschr. en GAW'!S103</f>
        <v>0</v>
      </c>
      <c r="T59" s="74"/>
      <c r="U59" s="206"/>
      <c r="V59" s="206"/>
      <c r="W59" s="206"/>
      <c r="X59" s="206"/>
      <c r="Y59" s="74"/>
    </row>
    <row r="60" spans="2:25" s="67" customFormat="1">
      <c r="B60" s="80"/>
      <c r="T60" s="74"/>
      <c r="U60" s="74"/>
      <c r="V60" s="74"/>
      <c r="W60" s="74"/>
      <c r="X60" s="74"/>
      <c r="Y60" s="74"/>
    </row>
    <row r="61" spans="2:25" s="67" customFormat="1">
      <c r="B61" s="2" t="s">
        <v>152</v>
      </c>
      <c r="F61" s="2" t="s">
        <v>87</v>
      </c>
      <c r="J61" s="87">
        <f t="shared" si="1"/>
        <v>9053796.5441385619</v>
      </c>
      <c r="L61" s="82">
        <f>'Berekening afschr. en GAW'!L111</f>
        <v>19167.076923076922</v>
      </c>
      <c r="M61" s="82">
        <f>'Berekening afschr. en GAW'!M111</f>
        <v>0</v>
      </c>
      <c r="N61" s="82">
        <f>'Berekening afschr. en GAW'!N111</f>
        <v>5660979.6939684348</v>
      </c>
      <c r="O61" s="82">
        <f>'Berekening afschr. en GAW'!O111</f>
        <v>2114181.3053464112</v>
      </c>
      <c r="P61" s="82">
        <f>'Berekening afschr. en GAW'!P111</f>
        <v>30704.24358974359</v>
      </c>
      <c r="Q61" s="82">
        <f>'Berekening afschr. en GAW'!Q111</f>
        <v>1228764.2243108954</v>
      </c>
      <c r="R61" s="82">
        <f>'Berekening afschr. en GAW'!R111</f>
        <v>0</v>
      </c>
      <c r="S61" s="82">
        <f>'Berekening afschr. en GAW'!S111</f>
        <v>0</v>
      </c>
      <c r="T61" s="74"/>
      <c r="U61" s="206"/>
      <c r="V61" s="206"/>
      <c r="W61" s="206"/>
      <c r="X61" s="206"/>
      <c r="Y61" s="74"/>
    </row>
    <row r="62" spans="2:25" s="67" customFormat="1">
      <c r="B62" s="2" t="s">
        <v>153</v>
      </c>
      <c r="F62" s="2" t="s">
        <v>87</v>
      </c>
      <c r="J62" s="87">
        <f t="shared" si="1"/>
        <v>8818632.9975375608</v>
      </c>
      <c r="L62" s="82">
        <f>'Berekening afschr. en GAW'!L112</f>
        <v>18669.23076923077</v>
      </c>
      <c r="M62" s="82">
        <f>'Berekening afschr. en GAW'!M112</f>
        <v>0</v>
      </c>
      <c r="N62" s="82">
        <f>'Berekening afschr. en GAW'!N112</f>
        <v>5513941.2603588654</v>
      </c>
      <c r="O62" s="82">
        <f>'Berekening afschr. en GAW'!O112</f>
        <v>2059267.5052075433</v>
      </c>
      <c r="P62" s="82">
        <f>'Berekening afschr. en GAW'!P112</f>
        <v>29906.73076923077</v>
      </c>
      <c r="Q62" s="82">
        <f>'Berekening afschr. en GAW'!Q112</f>
        <v>1196848.2704326904</v>
      </c>
      <c r="R62" s="82">
        <f>'Berekening afschr. en GAW'!R112</f>
        <v>0</v>
      </c>
      <c r="S62" s="82">
        <f>'Berekening afschr. en GAW'!S112</f>
        <v>0</v>
      </c>
      <c r="T62" s="74"/>
      <c r="U62" s="206"/>
      <c r="V62" s="206"/>
      <c r="W62" s="206"/>
      <c r="X62" s="206"/>
      <c r="Y62" s="74"/>
    </row>
    <row r="63" spans="2:25" s="67" customFormat="1">
      <c r="B63" s="2" t="s">
        <v>154</v>
      </c>
      <c r="F63" s="2" t="s">
        <v>87</v>
      </c>
      <c r="J63" s="87">
        <f t="shared" si="1"/>
        <v>8583469.4509365596</v>
      </c>
      <c r="L63" s="82">
        <f>'Berekening afschr. en GAW'!L113</f>
        <v>18171.384615384617</v>
      </c>
      <c r="M63" s="82">
        <f>'Berekening afschr. en GAW'!M113</f>
        <v>0</v>
      </c>
      <c r="N63" s="82">
        <f>'Berekening afschr. en GAW'!N113</f>
        <v>5366902.8267492959</v>
      </c>
      <c r="O63" s="82">
        <f>'Berekening afschr. en GAW'!O113</f>
        <v>2004353.7050686753</v>
      </c>
      <c r="P63" s="82">
        <f>'Berekening afschr. en GAW'!P113</f>
        <v>29109.217948717949</v>
      </c>
      <c r="Q63" s="82">
        <f>'Berekening afschr. en GAW'!Q113</f>
        <v>1164932.3165544854</v>
      </c>
      <c r="R63" s="82">
        <f>'Berekening afschr. en GAW'!R113</f>
        <v>0</v>
      </c>
      <c r="S63" s="82">
        <f>'Berekening afschr. en GAW'!S113</f>
        <v>0</v>
      </c>
      <c r="T63" s="74"/>
      <c r="U63" s="206"/>
      <c r="V63" s="206"/>
      <c r="W63" s="206"/>
      <c r="X63" s="206"/>
      <c r="Y63" s="74"/>
    </row>
    <row r="64" spans="2:25" s="67" customFormat="1">
      <c r="B64" s="2" t="s">
        <v>155</v>
      </c>
      <c r="F64" s="2" t="s">
        <v>87</v>
      </c>
      <c r="J64" s="87">
        <f t="shared" si="1"/>
        <v>8348305.9043355575</v>
      </c>
      <c r="L64" s="82">
        <f>'Berekening afschr. en GAW'!L114</f>
        <v>17673.538461538465</v>
      </c>
      <c r="M64" s="82">
        <f>'Berekening afschr. en GAW'!M114</f>
        <v>0</v>
      </c>
      <c r="N64" s="82">
        <f>'Berekening afschr. en GAW'!N114</f>
        <v>5219864.3931397265</v>
      </c>
      <c r="O64" s="82">
        <f>'Berekening afschr. en GAW'!O114</f>
        <v>1949439.9049298074</v>
      </c>
      <c r="P64" s="82">
        <f>'Berekening afschr. en GAW'!P114</f>
        <v>28311.705128205129</v>
      </c>
      <c r="Q64" s="82">
        <f>'Berekening afschr. en GAW'!Q114</f>
        <v>1133016.3626762803</v>
      </c>
      <c r="R64" s="82">
        <f>'Berekening afschr. en GAW'!R114</f>
        <v>0</v>
      </c>
      <c r="S64" s="82">
        <f>'Berekening afschr. en GAW'!S114</f>
        <v>0</v>
      </c>
      <c r="T64" s="85"/>
      <c r="U64" s="205"/>
      <c r="V64" s="205"/>
      <c r="W64" s="205"/>
      <c r="X64" s="205"/>
      <c r="Y64" s="85"/>
    </row>
    <row r="65" spans="2:25" s="67" customFormat="1">
      <c r="B65" s="80"/>
      <c r="T65" s="74"/>
      <c r="U65" s="74"/>
      <c r="V65" s="74"/>
      <c r="W65" s="74"/>
      <c r="X65" s="74"/>
      <c r="Y65" s="74"/>
    </row>
    <row r="66" spans="2:25" s="67" customFormat="1">
      <c r="B66" s="2" t="s">
        <v>161</v>
      </c>
      <c r="F66" s="2" t="s">
        <v>75</v>
      </c>
      <c r="J66" s="87">
        <f t="shared" si="1"/>
        <v>7404432.6759061469</v>
      </c>
      <c r="L66" s="82">
        <f>'Berekening afschr. en GAW'!L122</f>
        <v>13176.443820159586</v>
      </c>
      <c r="M66" s="82">
        <f>'Berekening afschr. en GAW'!M122</f>
        <v>0</v>
      </c>
      <c r="N66" s="82">
        <f>'Berekening afschr. en GAW'!N122</f>
        <v>6063236.2838796275</v>
      </c>
      <c r="O66" s="82">
        <f>'Berekening afschr. en GAW'!O122</f>
        <v>737470.86065959709</v>
      </c>
      <c r="P66" s="82">
        <f>'Berekening afschr. en GAW'!P122</f>
        <v>1350.0074358974377</v>
      </c>
      <c r="Q66" s="82">
        <f>'Berekening afschr. en GAW'!Q122</f>
        <v>589199.08011086506</v>
      </c>
      <c r="R66" s="82">
        <f>'Berekening afschr. en GAW'!R122</f>
        <v>0</v>
      </c>
      <c r="S66" s="82">
        <f>'Berekening afschr. en GAW'!S122</f>
        <v>0</v>
      </c>
      <c r="T66" s="74"/>
      <c r="U66" s="206"/>
      <c r="V66" s="206"/>
      <c r="W66" s="206"/>
      <c r="X66" s="206"/>
      <c r="Y66" s="74"/>
    </row>
    <row r="67" spans="2:25" s="67" customFormat="1">
      <c r="B67" s="2" t="s">
        <v>162</v>
      </c>
      <c r="F67" s="2" t="s">
        <v>75</v>
      </c>
      <c r="J67" s="87">
        <f t="shared" si="1"/>
        <v>7212109.7492592325</v>
      </c>
      <c r="L67" s="82">
        <f>'Berekening afschr. en GAW'!L123</f>
        <v>12834.198526129467</v>
      </c>
      <c r="M67" s="82">
        <f>'Berekening afschr. en GAW'!M123</f>
        <v>0</v>
      </c>
      <c r="N67" s="82">
        <f>'Berekening afschr. en GAW'!N123</f>
        <v>5905749.6271554809</v>
      </c>
      <c r="O67" s="82">
        <f>'Berekening afschr. en GAW'!O123</f>
        <v>718315.77336973744</v>
      </c>
      <c r="P67" s="82">
        <f>'Berekening afschr. en GAW'!P123</f>
        <v>1314.9423076923094</v>
      </c>
      <c r="Q67" s="82">
        <f>'Berekening afschr. en GAW'!Q123</f>
        <v>573895.20790019329</v>
      </c>
      <c r="R67" s="82">
        <f>'Berekening afschr. en GAW'!R123</f>
        <v>0</v>
      </c>
      <c r="S67" s="82">
        <f>'Berekening afschr. en GAW'!S123</f>
        <v>0</v>
      </c>
      <c r="T67" s="85"/>
      <c r="U67" s="205"/>
      <c r="V67" s="205"/>
      <c r="W67" s="205"/>
      <c r="X67" s="205"/>
      <c r="Y67" s="85"/>
    </row>
    <row r="68" spans="2:25" s="67" customFormat="1">
      <c r="B68" s="2" t="s">
        <v>163</v>
      </c>
      <c r="F68" s="2" t="s">
        <v>75</v>
      </c>
      <c r="J68" s="87">
        <f t="shared" si="1"/>
        <v>7019786.8226123201</v>
      </c>
      <c r="L68" s="82">
        <f>'Berekening afschr. en GAW'!L124</f>
        <v>12491.953232099348</v>
      </c>
      <c r="M68" s="82">
        <f>'Berekening afschr. en GAW'!M124</f>
        <v>0</v>
      </c>
      <c r="N68" s="82">
        <f>'Berekening afschr. en GAW'!N124</f>
        <v>5748262.9704313343</v>
      </c>
      <c r="O68" s="82">
        <f>'Berekening afschr. en GAW'!O124</f>
        <v>699160.68607987778</v>
      </c>
      <c r="P68" s="82">
        <f>'Berekening afschr. en GAW'!P124</f>
        <v>1279.8771794871811</v>
      </c>
      <c r="Q68" s="82">
        <f>'Berekening afschr. en GAW'!Q124</f>
        <v>558591.33568952151</v>
      </c>
      <c r="R68" s="82">
        <f>'Berekening afschr. en GAW'!R124</f>
        <v>0</v>
      </c>
      <c r="S68" s="82">
        <f>'Berekening afschr. en GAW'!S124</f>
        <v>0</v>
      </c>
      <c r="T68" s="74"/>
      <c r="U68" s="206"/>
      <c r="V68" s="206"/>
      <c r="W68" s="206"/>
      <c r="X68" s="206"/>
      <c r="Y68" s="74"/>
    </row>
    <row r="69" spans="2:25" s="67" customFormat="1">
      <c r="B69" s="80"/>
      <c r="T69" s="74"/>
      <c r="U69" s="74"/>
      <c r="V69" s="74"/>
      <c r="W69" s="74"/>
      <c r="X69" s="74"/>
      <c r="Y69" s="74"/>
    </row>
    <row r="70" spans="2:25" s="67" customFormat="1">
      <c r="B70" s="2" t="s">
        <v>167</v>
      </c>
      <c r="F70" s="2" t="s">
        <v>88</v>
      </c>
      <c r="J70" s="87">
        <f t="shared" si="1"/>
        <v>5466569.3027725937</v>
      </c>
      <c r="L70" s="82">
        <f>'Berekening afschr. en GAW'!L132</f>
        <v>18163.537874411988</v>
      </c>
      <c r="M70" s="82">
        <f>'Berekening afschr. en GAW'!M132</f>
        <v>0</v>
      </c>
      <c r="N70" s="82">
        <f>'Berekening afschr. en GAW'!N132</f>
        <v>4671361.4945589919</v>
      </c>
      <c r="O70" s="82">
        <f>'Berekening afschr. en GAW'!O132</f>
        <v>537158.33647058206</v>
      </c>
      <c r="P70" s="82">
        <f>'Berekening afschr. en GAW'!P132</f>
        <v>-1137.2603846153847</v>
      </c>
      <c r="Q70" s="82">
        <f>'Berekening afschr. en GAW'!Q132</f>
        <v>241023.19425322357</v>
      </c>
      <c r="R70" s="82">
        <f>'Berekening afschr. en GAW'!R132</f>
        <v>0</v>
      </c>
      <c r="S70" s="82">
        <f>'Berekening afschr. en GAW'!S132</f>
        <v>0</v>
      </c>
      <c r="T70" s="74"/>
      <c r="U70" s="206"/>
      <c r="V70" s="206"/>
      <c r="W70" s="206"/>
      <c r="X70" s="206"/>
      <c r="Y70" s="74"/>
    </row>
    <row r="71" spans="2:25" s="67" customFormat="1">
      <c r="B71" s="2" t="s">
        <v>168</v>
      </c>
      <c r="F71" s="2" t="s">
        <v>88</v>
      </c>
      <c r="J71" s="87">
        <f t="shared" si="1"/>
        <v>5324580.4897135654</v>
      </c>
      <c r="L71" s="82">
        <f>'Berekening afschr. en GAW'!L133</f>
        <v>17691.757669881805</v>
      </c>
      <c r="M71" s="82">
        <f>'Berekening afschr. en GAW'!M133</f>
        <v>0</v>
      </c>
      <c r="N71" s="82">
        <f>'Berekening afschr. en GAW'!N133</f>
        <v>4550027.4297652515</v>
      </c>
      <c r="O71" s="82">
        <f>'Berekening afschr. en GAW'!O133</f>
        <v>523206.17188693059</v>
      </c>
      <c r="P71" s="82">
        <f>'Berekening afschr. en GAW'!P133</f>
        <v>-1107.721153846154</v>
      </c>
      <c r="Q71" s="82">
        <f>'Berekening afschr. en GAW'!Q133</f>
        <v>234762.85154534763</v>
      </c>
      <c r="R71" s="82">
        <f>'Berekening afschr. en GAW'!R133</f>
        <v>0</v>
      </c>
      <c r="S71" s="82">
        <f>'Berekening afschr. en GAW'!S133</f>
        <v>0</v>
      </c>
      <c r="T71" s="74"/>
      <c r="U71" s="206"/>
      <c r="V71" s="206"/>
      <c r="W71" s="206"/>
      <c r="X71" s="206"/>
      <c r="Y71" s="74"/>
    </row>
    <row r="72" spans="2:25" s="67" customFormat="1">
      <c r="B72" s="80"/>
      <c r="T72" s="74"/>
      <c r="U72" s="74"/>
      <c r="V72" s="74"/>
      <c r="W72" s="74"/>
      <c r="X72" s="74"/>
      <c r="Y72" s="74"/>
    </row>
    <row r="73" spans="2:25" s="67" customFormat="1">
      <c r="B73" s="2" t="s">
        <v>172</v>
      </c>
      <c r="F73" s="2" t="s">
        <v>89</v>
      </c>
      <c r="J73" s="87">
        <f t="shared" si="1"/>
        <v>6782327.4447217863</v>
      </c>
      <c r="L73" s="82">
        <f>'Berekening afschr. en GAW'!L141</f>
        <v>-6439.4084026769542</v>
      </c>
      <c r="M73" s="82">
        <f>'Berekening afschr. en GAW'!M141</f>
        <v>0</v>
      </c>
      <c r="N73" s="82">
        <f>'Berekening afschr. en GAW'!N141</f>
        <v>4451644.9134846805</v>
      </c>
      <c r="O73" s="82">
        <f>'Berekening afschr. en GAW'!O141</f>
        <v>1106616.1180725067</v>
      </c>
      <c r="P73" s="82">
        <f>'Berekening afschr. en GAW'!P141</f>
        <v>-4563.454358974358</v>
      </c>
      <c r="Q73" s="82">
        <f>'Berekening afschr. en GAW'!Q141</f>
        <v>1221987.7577724038</v>
      </c>
      <c r="R73" s="82">
        <f>'Berekening afschr. en GAW'!R141</f>
        <v>13081.518153846153</v>
      </c>
      <c r="S73" s="82">
        <f>'Berekening afschr. en GAW'!S141</f>
        <v>0</v>
      </c>
      <c r="T73" s="74"/>
      <c r="U73" s="206"/>
      <c r="V73" s="206"/>
      <c r="W73" s="206"/>
      <c r="X73" s="206"/>
      <c r="Y73" s="74"/>
    </row>
    <row r="74" spans="2:25" s="67" customFormat="1">
      <c r="B74" s="80"/>
      <c r="T74" s="74"/>
      <c r="U74" s="74"/>
      <c r="V74" s="74"/>
      <c r="W74" s="74"/>
      <c r="X74" s="74"/>
      <c r="Y74" s="74"/>
    </row>
    <row r="75" spans="2:25" s="67" customFormat="1">
      <c r="B75" s="80"/>
    </row>
    <row r="76" spans="2:25" s="9" customFormat="1">
      <c r="B76" s="9" t="s">
        <v>299</v>
      </c>
    </row>
    <row r="77" spans="2:25" s="91" customFormat="1"/>
    <row r="78" spans="2:25" s="68" customFormat="1">
      <c r="B78" s="79" t="s">
        <v>196</v>
      </c>
      <c r="F78" s="93" t="s">
        <v>82</v>
      </c>
      <c r="J78" s="87">
        <f>SUM(L78:S78,U78:X78)</f>
        <v>33378091.873191595</v>
      </c>
      <c r="L78" s="82">
        <f t="shared" ref="L78:X80" si="2">L31</f>
        <v>651242.09917713294</v>
      </c>
      <c r="M78" s="82">
        <f t="shared" si="2"/>
        <v>1061799.850268743</v>
      </c>
      <c r="N78" s="82">
        <f t="shared" si="2"/>
        <v>5199269.2712820992</v>
      </c>
      <c r="O78" s="82">
        <f t="shared" si="2"/>
        <v>6723123.8818287095</v>
      </c>
      <c r="P78" s="82">
        <f t="shared" si="2"/>
        <v>175930.42327170004</v>
      </c>
      <c r="Q78" s="82">
        <f t="shared" si="2"/>
        <v>16133934.544808477</v>
      </c>
      <c r="R78" s="82">
        <f t="shared" si="2"/>
        <v>757222.97791239421</v>
      </c>
      <c r="S78" s="82">
        <f t="shared" si="2"/>
        <v>0</v>
      </c>
      <c r="T78" s="74"/>
      <c r="U78" s="82">
        <f t="shared" si="2"/>
        <v>1100143.8953954948</v>
      </c>
      <c r="V78" s="82">
        <f t="shared" si="2"/>
        <v>793485.07851401041</v>
      </c>
      <c r="W78" s="82">
        <f t="shared" si="2"/>
        <v>261830.21643200258</v>
      </c>
      <c r="X78" s="82">
        <f t="shared" si="2"/>
        <v>520109.6343008338</v>
      </c>
      <c r="Y78" s="74"/>
    </row>
    <row r="79" spans="2:25" s="68" customFormat="1">
      <c r="B79" s="79" t="s">
        <v>197</v>
      </c>
      <c r="F79" s="67" t="s">
        <v>84</v>
      </c>
      <c r="J79" s="87">
        <f t="shared" ref="J79:J85" si="3">SUM(L79:S79,U79:X79)</f>
        <v>32040450.522122111</v>
      </c>
      <c r="L79" s="82">
        <f t="shared" si="2"/>
        <v>626194.32613185863</v>
      </c>
      <c r="M79" s="82">
        <f t="shared" si="2"/>
        <v>1015634.6393874933</v>
      </c>
      <c r="N79" s="82">
        <f t="shared" si="2"/>
        <v>4999297.376232788</v>
      </c>
      <c r="O79" s="82">
        <f t="shared" si="2"/>
        <v>6402975.125551152</v>
      </c>
      <c r="P79" s="82">
        <f t="shared" si="2"/>
        <v>168599.98896871254</v>
      </c>
      <c r="Q79" s="82">
        <f t="shared" si="2"/>
        <v>15536381.413519274</v>
      </c>
      <c r="R79" s="82">
        <f t="shared" si="2"/>
        <v>725672.02049937774</v>
      </c>
      <c r="S79" s="82">
        <f t="shared" si="2"/>
        <v>0</v>
      </c>
      <c r="T79" s="74"/>
      <c r="U79" s="82">
        <f t="shared" ref="U79:X79" si="4">U32</f>
        <v>1060853.0419885127</v>
      </c>
      <c r="V79" s="82">
        <f t="shared" si="4"/>
        <v>757417.57494519174</v>
      </c>
      <c r="W79" s="82">
        <f t="shared" si="4"/>
        <v>249928.84295782063</v>
      </c>
      <c r="X79" s="82">
        <f t="shared" si="4"/>
        <v>497496.17193992797</v>
      </c>
      <c r="Y79" s="74"/>
    </row>
    <row r="80" spans="2:25" s="68" customFormat="1">
      <c r="B80" s="79" t="s">
        <v>198</v>
      </c>
      <c r="F80" s="67" t="s">
        <v>85</v>
      </c>
      <c r="J80" s="87">
        <f t="shared" si="3"/>
        <v>30702809.17105262</v>
      </c>
      <c r="L80" s="82">
        <f t="shared" si="2"/>
        <v>601146.55308658432</v>
      </c>
      <c r="M80" s="82">
        <f t="shared" si="2"/>
        <v>969469.42850624351</v>
      </c>
      <c r="N80" s="82">
        <f t="shared" si="2"/>
        <v>4799325.4811834767</v>
      </c>
      <c r="O80" s="82">
        <f t="shared" si="2"/>
        <v>6082826.3692735946</v>
      </c>
      <c r="P80" s="82">
        <f t="shared" si="2"/>
        <v>161269.55466572504</v>
      </c>
      <c r="Q80" s="82">
        <f t="shared" si="2"/>
        <v>14938828.282230072</v>
      </c>
      <c r="R80" s="82">
        <f t="shared" si="2"/>
        <v>694121.06308636128</v>
      </c>
      <c r="S80" s="82">
        <f t="shared" si="2"/>
        <v>0</v>
      </c>
      <c r="T80" s="74"/>
      <c r="U80" s="82">
        <f t="shared" ref="U80:X80" si="5">U33</f>
        <v>1021562.1885815308</v>
      </c>
      <c r="V80" s="82">
        <f t="shared" si="5"/>
        <v>721350.07137637306</v>
      </c>
      <c r="W80" s="82">
        <f t="shared" si="5"/>
        <v>238027.46948363871</v>
      </c>
      <c r="X80" s="82">
        <f t="shared" si="5"/>
        <v>474882.70957902214</v>
      </c>
      <c r="Y80" s="74"/>
    </row>
    <row r="81" spans="2:25" s="68" customFormat="1">
      <c r="B81" s="79" t="s">
        <v>199</v>
      </c>
      <c r="F81" s="67" t="s">
        <v>86</v>
      </c>
      <c r="J81" s="87">
        <f t="shared" si="3"/>
        <v>29805645.337282874</v>
      </c>
      <c r="L81" s="83">
        <f t="shared" ref="L81:S85" si="6">L34*(1+$L21)</f>
        <v>584740.26174192957</v>
      </c>
      <c r="M81" s="83">
        <f t="shared" si="6"/>
        <v>937153.78088936862</v>
      </c>
      <c r="N81" s="83">
        <f t="shared" si="6"/>
        <v>4668343.8899261774</v>
      </c>
      <c r="O81" s="83">
        <f t="shared" si="6"/>
        <v>5849117.7771909768</v>
      </c>
      <c r="P81" s="83">
        <f t="shared" si="6"/>
        <v>156248.20716817857</v>
      </c>
      <c r="Q81" s="83">
        <f t="shared" si="6"/>
        <v>14556394.278204981</v>
      </c>
      <c r="R81" s="83">
        <f t="shared" si="6"/>
        <v>672508.65725844493</v>
      </c>
      <c r="S81" s="83">
        <f t="shared" si="6"/>
        <v>0</v>
      </c>
      <c r="T81" s="74"/>
      <c r="U81" s="83">
        <f t="shared" ref="U81:X81" si="7">U34*(1+$L21)</f>
        <v>997005.40520216699</v>
      </c>
      <c r="V81" s="83">
        <f t="shared" si="7"/>
        <v>695561.80632466765</v>
      </c>
      <c r="W81" s="83">
        <f t="shared" si="7"/>
        <v>229517.98744959862</v>
      </c>
      <c r="X81" s="83">
        <f t="shared" si="7"/>
        <v>459053.28592638799</v>
      </c>
      <c r="Y81" s="74"/>
    </row>
    <row r="82" spans="2:25" s="68" customFormat="1">
      <c r="B82" s="79" t="s">
        <v>200</v>
      </c>
      <c r="F82" s="67" t="s">
        <v>87</v>
      </c>
      <c r="J82" s="87">
        <f t="shared" si="3"/>
        <v>29187585.789461982</v>
      </c>
      <c r="L82" s="83">
        <f t="shared" si="6"/>
        <v>573859.00817560148</v>
      </c>
      <c r="M82" s="83">
        <f t="shared" si="6"/>
        <v>913443.79023286747</v>
      </c>
      <c r="N82" s="83">
        <f t="shared" si="6"/>
        <v>4581472.0992788561</v>
      </c>
      <c r="O82" s="83">
        <f t="shared" si="6"/>
        <v>5667795.1260980563</v>
      </c>
      <c r="P82" s="83">
        <f t="shared" si="6"/>
        <v>152676.81957576307</v>
      </c>
      <c r="Q82" s="83">
        <f t="shared" si="6"/>
        <v>14312574.674045047</v>
      </c>
      <c r="R82" s="83">
        <f t="shared" si="6"/>
        <v>657137.03080682317</v>
      </c>
      <c r="S82" s="83">
        <f t="shared" si="6"/>
        <v>0</v>
      </c>
      <c r="T82" s="74"/>
      <c r="U82" s="83">
        <f t="shared" ref="U82:X82" si="8">U35*(1+$L22)</f>
        <v>982010.44390792644</v>
      </c>
      <c r="V82" s="83">
        <f t="shared" si="8"/>
        <v>676086.07574757689</v>
      </c>
      <c r="W82" s="83">
        <f t="shared" si="8"/>
        <v>223091.48380100986</v>
      </c>
      <c r="X82" s="83">
        <f t="shared" si="8"/>
        <v>447439.23779245035</v>
      </c>
      <c r="Y82" s="74"/>
    </row>
    <row r="83" spans="2:25" s="68" customFormat="1">
      <c r="B83" s="79" t="s">
        <v>201</v>
      </c>
      <c r="F83" s="67" t="s">
        <v>75</v>
      </c>
      <c r="J83" s="87">
        <f t="shared" si="3"/>
        <v>28433854.790517773</v>
      </c>
      <c r="L83" s="83">
        <f t="shared" si="6"/>
        <v>560373.32148347492</v>
      </c>
      <c r="M83" s="83">
        <f t="shared" si="6"/>
        <v>885271.26070252724</v>
      </c>
      <c r="N83" s="83">
        <f t="shared" si="6"/>
        <v>4473807.5049458025</v>
      </c>
      <c r="O83" s="83">
        <f t="shared" si="6"/>
        <v>5457086.5072925286</v>
      </c>
      <c r="P83" s="83">
        <f t="shared" si="6"/>
        <v>148378.96710470531</v>
      </c>
      <c r="Q83" s="83">
        <f t="shared" si="6"/>
        <v>14005165.461480774</v>
      </c>
      <c r="R83" s="83">
        <f t="shared" si="6"/>
        <v>638638.62338961102</v>
      </c>
      <c r="S83" s="83">
        <f t="shared" si="6"/>
        <v>0</v>
      </c>
      <c r="T83" s="74"/>
      <c r="U83" s="83">
        <f t="shared" ref="U83:X83" si="9">U36*(1+$L23)</f>
        <v>962738.48894623329</v>
      </c>
      <c r="V83" s="83">
        <f t="shared" si="9"/>
        <v>653211.83018478379</v>
      </c>
      <c r="W83" s="83">
        <f t="shared" si="9"/>
        <v>215543.55526574235</v>
      </c>
      <c r="X83" s="83">
        <f t="shared" si="9"/>
        <v>433639.26972158841</v>
      </c>
      <c r="Y83" s="74"/>
    </row>
    <row r="84" spans="2:25" s="68" customFormat="1">
      <c r="B84" s="79" t="s">
        <v>202</v>
      </c>
      <c r="F84" s="67" t="s">
        <v>88</v>
      </c>
      <c r="J84" s="87">
        <f t="shared" si="3"/>
        <v>27765055.979331587</v>
      </c>
      <c r="L84" s="83">
        <f t="shared" si="6"/>
        <v>548632.16617620201</v>
      </c>
      <c r="M84" s="83">
        <f t="shared" si="6"/>
        <v>859500.03066874249</v>
      </c>
      <c r="N84" s="83">
        <f t="shared" si="6"/>
        <v>4380070.5857945569</v>
      </c>
      <c r="O84" s="83">
        <f t="shared" si="6"/>
        <v>5259267.1214031745</v>
      </c>
      <c r="P84" s="83">
        <f t="shared" si="6"/>
        <v>144505.49512134038</v>
      </c>
      <c r="Q84" s="83">
        <f t="shared" si="6"/>
        <v>13742886.908293042</v>
      </c>
      <c r="R84" s="83">
        <f t="shared" si="6"/>
        <v>621966.79406322958</v>
      </c>
      <c r="S84" s="83">
        <f t="shared" si="6"/>
        <v>0</v>
      </c>
      <c r="T84" s="74"/>
      <c r="U84" s="83">
        <f t="shared" ref="U84:X84" si="10">U37*(1+$L24)</f>
        <v>946664.94200034847</v>
      </c>
      <c r="V84" s="83">
        <f t="shared" si="10"/>
        <v>632001.65781643079</v>
      </c>
      <c r="W84" s="83">
        <f t="shared" si="10"/>
        <v>208544.72923593709</v>
      </c>
      <c r="X84" s="83">
        <f t="shared" si="10"/>
        <v>421015.5487585821</v>
      </c>
      <c r="Y84" s="74"/>
    </row>
    <row r="85" spans="2:25" s="68" customFormat="1">
      <c r="B85" s="79" t="s">
        <v>203</v>
      </c>
      <c r="F85" s="67" t="s">
        <v>89</v>
      </c>
      <c r="J85" s="87">
        <f t="shared" si="3"/>
        <v>26563110.326351009</v>
      </c>
      <c r="L85" s="83">
        <f t="shared" si="6"/>
        <v>526412.56344606576</v>
      </c>
      <c r="M85" s="83">
        <f t="shared" si="6"/>
        <v>817030.61738863983</v>
      </c>
      <c r="N85" s="83">
        <f t="shared" si="6"/>
        <v>4202677.7270698771</v>
      </c>
      <c r="O85" s="83">
        <f t="shared" si="6"/>
        <v>4957735.8064427255</v>
      </c>
      <c r="P85" s="83">
        <f t="shared" si="6"/>
        <v>137842.18617963413</v>
      </c>
      <c r="Q85" s="83">
        <f t="shared" si="6"/>
        <v>13219348.359405687</v>
      </c>
      <c r="R85" s="83">
        <f t="shared" si="6"/>
        <v>593287.2141147583</v>
      </c>
      <c r="S85" s="83">
        <f t="shared" si="6"/>
        <v>0</v>
      </c>
      <c r="T85" s="74"/>
      <c r="U85" s="83">
        <f t="shared" ref="U85:X85" si="11">U38*(1+$L25)</f>
        <v>912671.06453760865</v>
      </c>
      <c r="V85" s="83">
        <f t="shared" si="11"/>
        <v>598426.56974493281</v>
      </c>
      <c r="W85" s="83">
        <f t="shared" si="11"/>
        <v>197465.79049527794</v>
      </c>
      <c r="X85" s="83">
        <f t="shared" si="11"/>
        <v>400212.42752580508</v>
      </c>
      <c r="Y85" s="74"/>
    </row>
    <row r="86" spans="2:25" s="68" customFormat="1"/>
    <row r="87" spans="2:25" s="67" customFormat="1">
      <c r="B87" s="92" t="s">
        <v>204</v>
      </c>
      <c r="F87" s="67" t="s">
        <v>84</v>
      </c>
      <c r="J87" s="87">
        <f>SUM(L87:S87)</f>
        <v>3244678.6519269273</v>
      </c>
      <c r="L87" s="82">
        <f t="shared" ref="L87:S88" si="12">L40</f>
        <v>74675.192307692312</v>
      </c>
      <c r="M87" s="82">
        <f t="shared" si="12"/>
        <v>32822.715813461538</v>
      </c>
      <c r="N87" s="82">
        <f t="shared" si="12"/>
        <v>2068110.1358254559</v>
      </c>
      <c r="O87" s="82">
        <f t="shared" si="12"/>
        <v>349667.81840147142</v>
      </c>
      <c r="P87" s="82">
        <f t="shared" si="12"/>
        <v>28506.696117307689</v>
      </c>
      <c r="Q87" s="82">
        <f t="shared" si="12"/>
        <v>677458.80865384627</v>
      </c>
      <c r="R87" s="82">
        <f t="shared" si="12"/>
        <v>13437.284807692306</v>
      </c>
      <c r="S87" s="82">
        <f t="shared" si="12"/>
        <v>0</v>
      </c>
      <c r="T87" s="74"/>
      <c r="U87" s="206"/>
      <c r="V87" s="206"/>
      <c r="W87" s="206"/>
      <c r="X87" s="206"/>
      <c r="Y87" s="74"/>
    </row>
    <row r="88" spans="2:25" s="67" customFormat="1">
      <c r="B88" s="2" t="s">
        <v>205</v>
      </c>
      <c r="F88" s="67" t="s">
        <v>85</v>
      </c>
      <c r="J88" s="87">
        <f t="shared" ref="J88:J93" si="13">SUM(L88:S88)</f>
        <v>3160401.2843444096</v>
      </c>
      <c r="L88" s="82">
        <f t="shared" si="12"/>
        <v>72735.576923076922</v>
      </c>
      <c r="M88" s="82">
        <f t="shared" si="12"/>
        <v>31970.177740384614</v>
      </c>
      <c r="N88" s="82">
        <f t="shared" si="12"/>
        <v>2014392.9894403792</v>
      </c>
      <c r="O88" s="82">
        <f t="shared" si="12"/>
        <v>340585.53740403062</v>
      </c>
      <c r="P88" s="82">
        <f t="shared" si="12"/>
        <v>27766.262451923074</v>
      </c>
      <c r="Q88" s="82">
        <f t="shared" si="12"/>
        <v>659862.47596153861</v>
      </c>
      <c r="R88" s="82">
        <f t="shared" si="12"/>
        <v>13088.26442307692</v>
      </c>
      <c r="S88" s="82">
        <f t="shared" si="12"/>
        <v>0</v>
      </c>
      <c r="T88" s="74"/>
      <c r="U88" s="206"/>
      <c r="V88" s="206"/>
      <c r="W88" s="206"/>
      <c r="X88" s="206"/>
      <c r="Y88" s="74"/>
    </row>
    <row r="89" spans="2:25" s="67" customFormat="1">
      <c r="B89" s="92" t="s">
        <v>206</v>
      </c>
      <c r="F89" s="67" t="s">
        <v>86</v>
      </c>
      <c r="J89" s="87">
        <f t="shared" si="13"/>
        <v>3122265.7755133202</v>
      </c>
      <c r="L89" s="83">
        <f t="shared" ref="L89:S93" si="14">L42*(1+$L21)</f>
        <v>71857.900961538442</v>
      </c>
      <c r="M89" s="83">
        <f t="shared" si="14"/>
        <v>31584.404262317301</v>
      </c>
      <c r="N89" s="83">
        <f t="shared" si="14"/>
        <v>1990085.9807011317</v>
      </c>
      <c r="O89" s="83">
        <f t="shared" si="14"/>
        <v>336475.80525268865</v>
      </c>
      <c r="P89" s="83">
        <f t="shared" si="14"/>
        <v>27431.216218336533</v>
      </c>
      <c r="Q89" s="83">
        <f t="shared" si="14"/>
        <v>651900.13541826932</v>
      </c>
      <c r="R89" s="83">
        <f t="shared" si="14"/>
        <v>12930.332699038456</v>
      </c>
      <c r="S89" s="83">
        <f t="shared" si="14"/>
        <v>0</v>
      </c>
      <c r="T89" s="74"/>
      <c r="U89" s="206"/>
      <c r="V89" s="206"/>
      <c r="W89" s="206"/>
      <c r="X89" s="206"/>
      <c r="Y89" s="74"/>
    </row>
    <row r="90" spans="2:25" s="67" customFormat="1">
      <c r="B90" s="2" t="s">
        <v>207</v>
      </c>
      <c r="F90" s="67" t="s">
        <v>87</v>
      </c>
      <c r="J90" s="87">
        <f t="shared" si="13"/>
        <v>3115679.0778499087</v>
      </c>
      <c r="L90" s="83">
        <f t="shared" si="14"/>
        <v>71706.310321153825</v>
      </c>
      <c r="M90" s="83">
        <f t="shared" si="14"/>
        <v>31517.774149215969</v>
      </c>
      <c r="N90" s="83">
        <f t="shared" si="14"/>
        <v>1985887.717125406</v>
      </c>
      <c r="O90" s="83">
        <f t="shared" si="14"/>
        <v>335765.97958133364</v>
      </c>
      <c r="P90" s="83">
        <f t="shared" si="14"/>
        <v>27373.347625218397</v>
      </c>
      <c r="Q90" s="83">
        <f t="shared" si="14"/>
        <v>650524.894036702</v>
      </c>
      <c r="R90" s="83">
        <f t="shared" si="14"/>
        <v>12903.055010878839</v>
      </c>
      <c r="S90" s="83">
        <f t="shared" si="14"/>
        <v>0</v>
      </c>
      <c r="T90" s="74"/>
      <c r="U90" s="206"/>
      <c r="V90" s="206"/>
      <c r="W90" s="206"/>
      <c r="X90" s="206"/>
      <c r="Y90" s="74"/>
    </row>
    <row r="91" spans="2:25" s="67" customFormat="1">
      <c r="B91" s="92" t="s">
        <v>208</v>
      </c>
      <c r="F91" s="67" t="s">
        <v>75</v>
      </c>
      <c r="J91" s="87">
        <f t="shared" si="13"/>
        <v>3097555.4798336835</v>
      </c>
      <c r="L91" s="83">
        <f t="shared" si="14"/>
        <v>71289.201783651893</v>
      </c>
      <c r="M91" s="83">
        <f t="shared" si="14"/>
        <v>31334.438364376161</v>
      </c>
      <c r="N91" s="83">
        <f t="shared" si="14"/>
        <v>1974336.0040666345</v>
      </c>
      <c r="O91" s="83">
        <f t="shared" si="14"/>
        <v>333812.86198179715</v>
      </c>
      <c r="P91" s="83">
        <f t="shared" si="14"/>
        <v>27214.119560863252</v>
      </c>
      <c r="Q91" s="83">
        <f t="shared" si="14"/>
        <v>646740.85486434773</v>
      </c>
      <c r="R91" s="83">
        <f t="shared" si="14"/>
        <v>12827.999212012739</v>
      </c>
      <c r="S91" s="83">
        <f t="shared" si="14"/>
        <v>0</v>
      </c>
      <c r="T91" s="74"/>
      <c r="U91" s="206"/>
      <c r="V91" s="206"/>
      <c r="W91" s="206"/>
      <c r="X91" s="206"/>
      <c r="Y91" s="74"/>
    </row>
    <row r="92" spans="2:25" s="67" customFormat="1">
      <c r="B92" s="2" t="s">
        <v>209</v>
      </c>
      <c r="F92" s="67" t="s">
        <v>88</v>
      </c>
      <c r="J92" s="87">
        <f t="shared" si="13"/>
        <v>3091988.8583916635</v>
      </c>
      <c r="L92" s="83">
        <f t="shared" si="14"/>
        <v>71161.087855808801</v>
      </c>
      <c r="M92" s="83">
        <f t="shared" si="14"/>
        <v>31278.127199779308</v>
      </c>
      <c r="N92" s="83">
        <f t="shared" si="14"/>
        <v>1970787.9219723698</v>
      </c>
      <c r="O92" s="83">
        <f t="shared" si="14"/>
        <v>333212.9664037429</v>
      </c>
      <c r="P92" s="83">
        <f t="shared" si="14"/>
        <v>27165.213027159672</v>
      </c>
      <c r="Q92" s="83">
        <f t="shared" si="14"/>
        <v>645578.59593676543</v>
      </c>
      <c r="R92" s="83">
        <f t="shared" si="14"/>
        <v>12804.945996037526</v>
      </c>
      <c r="S92" s="83">
        <f t="shared" si="14"/>
        <v>0</v>
      </c>
      <c r="T92" s="74"/>
      <c r="U92" s="206"/>
      <c r="V92" s="206"/>
      <c r="W92" s="206"/>
      <c r="X92" s="206"/>
      <c r="Y92" s="74"/>
    </row>
    <row r="93" spans="2:25" s="67" customFormat="1">
      <c r="B93" s="92" t="s">
        <v>210</v>
      </c>
      <c r="F93" s="67" t="s">
        <v>89</v>
      </c>
      <c r="J93" s="87">
        <f t="shared" si="13"/>
        <v>3029687.5903494428</v>
      </c>
      <c r="L93" s="83">
        <f t="shared" si="14"/>
        <v>69727.245040803697</v>
      </c>
      <c r="M93" s="83">
        <f t="shared" si="14"/>
        <v>30647.89627858972</v>
      </c>
      <c r="N93" s="83">
        <f t="shared" si="14"/>
        <v>1931078.0160818817</v>
      </c>
      <c r="O93" s="83">
        <f t="shared" si="14"/>
        <v>326498.97379710031</v>
      </c>
      <c r="P93" s="83">
        <f t="shared" si="14"/>
        <v>26617.854257209437</v>
      </c>
      <c r="Q93" s="83">
        <f t="shared" si="14"/>
        <v>632570.6690037112</v>
      </c>
      <c r="R93" s="83">
        <f t="shared" si="14"/>
        <v>12546.935890147217</v>
      </c>
      <c r="S93" s="83">
        <f t="shared" si="14"/>
        <v>0</v>
      </c>
      <c r="T93" s="74"/>
      <c r="U93" s="206"/>
      <c r="V93" s="206"/>
      <c r="W93" s="206"/>
      <c r="X93" s="206"/>
      <c r="Y93" s="74"/>
    </row>
    <row r="94" spans="2:25" s="67" customFormat="1">
      <c r="B94" s="80"/>
    </row>
    <row r="95" spans="2:25" s="67" customFormat="1">
      <c r="B95" s="2" t="s">
        <v>211</v>
      </c>
      <c r="F95" s="67" t="s">
        <v>85</v>
      </c>
      <c r="J95" s="87">
        <f>SUM(L95:S95)</f>
        <v>4767209.8176528681</v>
      </c>
      <c r="L95" s="82">
        <f t="shared" ref="L95:S95" si="15">L48</f>
        <v>91674.423076923078</v>
      </c>
      <c r="M95" s="82">
        <f t="shared" si="15"/>
        <v>11278.000017307688</v>
      </c>
      <c r="N95" s="82">
        <f t="shared" si="15"/>
        <v>3273846.8881452368</v>
      </c>
      <c r="O95" s="82">
        <f t="shared" si="15"/>
        <v>584563.21314846352</v>
      </c>
      <c r="P95" s="82">
        <f t="shared" si="15"/>
        <v>13389.553396153846</v>
      </c>
      <c r="Q95" s="82">
        <f t="shared" si="15"/>
        <v>755312.25</v>
      </c>
      <c r="R95" s="82">
        <f t="shared" si="15"/>
        <v>37145.489868782992</v>
      </c>
      <c r="S95" s="82">
        <f t="shared" si="15"/>
        <v>0</v>
      </c>
      <c r="T95" s="74"/>
      <c r="U95" s="206"/>
      <c r="V95" s="206"/>
      <c r="W95" s="206"/>
      <c r="X95" s="206"/>
      <c r="Y95" s="74"/>
    </row>
    <row r="96" spans="2:25" s="67" customFormat="1">
      <c r="B96" s="2" t="s">
        <v>212</v>
      </c>
      <c r="F96" s="67" t="s">
        <v>86</v>
      </c>
      <c r="J96" s="87">
        <f t="shared" ref="J96:J100" si="16">SUM(L96:S96)</f>
        <v>4713036.978815903</v>
      </c>
      <c r="L96" s="83">
        <f t="shared" ref="L96:S100" si="17">L49*(1+$L21)</f>
        <v>90632.668269230766</v>
      </c>
      <c r="M96" s="83">
        <f t="shared" si="17"/>
        <v>11149.840926201918</v>
      </c>
      <c r="N96" s="83">
        <f t="shared" si="17"/>
        <v>3236644.0825981316</v>
      </c>
      <c r="O96" s="83">
        <f t="shared" si="17"/>
        <v>577920.44936268555</v>
      </c>
      <c r="P96" s="83">
        <f t="shared" si="17"/>
        <v>13237.39938028846</v>
      </c>
      <c r="Q96" s="83">
        <f t="shared" si="17"/>
        <v>746729.15624999988</v>
      </c>
      <c r="R96" s="83">
        <f t="shared" si="17"/>
        <v>36723.382029364999</v>
      </c>
      <c r="S96" s="83">
        <f t="shared" si="17"/>
        <v>0</v>
      </c>
      <c r="T96" s="74"/>
      <c r="U96" s="206"/>
      <c r="V96" s="206"/>
      <c r="W96" s="206"/>
      <c r="X96" s="206"/>
      <c r="Y96" s="74"/>
    </row>
    <row r="97" spans="2:25" s="67" customFormat="1">
      <c r="B97" s="2" t="s">
        <v>213</v>
      </c>
      <c r="F97" s="67" t="s">
        <v>87</v>
      </c>
      <c r="J97" s="87">
        <f t="shared" si="16"/>
        <v>4706627.2485247124</v>
      </c>
      <c r="L97" s="83">
        <f t="shared" si="17"/>
        <v>90509.407840384607</v>
      </c>
      <c r="M97" s="83">
        <f t="shared" si="17"/>
        <v>11134.677142542281</v>
      </c>
      <c r="N97" s="83">
        <f t="shared" si="17"/>
        <v>3232242.2466457975</v>
      </c>
      <c r="O97" s="83">
        <f t="shared" si="17"/>
        <v>577134.47755155223</v>
      </c>
      <c r="P97" s="83">
        <f t="shared" si="17"/>
        <v>13219.396517131267</v>
      </c>
      <c r="Q97" s="83">
        <f t="shared" si="17"/>
        <v>745713.60459749983</v>
      </c>
      <c r="R97" s="83">
        <f t="shared" si="17"/>
        <v>36673.438229805062</v>
      </c>
      <c r="S97" s="83">
        <f t="shared" si="17"/>
        <v>0</v>
      </c>
      <c r="T97" s="74"/>
      <c r="U97" s="206"/>
      <c r="V97" s="206"/>
      <c r="W97" s="206"/>
      <c r="X97" s="206"/>
      <c r="Y97" s="74"/>
    </row>
    <row r="98" spans="2:25" s="67" customFormat="1">
      <c r="B98" s="2" t="s">
        <v>214</v>
      </c>
      <c r="F98" s="67" t="s">
        <v>75</v>
      </c>
      <c r="J98" s="87">
        <f t="shared" si="16"/>
        <v>4682965.1635903483</v>
      </c>
      <c r="L98" s="83">
        <f t="shared" si="17"/>
        <v>90054.381091378833</v>
      </c>
      <c r="M98" s="83">
        <f t="shared" si="17"/>
        <v>11078.698697181828</v>
      </c>
      <c r="N98" s="83">
        <f t="shared" si="17"/>
        <v>3215992.4808304687</v>
      </c>
      <c r="O98" s="83">
        <f t="shared" si="17"/>
        <v>574232.9932602999</v>
      </c>
      <c r="P98" s="83">
        <f t="shared" si="17"/>
        <v>13152.937359298563</v>
      </c>
      <c r="Q98" s="83">
        <f t="shared" si="17"/>
        <v>741964.60606479738</v>
      </c>
      <c r="R98" s="83">
        <f t="shared" si="17"/>
        <v>36489.066286923713</v>
      </c>
      <c r="S98" s="83">
        <f t="shared" si="17"/>
        <v>0</v>
      </c>
      <c r="T98" s="74"/>
      <c r="U98" s="206"/>
      <c r="V98" s="206"/>
      <c r="W98" s="206"/>
      <c r="X98" s="206"/>
      <c r="Y98" s="74"/>
    </row>
    <row r="99" spans="2:25" s="67" customFormat="1">
      <c r="B99" s="2" t="s">
        <v>215</v>
      </c>
      <c r="F99" s="67" t="s">
        <v>88</v>
      </c>
      <c r="J99" s="87">
        <f t="shared" si="16"/>
        <v>4678480.0701942341</v>
      </c>
      <c r="L99" s="83">
        <f t="shared" si="17"/>
        <v>89968.13182498145</v>
      </c>
      <c r="M99" s="83">
        <f t="shared" si="17"/>
        <v>11068.088112514102</v>
      </c>
      <c r="N99" s="83">
        <f t="shared" si="17"/>
        <v>3212912.3753558705</v>
      </c>
      <c r="O99" s="83">
        <f t="shared" si="17"/>
        <v>573683.02363295201</v>
      </c>
      <c r="P99" s="83">
        <f t="shared" si="17"/>
        <v>13140.340179855855</v>
      </c>
      <c r="Q99" s="83">
        <f t="shared" si="17"/>
        <v>741253.99207589019</v>
      </c>
      <c r="R99" s="83">
        <f t="shared" si="17"/>
        <v>36454.119012170042</v>
      </c>
      <c r="S99" s="83">
        <f t="shared" si="17"/>
        <v>0</v>
      </c>
      <c r="T99" s="74"/>
      <c r="U99" s="206"/>
      <c r="V99" s="206"/>
      <c r="W99" s="206"/>
      <c r="X99" s="206"/>
      <c r="Y99" s="74"/>
    </row>
    <row r="100" spans="2:25" s="67" customFormat="1">
      <c r="B100" s="2" t="s">
        <v>216</v>
      </c>
      <c r="F100" s="67" t="s">
        <v>89</v>
      </c>
      <c r="J100" s="87">
        <f t="shared" si="16"/>
        <v>4588300.6717397645</v>
      </c>
      <c r="L100" s="83">
        <f t="shared" si="17"/>
        <v>88233.963486905719</v>
      </c>
      <c r="M100" s="83">
        <f t="shared" si="17"/>
        <v>10854.74670396854</v>
      </c>
      <c r="N100" s="83">
        <f t="shared" si="17"/>
        <v>3150982.3252221989</v>
      </c>
      <c r="O100" s="83">
        <f t="shared" si="17"/>
        <v>562625.0754962588</v>
      </c>
      <c r="P100" s="83">
        <f t="shared" si="17"/>
        <v>12887.055361896313</v>
      </c>
      <c r="Q100" s="83">
        <f t="shared" si="17"/>
        <v>726966.05280834029</v>
      </c>
      <c r="R100" s="83">
        <f t="shared" si="17"/>
        <v>35751.452660196323</v>
      </c>
      <c r="S100" s="83">
        <f t="shared" si="17"/>
        <v>0</v>
      </c>
      <c r="T100" s="74"/>
      <c r="U100" s="206"/>
      <c r="V100" s="206"/>
      <c r="W100" s="206"/>
      <c r="X100" s="206"/>
      <c r="Y100" s="74"/>
    </row>
    <row r="101" spans="2:25" s="67" customFormat="1">
      <c r="B101" s="80"/>
    </row>
    <row r="102" spans="2:25" s="67" customFormat="1">
      <c r="B102" s="2" t="s">
        <v>217</v>
      </c>
      <c r="F102" s="67" t="s">
        <v>86</v>
      </c>
      <c r="J102" s="87">
        <f>SUM(L102:S102)</f>
        <v>5476654.4675530633</v>
      </c>
      <c r="L102" s="90">
        <f t="shared" ref="L102:S102" si="18">L55</f>
        <v>35465.52871794872</v>
      </c>
      <c r="M102" s="90">
        <f t="shared" si="18"/>
        <v>-10023.070256410261</v>
      </c>
      <c r="N102" s="90">
        <f t="shared" si="18"/>
        <v>3686959.24726691</v>
      </c>
      <c r="O102" s="90">
        <f t="shared" si="18"/>
        <v>884780.83943616785</v>
      </c>
      <c r="P102" s="90">
        <f t="shared" si="18"/>
        <v>44245.938229069608</v>
      </c>
      <c r="Q102" s="90">
        <f t="shared" si="18"/>
        <v>835225.98415937636</v>
      </c>
      <c r="R102" s="90">
        <f t="shared" si="18"/>
        <v>0</v>
      </c>
      <c r="S102" s="90">
        <f t="shared" si="18"/>
        <v>0</v>
      </c>
      <c r="T102" s="73"/>
      <c r="U102" s="207"/>
      <c r="V102" s="207"/>
      <c r="W102" s="207"/>
      <c r="X102" s="207"/>
      <c r="Y102" s="73"/>
    </row>
    <row r="103" spans="2:25" s="67" customFormat="1">
      <c r="B103" s="2" t="s">
        <v>218</v>
      </c>
      <c r="F103" s="67" t="s">
        <v>87</v>
      </c>
      <c r="J103" s="87">
        <f t="shared" ref="J103:J106" si="19">SUM(L103:S103)</f>
        <v>5473098.1984182876</v>
      </c>
      <c r="L103" s="87">
        <f t="shared" ref="L103:S106" si="20">L56*(1+$M22)</f>
        <v>35442.499153846155</v>
      </c>
      <c r="M103" s="87">
        <f t="shared" si="20"/>
        <v>-10016.561769230773</v>
      </c>
      <c r="N103" s="87">
        <f t="shared" si="20"/>
        <v>3684565.1178855677</v>
      </c>
      <c r="O103" s="87">
        <f t="shared" si="20"/>
        <v>884206.30642354698</v>
      </c>
      <c r="P103" s="87">
        <f t="shared" si="20"/>
        <v>44217.207100349435</v>
      </c>
      <c r="Q103" s="87">
        <f t="shared" si="20"/>
        <v>834683.62962420797</v>
      </c>
      <c r="R103" s="87">
        <f t="shared" si="20"/>
        <v>0</v>
      </c>
      <c r="S103" s="87">
        <f t="shared" si="20"/>
        <v>0</v>
      </c>
      <c r="T103" s="73"/>
      <c r="U103" s="207"/>
      <c r="V103" s="207"/>
      <c r="W103" s="207"/>
      <c r="X103" s="207"/>
      <c r="Y103" s="73"/>
    </row>
    <row r="104" spans="2:25" s="67" customFormat="1">
      <c r="B104" s="2" t="s">
        <v>219</v>
      </c>
      <c r="F104" s="67" t="s">
        <v>75</v>
      </c>
      <c r="J104" s="87">
        <f t="shared" si="19"/>
        <v>5449673.3381290566</v>
      </c>
      <c r="L104" s="87">
        <f t="shared" si="20"/>
        <v>35290.805257467699</v>
      </c>
      <c r="M104" s="87">
        <f t="shared" si="20"/>
        <v>-9973.6908848584644</v>
      </c>
      <c r="N104" s="87">
        <f t="shared" si="20"/>
        <v>3668795.1791810174</v>
      </c>
      <c r="O104" s="87">
        <f t="shared" si="20"/>
        <v>880421.9034320541</v>
      </c>
      <c r="P104" s="87">
        <f t="shared" si="20"/>
        <v>44027.957453959942</v>
      </c>
      <c r="Q104" s="87">
        <f t="shared" si="20"/>
        <v>831111.18368941627</v>
      </c>
      <c r="R104" s="87">
        <f t="shared" si="20"/>
        <v>0</v>
      </c>
      <c r="S104" s="87">
        <f t="shared" si="20"/>
        <v>0</v>
      </c>
      <c r="T104" s="73"/>
      <c r="U104" s="207"/>
      <c r="V104" s="207"/>
      <c r="W104" s="207"/>
      <c r="X104" s="207"/>
      <c r="Y104" s="73"/>
    </row>
    <row r="105" spans="2:25" s="67" customFormat="1">
      <c r="B105" s="2" t="s">
        <v>220</v>
      </c>
      <c r="F105" s="67" t="s">
        <v>88</v>
      </c>
      <c r="J105" s="87">
        <f t="shared" si="19"/>
        <v>5448777.50141594</v>
      </c>
      <c r="L105" s="87">
        <f t="shared" si="20"/>
        <v>35285.004029206197</v>
      </c>
      <c r="M105" s="87">
        <f t="shared" si="20"/>
        <v>-9972.0513740280767</v>
      </c>
      <c r="N105" s="87">
        <f t="shared" si="20"/>
        <v>3668192.0895625222</v>
      </c>
      <c r="O105" s="87">
        <f t="shared" si="20"/>
        <v>880277.17654381867</v>
      </c>
      <c r="P105" s="87">
        <f t="shared" si="20"/>
        <v>44020.719981501767</v>
      </c>
      <c r="Q105" s="87">
        <f t="shared" si="20"/>
        <v>830974.56267291936</v>
      </c>
      <c r="R105" s="87">
        <f t="shared" si="20"/>
        <v>0</v>
      </c>
      <c r="S105" s="87">
        <f t="shared" si="20"/>
        <v>0</v>
      </c>
      <c r="T105" s="73"/>
      <c r="U105" s="207"/>
      <c r="V105" s="207"/>
      <c r="W105" s="207"/>
      <c r="X105" s="207"/>
      <c r="Y105" s="73"/>
    </row>
    <row r="106" spans="2:25" s="67" customFormat="1">
      <c r="B106" s="2" t="s">
        <v>221</v>
      </c>
      <c r="F106" s="67" t="s">
        <v>89</v>
      </c>
      <c r="J106" s="87">
        <f t="shared" si="19"/>
        <v>5348243.7193475617</v>
      </c>
      <c r="L106" s="87">
        <f t="shared" si="20"/>
        <v>34633.97085627295</v>
      </c>
      <c r="M106" s="87">
        <f t="shared" si="20"/>
        <v>-9788.0600036058677</v>
      </c>
      <c r="N106" s="87">
        <f t="shared" si="20"/>
        <v>3600511.3622762277</v>
      </c>
      <c r="O106" s="87">
        <f t="shared" si="20"/>
        <v>864035.44272308052</v>
      </c>
      <c r="P106" s="87">
        <f t="shared" si="20"/>
        <v>43208.50669733603</v>
      </c>
      <c r="Q106" s="87">
        <f t="shared" si="20"/>
        <v>815642.49679825001</v>
      </c>
      <c r="R106" s="87">
        <f t="shared" si="20"/>
        <v>0</v>
      </c>
      <c r="S106" s="87">
        <f t="shared" si="20"/>
        <v>0</v>
      </c>
      <c r="T106" s="73"/>
      <c r="U106" s="207"/>
      <c r="V106" s="207"/>
      <c r="W106" s="207"/>
      <c r="X106" s="207"/>
      <c r="Y106" s="73"/>
    </row>
    <row r="107" spans="2:25" s="67" customFormat="1">
      <c r="B107" s="80"/>
    </row>
    <row r="108" spans="2:25" s="67" customFormat="1">
      <c r="B108" s="2" t="s">
        <v>222</v>
      </c>
      <c r="F108" s="67" t="s">
        <v>87</v>
      </c>
      <c r="J108" s="87">
        <f>SUM(L108:S108)</f>
        <v>9053796.5441385619</v>
      </c>
      <c r="L108" s="90">
        <f t="shared" ref="L108:S108" si="21">L61</f>
        <v>19167.076923076922</v>
      </c>
      <c r="M108" s="90">
        <f t="shared" si="21"/>
        <v>0</v>
      </c>
      <c r="N108" s="90">
        <f t="shared" si="21"/>
        <v>5660979.6939684348</v>
      </c>
      <c r="O108" s="90">
        <f t="shared" si="21"/>
        <v>2114181.3053464112</v>
      </c>
      <c r="P108" s="90">
        <f t="shared" si="21"/>
        <v>30704.24358974359</v>
      </c>
      <c r="Q108" s="90">
        <f t="shared" si="21"/>
        <v>1228764.2243108954</v>
      </c>
      <c r="R108" s="90">
        <f t="shared" si="21"/>
        <v>0</v>
      </c>
      <c r="S108" s="90">
        <f t="shared" si="21"/>
        <v>0</v>
      </c>
      <c r="T108" s="73"/>
      <c r="U108" s="207"/>
      <c r="V108" s="207"/>
      <c r="W108" s="207"/>
      <c r="X108" s="207"/>
      <c r="Y108" s="73"/>
    </row>
    <row r="109" spans="2:25" s="67" customFormat="1">
      <c r="B109" s="2" t="s">
        <v>223</v>
      </c>
      <c r="F109" s="67" t="s">
        <v>75</v>
      </c>
      <c r="J109" s="87">
        <f t="shared" ref="J109:J111" si="22">SUM(L109:S109)</f>
        <v>9021461.5564809237</v>
      </c>
      <c r="L109" s="87">
        <f t="shared" ref="L109:S111" si="23">L62*(1+$N23)</f>
        <v>19098.623076923075</v>
      </c>
      <c r="M109" s="87">
        <f t="shared" si="23"/>
        <v>0</v>
      </c>
      <c r="N109" s="87">
        <f t="shared" si="23"/>
        <v>5640761.9093471188</v>
      </c>
      <c r="O109" s="87">
        <f t="shared" si="23"/>
        <v>2106630.6578273168</v>
      </c>
      <c r="P109" s="87">
        <f t="shared" si="23"/>
        <v>30594.585576923073</v>
      </c>
      <c r="Q109" s="87">
        <f t="shared" si="23"/>
        <v>1224375.7806526423</v>
      </c>
      <c r="R109" s="87">
        <f t="shared" si="23"/>
        <v>0</v>
      </c>
      <c r="S109" s="87">
        <f t="shared" si="23"/>
        <v>0</v>
      </c>
      <c r="T109" s="73"/>
      <c r="U109" s="207"/>
      <c r="V109" s="207"/>
      <c r="W109" s="207"/>
      <c r="X109" s="207"/>
      <c r="Y109" s="73"/>
    </row>
    <row r="110" spans="2:25" s="67" customFormat="1">
      <c r="B110" s="2" t="s">
        <v>224</v>
      </c>
      <c r="F110" s="67" t="s">
        <v>88</v>
      </c>
      <c r="J110" s="87">
        <f t="shared" si="22"/>
        <v>9026754.1472607255</v>
      </c>
      <c r="L110" s="87">
        <f t="shared" si="23"/>
        <v>19109.827602461541</v>
      </c>
      <c r="M110" s="87">
        <f t="shared" si="23"/>
        <v>0</v>
      </c>
      <c r="N110" s="87">
        <f t="shared" si="23"/>
        <v>5644071.1563339364</v>
      </c>
      <c r="O110" s="87">
        <f t="shared" si="23"/>
        <v>2107866.5478132418</v>
      </c>
      <c r="P110" s="87">
        <f t="shared" si="23"/>
        <v>30612.53440046154</v>
      </c>
      <c r="Q110" s="87">
        <f t="shared" si="23"/>
        <v>1225094.0811106253</v>
      </c>
      <c r="R110" s="87">
        <f t="shared" si="23"/>
        <v>0</v>
      </c>
      <c r="S110" s="87">
        <f t="shared" si="23"/>
        <v>0</v>
      </c>
      <c r="T110" s="73"/>
      <c r="U110" s="207"/>
      <c r="V110" s="207"/>
      <c r="W110" s="207"/>
      <c r="X110" s="207"/>
      <c r="Y110" s="73"/>
    </row>
    <row r="111" spans="2:25" s="67" customFormat="1">
      <c r="B111" s="2" t="s">
        <v>225</v>
      </c>
      <c r="F111" s="67" t="s">
        <v>89</v>
      </c>
      <c r="J111" s="87">
        <f t="shared" si="22"/>
        <v>8867240.2726036534</v>
      </c>
      <c r="L111" s="87">
        <f t="shared" si="23"/>
        <v>18772.133388664617</v>
      </c>
      <c r="M111" s="87">
        <f t="shared" si="23"/>
        <v>0</v>
      </c>
      <c r="N111" s="87">
        <f t="shared" si="23"/>
        <v>5544333.4605576247</v>
      </c>
      <c r="O111" s="87">
        <f t="shared" si="23"/>
        <v>2070617.9471738024</v>
      </c>
      <c r="P111" s="87">
        <f t="shared" si="23"/>
        <v>30071.573176124617</v>
      </c>
      <c r="Q111" s="87">
        <f t="shared" si="23"/>
        <v>1203445.1583074376</v>
      </c>
      <c r="R111" s="87">
        <f t="shared" si="23"/>
        <v>0</v>
      </c>
      <c r="S111" s="87">
        <f t="shared" si="23"/>
        <v>0</v>
      </c>
      <c r="T111" s="73"/>
      <c r="U111" s="207"/>
      <c r="V111" s="207"/>
      <c r="W111" s="207"/>
      <c r="X111" s="207"/>
      <c r="Y111" s="73"/>
    </row>
    <row r="112" spans="2:25" s="67" customFormat="1">
      <c r="B112" s="80"/>
    </row>
    <row r="113" spans="1:29" s="68" customFormat="1">
      <c r="B113" s="67" t="s">
        <v>226</v>
      </c>
      <c r="F113" s="67" t="s">
        <v>75</v>
      </c>
      <c r="J113" s="87">
        <f>SUM(L113:S113)</f>
        <v>7404432.6759061469</v>
      </c>
      <c r="L113" s="90">
        <f t="shared" ref="L113:S113" si="24">L66</f>
        <v>13176.443820159586</v>
      </c>
      <c r="M113" s="90">
        <f t="shared" si="24"/>
        <v>0</v>
      </c>
      <c r="N113" s="90">
        <f t="shared" si="24"/>
        <v>6063236.2838796275</v>
      </c>
      <c r="O113" s="90">
        <f t="shared" si="24"/>
        <v>737470.86065959709</v>
      </c>
      <c r="P113" s="90">
        <f t="shared" si="24"/>
        <v>1350.0074358974377</v>
      </c>
      <c r="Q113" s="90">
        <f t="shared" si="24"/>
        <v>589199.08011086506</v>
      </c>
      <c r="R113" s="90">
        <f t="shared" si="24"/>
        <v>0</v>
      </c>
      <c r="S113" s="90">
        <f t="shared" si="24"/>
        <v>0</v>
      </c>
      <c r="T113" s="73"/>
      <c r="U113" s="207"/>
      <c r="V113" s="207"/>
      <c r="W113" s="207"/>
      <c r="X113" s="207"/>
      <c r="Y113" s="73"/>
    </row>
    <row r="114" spans="1:29" s="67" customFormat="1">
      <c r="B114" s="67" t="s">
        <v>227</v>
      </c>
      <c r="F114" s="67" t="s">
        <v>88</v>
      </c>
      <c r="J114" s="87">
        <f t="shared" ref="J114:J115" si="25">SUM(L114:S114)</f>
        <v>7414048.8222384918</v>
      </c>
      <c r="L114" s="87">
        <f t="shared" ref="L114:S115" si="26">L67*(1+$O24)</f>
        <v>13193.556084861091</v>
      </c>
      <c r="M114" s="87">
        <f t="shared" si="26"/>
        <v>0</v>
      </c>
      <c r="N114" s="87">
        <f t="shared" si="26"/>
        <v>6071110.6167158345</v>
      </c>
      <c r="O114" s="87">
        <f t="shared" si="26"/>
        <v>738428.61502409005</v>
      </c>
      <c r="P114" s="87">
        <f t="shared" si="26"/>
        <v>1351.7606923076942</v>
      </c>
      <c r="Q114" s="87">
        <f t="shared" si="26"/>
        <v>589964.27372139867</v>
      </c>
      <c r="R114" s="87">
        <f t="shared" si="26"/>
        <v>0</v>
      </c>
      <c r="S114" s="87">
        <f t="shared" si="26"/>
        <v>0</v>
      </c>
      <c r="T114" s="73"/>
      <c r="U114" s="207"/>
      <c r="V114" s="207"/>
      <c r="W114" s="207"/>
      <c r="X114" s="207"/>
      <c r="Y114" s="73"/>
    </row>
    <row r="115" spans="1:29" s="67" customFormat="1">
      <c r="B115" s="67" t="s">
        <v>228</v>
      </c>
      <c r="F115" s="67" t="s">
        <v>89</v>
      </c>
      <c r="J115" s="87">
        <f t="shared" si="25"/>
        <v>7288504.26218192</v>
      </c>
      <c r="L115" s="87">
        <f t="shared" si="26"/>
        <v>12970.145201824113</v>
      </c>
      <c r="M115" s="87">
        <f t="shared" si="26"/>
        <v>0</v>
      </c>
      <c r="N115" s="87">
        <f t="shared" si="26"/>
        <v>5968306.4769394463</v>
      </c>
      <c r="O115" s="87">
        <f t="shared" si="26"/>
        <v>725924.55714301555</v>
      </c>
      <c r="P115" s="87">
        <f t="shared" si="26"/>
        <v>1328.8708779179506</v>
      </c>
      <c r="Q115" s="87">
        <f t="shared" si="26"/>
        <v>579974.21201971639</v>
      </c>
      <c r="R115" s="87">
        <f t="shared" si="26"/>
        <v>0</v>
      </c>
      <c r="S115" s="87">
        <f t="shared" si="26"/>
        <v>0</v>
      </c>
      <c r="T115" s="73"/>
      <c r="U115" s="207"/>
      <c r="V115" s="207"/>
      <c r="W115" s="207"/>
      <c r="X115" s="207"/>
      <c r="Y115" s="73"/>
    </row>
    <row r="116" spans="1:29" s="67" customFormat="1">
      <c r="B116" s="80"/>
      <c r="L116" s="74"/>
    </row>
    <row r="117" spans="1:29" s="67" customFormat="1">
      <c r="B117" s="2" t="s">
        <v>229</v>
      </c>
      <c r="F117" s="67" t="s">
        <v>88</v>
      </c>
      <c r="J117" s="87">
        <f>SUM(L117:S117)</f>
        <v>5466569.3027725937</v>
      </c>
      <c r="L117" s="82">
        <f t="shared" ref="L117:S117" si="27">L70</f>
        <v>18163.537874411988</v>
      </c>
      <c r="M117" s="82">
        <f t="shared" si="27"/>
        <v>0</v>
      </c>
      <c r="N117" s="82">
        <f t="shared" si="27"/>
        <v>4671361.4945589919</v>
      </c>
      <c r="O117" s="82">
        <f t="shared" si="27"/>
        <v>537158.33647058206</v>
      </c>
      <c r="P117" s="82">
        <f t="shared" si="27"/>
        <v>-1137.2603846153847</v>
      </c>
      <c r="Q117" s="82">
        <f t="shared" si="27"/>
        <v>241023.19425322357</v>
      </c>
      <c r="R117" s="82">
        <f t="shared" si="27"/>
        <v>0</v>
      </c>
      <c r="S117" s="82">
        <f t="shared" si="27"/>
        <v>0</v>
      </c>
      <c r="T117" s="74"/>
      <c r="U117" s="206"/>
      <c r="V117" s="206"/>
      <c r="W117" s="206"/>
      <c r="X117" s="206"/>
      <c r="Y117" s="74"/>
      <c r="AC117" s="76"/>
    </row>
    <row r="118" spans="1:29" s="67" customFormat="1">
      <c r="B118" s="2" t="s">
        <v>230</v>
      </c>
      <c r="F118" s="67" t="s">
        <v>89</v>
      </c>
      <c r="J118" s="87">
        <f>SUM(L118:S118)</f>
        <v>5377826.2946107015</v>
      </c>
      <c r="L118" s="87">
        <f t="shared" ref="L118:S118" si="28">L71*(1+$P25)</f>
        <v>17868.675246580624</v>
      </c>
      <c r="M118" s="87">
        <f t="shared" si="28"/>
        <v>0</v>
      </c>
      <c r="N118" s="87">
        <f t="shared" si="28"/>
        <v>4595527.7040629042</v>
      </c>
      <c r="O118" s="87">
        <f t="shared" si="28"/>
        <v>528438.23360579985</v>
      </c>
      <c r="P118" s="87">
        <f t="shared" si="28"/>
        <v>-1118.7983653846156</v>
      </c>
      <c r="Q118" s="87">
        <f t="shared" si="28"/>
        <v>237110.48006080111</v>
      </c>
      <c r="R118" s="87">
        <f t="shared" si="28"/>
        <v>0</v>
      </c>
      <c r="S118" s="87">
        <f t="shared" si="28"/>
        <v>0</v>
      </c>
      <c r="T118" s="73"/>
      <c r="U118" s="207"/>
      <c r="V118" s="207"/>
      <c r="W118" s="207"/>
      <c r="X118" s="207"/>
      <c r="Y118" s="73"/>
    </row>
    <row r="119" spans="1:29" s="67" customFormat="1">
      <c r="B119" s="80"/>
    </row>
    <row r="120" spans="1:29" s="67" customFormat="1">
      <c r="B120" s="2" t="s">
        <v>231</v>
      </c>
      <c r="F120" s="67" t="s">
        <v>89</v>
      </c>
      <c r="J120" s="87">
        <f>SUM(L120:S120)</f>
        <v>6782327.4447217863</v>
      </c>
      <c r="L120" s="90">
        <f t="shared" ref="L120:S120" si="29">L73</f>
        <v>-6439.4084026769542</v>
      </c>
      <c r="M120" s="90">
        <f t="shared" si="29"/>
        <v>0</v>
      </c>
      <c r="N120" s="90">
        <f t="shared" si="29"/>
        <v>4451644.9134846805</v>
      </c>
      <c r="O120" s="90">
        <f t="shared" si="29"/>
        <v>1106616.1180725067</v>
      </c>
      <c r="P120" s="90">
        <f t="shared" si="29"/>
        <v>-4563.454358974358</v>
      </c>
      <c r="Q120" s="90">
        <f t="shared" si="29"/>
        <v>1221987.7577724038</v>
      </c>
      <c r="R120" s="90">
        <f t="shared" si="29"/>
        <v>13081.518153846153</v>
      </c>
      <c r="S120" s="90">
        <f t="shared" si="29"/>
        <v>0</v>
      </c>
      <c r="T120" s="73"/>
      <c r="U120" s="207"/>
      <c r="V120" s="207"/>
      <c r="W120" s="207"/>
      <c r="X120" s="207"/>
      <c r="Y120" s="73"/>
    </row>
    <row r="121" spans="1:29" s="67" customFormat="1">
      <c r="B121" s="80"/>
    </row>
    <row r="122" spans="1:29" s="67" customFormat="1"/>
    <row r="123" spans="1:29" s="78" customFormat="1">
      <c r="A123" s="77"/>
      <c r="B123" s="78" t="s">
        <v>192</v>
      </c>
    </row>
    <row r="124" spans="1:29" s="68" customFormat="1"/>
    <row r="125" spans="1:29" s="67" customFormat="1">
      <c r="A125" s="68"/>
      <c r="B125" s="93" t="s">
        <v>193</v>
      </c>
      <c r="F125" s="67" t="s">
        <v>75</v>
      </c>
      <c r="J125" s="87">
        <f>SUM(L125:S125)</f>
        <v>58089943.004457936</v>
      </c>
      <c r="L125" s="87">
        <f t="shared" ref="L125:S125" si="30">L83+L91+L98+L104+L109+L113</f>
        <v>789282.77651305601</v>
      </c>
      <c r="M125" s="87">
        <f t="shared" si="30"/>
        <v>917710.70687922684</v>
      </c>
      <c r="N125" s="208">
        <f>N83+U83+V83+X83+N91+N98+N104+N109+N113</f>
        <v>27086518.951103274</v>
      </c>
      <c r="O125" s="208">
        <f>O83+W83+O91+O98+O104+O109+O113</f>
        <v>10305199.339719336</v>
      </c>
      <c r="P125" s="87">
        <f t="shared" si="30"/>
        <v>264718.57449164754</v>
      </c>
      <c r="Q125" s="87">
        <f t="shared" si="30"/>
        <v>18038556.966862842</v>
      </c>
      <c r="R125" s="87">
        <f t="shared" si="30"/>
        <v>687955.68888854748</v>
      </c>
      <c r="S125" s="87">
        <f t="shared" si="30"/>
        <v>0</v>
      </c>
      <c r="T125" s="73"/>
      <c r="U125" s="207"/>
      <c r="V125" s="207"/>
      <c r="W125" s="207"/>
      <c r="X125" s="207"/>
      <c r="Y125" s="73"/>
    </row>
    <row r="126" spans="1:29" s="67" customFormat="1">
      <c r="A126" s="68"/>
      <c r="B126" s="93" t="s">
        <v>194</v>
      </c>
      <c r="F126" s="67" t="s">
        <v>88</v>
      </c>
      <c r="J126" s="87">
        <f t="shared" ref="J126:J127" si="31">SUM(L126:S126)</f>
        <v>62891674.681605235</v>
      </c>
      <c r="L126" s="87">
        <f t="shared" ref="L126:S126" si="32">L84+L92+L99+L105+L110+L114+L117</f>
        <v>795513.31144793308</v>
      </c>
      <c r="M126" s="87">
        <f t="shared" si="32"/>
        <v>891874.19460700778</v>
      </c>
      <c r="N126" s="208">
        <f>N84+U84+V84+X84+N92+N99+N105+N110+N114+N117</f>
        <v>31618188.388869442</v>
      </c>
      <c r="O126" s="208">
        <f>O84+W84+O92+O99+O105+O110+O114+O117</f>
        <v>10638438.516527539</v>
      </c>
      <c r="P126" s="87">
        <f t="shared" si="32"/>
        <v>259658.80301801153</v>
      </c>
      <c r="Q126" s="87">
        <f t="shared" si="32"/>
        <v>18016775.608063865</v>
      </c>
      <c r="R126" s="87">
        <f t="shared" si="32"/>
        <v>671225.85907143715</v>
      </c>
      <c r="S126" s="87">
        <f t="shared" si="32"/>
        <v>0</v>
      </c>
      <c r="T126" s="73"/>
      <c r="U126" s="207"/>
      <c r="V126" s="207"/>
      <c r="W126" s="207"/>
      <c r="X126" s="207"/>
      <c r="Y126" s="73"/>
    </row>
    <row r="127" spans="1:29" s="67" customFormat="1">
      <c r="A127" s="68"/>
      <c r="B127" s="93" t="s">
        <v>195</v>
      </c>
      <c r="F127" s="67" t="s">
        <v>89</v>
      </c>
      <c r="J127" s="87">
        <f t="shared" si="31"/>
        <v>67845240.581905842</v>
      </c>
      <c r="L127" s="87">
        <f t="shared" ref="L127:S127" si="33">L85+L93+L100+L106+L111+L115+L118+L120</f>
        <v>762179.28826444049</v>
      </c>
      <c r="M127" s="87">
        <f t="shared" si="33"/>
        <v>848745.20036759216</v>
      </c>
      <c r="N127" s="208">
        <f>N85+U85+V85+X85+N93+N100+N106+N111+N115+N118+N120</f>
        <v>35356372.047503188</v>
      </c>
      <c r="O127" s="208">
        <f>O85+W85+O93+O100+O106+O111+O115+O118+O120</f>
        <v>11339957.944949569</v>
      </c>
      <c r="P127" s="87">
        <f t="shared" si="33"/>
        <v>246273.79382575952</v>
      </c>
      <c r="Q127" s="87">
        <f t="shared" si="33"/>
        <v>18637045.186176348</v>
      </c>
      <c r="R127" s="87">
        <f t="shared" si="33"/>
        <v>654667.12081894802</v>
      </c>
      <c r="S127" s="87">
        <f t="shared" si="33"/>
        <v>0</v>
      </c>
      <c r="T127" s="73"/>
      <c r="U127" s="207"/>
      <c r="V127" s="207"/>
      <c r="W127" s="207"/>
      <c r="X127" s="207"/>
      <c r="Y127" s="73"/>
    </row>
    <row r="128" spans="1:29" s="67" customFormat="1">
      <c r="A128" s="68"/>
      <c r="L128" s="73"/>
      <c r="M128" s="73"/>
      <c r="N128" s="73"/>
      <c r="O128" s="73"/>
      <c r="P128" s="73"/>
      <c r="Q128" s="73"/>
      <c r="R128" s="73"/>
      <c r="S128" s="73"/>
      <c r="T128" s="73"/>
      <c r="U128" s="73"/>
      <c r="V128" s="73"/>
      <c r="W128" s="73"/>
      <c r="X128" s="73"/>
      <c r="Y128" s="73"/>
    </row>
    <row r="129" spans="1:25" s="78" customFormat="1">
      <c r="A129" s="77"/>
      <c r="B129" s="78" t="s">
        <v>378</v>
      </c>
    </row>
    <row r="130" spans="1:25" s="67" customFormat="1">
      <c r="A130" s="68"/>
      <c r="L130" s="73"/>
      <c r="M130" s="73"/>
      <c r="N130" s="73"/>
      <c r="O130" s="73"/>
      <c r="P130" s="73"/>
      <c r="Q130" s="73"/>
      <c r="R130" s="73"/>
      <c r="S130" s="73"/>
      <c r="T130" s="73"/>
      <c r="U130" s="73"/>
      <c r="V130" s="73"/>
      <c r="W130" s="73"/>
      <c r="X130" s="73"/>
      <c r="Y130" s="73"/>
    </row>
    <row r="131" spans="1:25" s="67" customFormat="1">
      <c r="A131" s="68"/>
      <c r="B131" s="67" t="s">
        <v>185</v>
      </c>
      <c r="F131" s="67" t="s">
        <v>75</v>
      </c>
      <c r="J131" s="87">
        <f>SUM(L131:S131)</f>
        <v>1858878.1761426537</v>
      </c>
      <c r="L131" s="87">
        <f>L125*$H$17</f>
        <v>25257.048848417791</v>
      </c>
      <c r="M131" s="87">
        <f t="shared" ref="M131:S131" si="34">M125*$H$17</f>
        <v>29366.742620135261</v>
      </c>
      <c r="N131" s="208">
        <f t="shared" si="34"/>
        <v>866768.60643530474</v>
      </c>
      <c r="O131" s="208">
        <f t="shared" si="34"/>
        <v>329766.37887101877</v>
      </c>
      <c r="P131" s="87">
        <f t="shared" si="34"/>
        <v>8470.994383732721</v>
      </c>
      <c r="Q131" s="87">
        <f t="shared" si="34"/>
        <v>577233.82293961092</v>
      </c>
      <c r="R131" s="87">
        <f t="shared" si="34"/>
        <v>22014.582044433519</v>
      </c>
      <c r="S131" s="87">
        <f t="shared" si="34"/>
        <v>0</v>
      </c>
      <c r="T131" s="73"/>
      <c r="U131" s="207"/>
      <c r="V131" s="207"/>
      <c r="W131" s="207"/>
      <c r="X131" s="207"/>
      <c r="Y131" s="73"/>
    </row>
    <row r="132" spans="1:25" s="67" customFormat="1">
      <c r="A132" s="68"/>
      <c r="B132" s="67" t="s">
        <v>186</v>
      </c>
      <c r="F132" s="67" t="s">
        <v>88</v>
      </c>
      <c r="J132" s="87">
        <f t="shared" ref="J132:J133" si="35">SUM(L132:S132)</f>
        <v>2012533.5898113674</v>
      </c>
      <c r="L132" s="87">
        <f>L126*$H$17</f>
        <v>25456.42596633386</v>
      </c>
      <c r="M132" s="87">
        <f t="shared" ref="M132:S132" si="36">M126*$H$17</f>
        <v>28539.974227424249</v>
      </c>
      <c r="N132" s="208">
        <f t="shared" si="36"/>
        <v>1011782.0284438222</v>
      </c>
      <c r="O132" s="208">
        <f t="shared" si="36"/>
        <v>340430.03252888127</v>
      </c>
      <c r="P132" s="87">
        <f t="shared" si="36"/>
        <v>8309.0816965763697</v>
      </c>
      <c r="Q132" s="87">
        <f t="shared" si="36"/>
        <v>576536.81945804367</v>
      </c>
      <c r="R132" s="87">
        <f t="shared" si="36"/>
        <v>21479.22749028599</v>
      </c>
      <c r="S132" s="87">
        <f t="shared" si="36"/>
        <v>0</v>
      </c>
      <c r="T132" s="73"/>
      <c r="U132" s="207"/>
      <c r="V132" s="207"/>
      <c r="W132" s="207"/>
      <c r="X132" s="207"/>
      <c r="Y132" s="73"/>
    </row>
    <row r="133" spans="1:25" s="67" customFormat="1">
      <c r="A133" s="68"/>
      <c r="B133" s="67" t="s">
        <v>187</v>
      </c>
      <c r="F133" s="67" t="s">
        <v>89</v>
      </c>
      <c r="J133" s="87">
        <f t="shared" si="35"/>
        <v>2171047.6986209871</v>
      </c>
      <c r="L133" s="87">
        <f>L127*$H$17</f>
        <v>24389.737224462096</v>
      </c>
      <c r="M133" s="87">
        <f t="shared" ref="M133:S133" si="37">M127*$H$17</f>
        <v>27159.846411762948</v>
      </c>
      <c r="N133" s="208">
        <f t="shared" si="37"/>
        <v>1131403.905520102</v>
      </c>
      <c r="O133" s="208">
        <f t="shared" si="37"/>
        <v>362878.6542383862</v>
      </c>
      <c r="P133" s="87">
        <f t="shared" si="37"/>
        <v>7880.7614024243048</v>
      </c>
      <c r="Q133" s="87">
        <f t="shared" si="37"/>
        <v>596385.44595764321</v>
      </c>
      <c r="R133" s="87">
        <f t="shared" si="37"/>
        <v>20949.347866206339</v>
      </c>
      <c r="S133" s="87">
        <f t="shared" si="37"/>
        <v>0</v>
      </c>
      <c r="T133" s="73"/>
      <c r="U133" s="207"/>
      <c r="V133" s="207"/>
      <c r="W133" s="207"/>
      <c r="X133" s="207"/>
      <c r="Y133" s="73"/>
    </row>
    <row r="134" spans="1:25" s="68" customFormat="1">
      <c r="A134" s="67"/>
    </row>
    <row r="135" spans="1:25" s="67" customFormat="1"/>
    <row r="136" spans="1:25" s="67" customFormat="1">
      <c r="L136" s="73"/>
      <c r="M136" s="73"/>
      <c r="N136" s="73"/>
      <c r="O136" s="73"/>
      <c r="P136" s="73"/>
      <c r="Q136" s="73"/>
      <c r="R136" s="73"/>
      <c r="S136" s="73"/>
      <c r="T136" s="73"/>
      <c r="U136" s="73"/>
      <c r="V136" s="73"/>
      <c r="W136" s="73"/>
      <c r="X136" s="73"/>
      <c r="Y136" s="73"/>
    </row>
    <row r="137" spans="1:25" s="67" customFormat="1">
      <c r="L137" s="73"/>
      <c r="M137" s="73"/>
      <c r="N137" s="73"/>
      <c r="O137" s="73"/>
      <c r="P137" s="73"/>
      <c r="Q137" s="73"/>
      <c r="R137" s="73"/>
      <c r="S137" s="73"/>
      <c r="T137" s="73"/>
      <c r="U137" s="73"/>
      <c r="V137" s="73"/>
      <c r="W137" s="73"/>
      <c r="X137" s="73"/>
      <c r="Y137" s="73"/>
    </row>
    <row r="138" spans="1:25" s="67" customFormat="1">
      <c r="L138" s="73"/>
      <c r="M138" s="73"/>
      <c r="N138" s="73"/>
      <c r="O138" s="73"/>
      <c r="P138" s="73"/>
      <c r="Q138" s="73"/>
      <c r="R138" s="73"/>
      <c r="S138" s="73"/>
      <c r="T138" s="73"/>
      <c r="U138" s="73"/>
      <c r="V138" s="73"/>
      <c r="W138" s="73"/>
      <c r="X138" s="73"/>
      <c r="Y138" s="73"/>
    </row>
    <row r="139" spans="1:25" s="67" customFormat="1"/>
    <row r="140" spans="1:25" s="67" customFormat="1"/>
    <row r="141" spans="1:25" s="68" customFormat="1"/>
    <row r="142" spans="1:25" s="67" customFormat="1"/>
    <row r="143" spans="1:25" s="67" customFormat="1">
      <c r="L143" s="73"/>
      <c r="M143" s="73"/>
      <c r="N143" s="73"/>
      <c r="O143" s="73"/>
      <c r="P143" s="73"/>
      <c r="Q143" s="73"/>
      <c r="R143" s="73"/>
      <c r="S143" s="73"/>
      <c r="T143" s="73"/>
      <c r="U143" s="73"/>
      <c r="V143" s="73"/>
      <c r="W143" s="73"/>
      <c r="X143" s="73"/>
      <c r="Y143" s="73"/>
    </row>
    <row r="144" spans="1:25" s="67" customFormat="1">
      <c r="L144" s="73"/>
      <c r="M144" s="73"/>
      <c r="N144" s="73"/>
      <c r="O144" s="73"/>
      <c r="P144" s="73"/>
      <c r="Q144" s="73"/>
      <c r="R144" s="73"/>
      <c r="S144" s="73"/>
      <c r="T144" s="73"/>
      <c r="U144" s="73"/>
      <c r="V144" s="73"/>
      <c r="W144" s="73"/>
      <c r="X144" s="73"/>
      <c r="Y144" s="73"/>
    </row>
    <row r="145" spans="12:25" s="67" customFormat="1"/>
    <row r="146" spans="12:25" s="67" customFormat="1">
      <c r="L146" s="73"/>
      <c r="M146" s="73"/>
      <c r="N146" s="73"/>
      <c r="O146" s="73"/>
      <c r="P146" s="73"/>
      <c r="Q146" s="73"/>
      <c r="R146" s="73"/>
      <c r="S146" s="73"/>
      <c r="T146" s="73"/>
      <c r="U146" s="73"/>
      <c r="V146" s="73"/>
      <c r="W146" s="73"/>
      <c r="X146" s="73"/>
      <c r="Y146" s="73"/>
    </row>
    <row r="147" spans="12:25" s="67" customFormat="1">
      <c r="L147" s="73"/>
      <c r="M147" s="73"/>
      <c r="N147" s="73"/>
      <c r="O147" s="73"/>
      <c r="P147" s="73"/>
      <c r="Q147" s="73"/>
      <c r="R147" s="73"/>
      <c r="S147" s="73"/>
      <c r="T147" s="73"/>
      <c r="U147" s="73"/>
      <c r="V147" s="73"/>
      <c r="W147" s="73"/>
      <c r="X147" s="73"/>
      <c r="Y147" s="73"/>
    </row>
    <row r="148" spans="12:25" s="67" customFormat="1">
      <c r="L148" s="73"/>
      <c r="M148" s="73"/>
      <c r="N148" s="73"/>
      <c r="O148" s="73"/>
      <c r="P148" s="73"/>
      <c r="Q148" s="73"/>
      <c r="R148" s="73"/>
      <c r="S148" s="73"/>
      <c r="T148" s="73"/>
      <c r="U148" s="73"/>
      <c r="V148" s="73"/>
      <c r="W148" s="73"/>
      <c r="X148" s="73"/>
      <c r="Y148" s="73"/>
    </row>
    <row r="149" spans="12:25" s="67" customFormat="1">
      <c r="L149" s="73"/>
      <c r="M149" s="73"/>
      <c r="N149" s="73"/>
      <c r="O149" s="73"/>
      <c r="P149" s="73"/>
      <c r="Q149" s="73"/>
      <c r="R149" s="73"/>
      <c r="S149" s="73"/>
      <c r="T149" s="73"/>
      <c r="U149" s="73"/>
      <c r="V149" s="73"/>
      <c r="W149" s="73"/>
      <c r="X149" s="73"/>
      <c r="Y149" s="73"/>
    </row>
    <row r="150" spans="12:25" s="67" customFormat="1"/>
    <row r="151" spans="12:25" s="67" customFormat="1"/>
    <row r="152" spans="12:25" s="68" customFormat="1"/>
    <row r="153" spans="12:25" s="67" customFormat="1"/>
    <row r="154" spans="12:25" s="67" customFormat="1">
      <c r="L154" s="73"/>
      <c r="M154" s="73"/>
      <c r="N154" s="73"/>
      <c r="O154" s="73"/>
      <c r="P154" s="73"/>
      <c r="Q154" s="73"/>
      <c r="R154" s="73"/>
      <c r="S154" s="73"/>
      <c r="T154" s="73"/>
      <c r="U154" s="73"/>
      <c r="V154" s="73"/>
      <c r="W154" s="73"/>
      <c r="X154" s="73"/>
      <c r="Y154" s="73"/>
    </row>
    <row r="155" spans="12:25" s="67" customFormat="1">
      <c r="L155" s="73"/>
      <c r="M155" s="73"/>
      <c r="N155" s="73"/>
      <c r="O155" s="73"/>
      <c r="P155" s="73"/>
      <c r="Q155" s="73"/>
      <c r="R155" s="73"/>
      <c r="S155" s="73"/>
      <c r="T155" s="73"/>
      <c r="U155" s="73"/>
      <c r="V155" s="73"/>
      <c r="W155" s="73"/>
      <c r="X155" s="73"/>
      <c r="Y155" s="73"/>
    </row>
    <row r="156" spans="12:25" s="67" customFormat="1"/>
    <row r="157" spans="12:25" s="67" customFormat="1">
      <c r="L157" s="73"/>
      <c r="M157" s="73"/>
      <c r="N157" s="73"/>
      <c r="O157" s="73"/>
      <c r="P157" s="73"/>
      <c r="Q157" s="73"/>
      <c r="R157" s="73"/>
      <c r="S157" s="73"/>
      <c r="T157" s="73"/>
      <c r="U157" s="73"/>
      <c r="V157" s="73"/>
      <c r="W157" s="73"/>
      <c r="X157" s="73"/>
      <c r="Y157" s="73"/>
    </row>
    <row r="158" spans="12:25" s="67" customFormat="1">
      <c r="L158" s="73"/>
      <c r="M158" s="73"/>
      <c r="N158" s="73"/>
      <c r="O158" s="73"/>
      <c r="P158" s="73"/>
      <c r="Q158" s="73"/>
      <c r="R158" s="73"/>
      <c r="S158" s="73"/>
      <c r="T158" s="73"/>
      <c r="U158" s="73"/>
      <c r="V158" s="73"/>
      <c r="W158" s="73"/>
      <c r="X158" s="73"/>
      <c r="Y158" s="73"/>
    </row>
    <row r="159" spans="12:25" s="67" customFormat="1">
      <c r="L159" s="73"/>
      <c r="M159" s="73"/>
      <c r="N159" s="73"/>
      <c r="O159" s="73"/>
      <c r="P159" s="73"/>
      <c r="Q159" s="73"/>
      <c r="R159" s="73"/>
      <c r="S159" s="73"/>
      <c r="T159" s="73"/>
      <c r="U159" s="73"/>
      <c r="V159" s="73"/>
      <c r="W159" s="73"/>
      <c r="X159" s="73"/>
      <c r="Y159" s="73"/>
    </row>
    <row r="160" spans="12:25" s="67" customFormat="1"/>
    <row r="161" spans="12:25" s="67" customFormat="1"/>
    <row r="162" spans="12:25" s="68" customFormat="1"/>
    <row r="163" spans="12:25" s="67" customFormat="1"/>
    <row r="164" spans="12:25" s="67" customFormat="1">
      <c r="L164" s="73"/>
      <c r="M164" s="73"/>
      <c r="N164" s="73"/>
      <c r="O164" s="73"/>
      <c r="P164" s="73"/>
      <c r="Q164" s="73"/>
      <c r="R164" s="73"/>
      <c r="S164" s="73"/>
      <c r="T164" s="73"/>
      <c r="U164" s="73"/>
      <c r="V164" s="73"/>
      <c r="W164" s="73"/>
      <c r="X164" s="73"/>
      <c r="Y164" s="73"/>
    </row>
    <row r="165" spans="12:25" s="67" customFormat="1">
      <c r="L165" s="73"/>
      <c r="M165" s="73"/>
      <c r="N165" s="73"/>
      <c r="O165" s="73"/>
      <c r="P165" s="73"/>
      <c r="Q165" s="73"/>
      <c r="R165" s="73"/>
      <c r="S165" s="73"/>
      <c r="T165" s="73"/>
      <c r="U165" s="73"/>
      <c r="V165" s="73"/>
      <c r="W165" s="73"/>
      <c r="X165" s="73"/>
      <c r="Y165" s="73"/>
    </row>
    <row r="166" spans="12:25" s="67" customFormat="1"/>
    <row r="167" spans="12:25" s="67" customFormat="1">
      <c r="L167" s="73"/>
      <c r="M167" s="73"/>
      <c r="N167" s="73"/>
      <c r="O167" s="73"/>
      <c r="P167" s="73"/>
      <c r="Q167" s="73"/>
      <c r="R167" s="73"/>
      <c r="S167" s="73"/>
      <c r="T167" s="73"/>
      <c r="U167" s="73"/>
      <c r="V167" s="73"/>
      <c r="W167" s="73"/>
      <c r="X167" s="73"/>
      <c r="Y167" s="73"/>
    </row>
    <row r="168" spans="12:25" s="67" customFormat="1">
      <c r="L168" s="73"/>
      <c r="M168" s="73"/>
      <c r="N168" s="73"/>
      <c r="O168" s="73"/>
      <c r="P168" s="73"/>
      <c r="Q168" s="73"/>
      <c r="R168" s="73"/>
      <c r="S168" s="73"/>
      <c r="T168" s="73"/>
      <c r="U168" s="73"/>
      <c r="V168" s="73"/>
      <c r="W168" s="73"/>
      <c r="X168" s="73"/>
      <c r="Y168" s="73"/>
    </row>
    <row r="169" spans="12:25" s="67" customFormat="1">
      <c r="L169" s="73"/>
      <c r="M169" s="73"/>
      <c r="N169" s="73"/>
      <c r="O169" s="73"/>
      <c r="P169" s="73"/>
      <c r="Q169" s="73"/>
      <c r="R169" s="73"/>
      <c r="S169" s="73"/>
      <c r="T169" s="73"/>
      <c r="U169" s="73"/>
      <c r="V169" s="73"/>
      <c r="W169" s="73"/>
      <c r="X169" s="73"/>
      <c r="Y169" s="73"/>
    </row>
    <row r="170" spans="12:25" s="67" customFormat="1"/>
    <row r="171" spans="12:25" s="68" customFormat="1"/>
    <row r="172" spans="12:25" s="67" customFormat="1"/>
    <row r="173" spans="12:25" s="67" customFormat="1">
      <c r="L173" s="73"/>
      <c r="M173" s="73"/>
      <c r="N173" s="73"/>
      <c r="O173" s="73"/>
      <c r="P173" s="73"/>
      <c r="Q173" s="73"/>
      <c r="R173" s="73"/>
      <c r="S173" s="73"/>
      <c r="T173" s="73"/>
      <c r="U173" s="73"/>
      <c r="V173" s="73"/>
      <c r="W173" s="73"/>
      <c r="X173" s="73"/>
      <c r="Y173" s="73"/>
    </row>
    <row r="174" spans="12:25" s="67" customFormat="1">
      <c r="L174" s="73"/>
      <c r="M174" s="73"/>
      <c r="N174" s="73"/>
      <c r="O174" s="73"/>
      <c r="P174" s="73"/>
      <c r="Q174" s="73"/>
      <c r="R174" s="73"/>
      <c r="S174" s="73"/>
      <c r="T174" s="73"/>
      <c r="U174" s="73"/>
      <c r="V174" s="73"/>
      <c r="W174" s="73"/>
      <c r="X174" s="73"/>
      <c r="Y174" s="73"/>
    </row>
    <row r="175" spans="12:25" s="67" customFormat="1"/>
    <row r="176" spans="12:25" s="67" customFormat="1">
      <c r="L176" s="73"/>
      <c r="M176" s="73"/>
      <c r="N176" s="73"/>
      <c r="O176" s="73"/>
      <c r="P176" s="73"/>
      <c r="Q176" s="73"/>
      <c r="R176" s="73"/>
      <c r="S176" s="73"/>
      <c r="T176" s="73"/>
      <c r="U176" s="73"/>
      <c r="V176" s="73"/>
      <c r="W176" s="73"/>
      <c r="X176" s="73"/>
      <c r="Y176" s="73"/>
    </row>
    <row r="177" spans="12:25" s="67" customFormat="1"/>
    <row r="178" spans="12:25" s="67" customFormat="1"/>
    <row r="179" spans="12:25" s="67" customFormat="1"/>
    <row r="180" spans="12:25" s="67" customFormat="1">
      <c r="L180" s="73"/>
      <c r="M180" s="73"/>
      <c r="N180" s="73"/>
      <c r="O180" s="73"/>
      <c r="P180" s="73"/>
      <c r="Q180" s="73"/>
      <c r="R180" s="73"/>
      <c r="S180" s="73"/>
      <c r="T180" s="73"/>
      <c r="U180" s="73"/>
      <c r="V180" s="73"/>
      <c r="W180" s="73"/>
      <c r="X180" s="73"/>
      <c r="Y180" s="73"/>
    </row>
    <row r="181" spans="12:25" s="67" customFormat="1">
      <c r="L181" s="73"/>
      <c r="M181" s="73"/>
      <c r="N181" s="73"/>
      <c r="O181" s="73"/>
      <c r="P181" s="73"/>
      <c r="Q181" s="73"/>
      <c r="R181" s="73"/>
      <c r="S181" s="73"/>
      <c r="T181" s="73"/>
      <c r="U181" s="73"/>
      <c r="V181" s="73"/>
      <c r="W181" s="73"/>
      <c r="X181" s="73"/>
      <c r="Y181" s="73"/>
    </row>
    <row r="182" spans="12:25" s="67" customFormat="1">
      <c r="L182" s="73"/>
      <c r="M182" s="73"/>
      <c r="N182" s="73"/>
      <c r="O182" s="73"/>
      <c r="P182" s="73"/>
      <c r="Q182" s="73"/>
      <c r="R182" s="73"/>
      <c r="S182" s="73"/>
      <c r="T182" s="73"/>
      <c r="U182" s="73"/>
      <c r="V182" s="73"/>
      <c r="W182" s="73"/>
      <c r="X182" s="73"/>
      <c r="Y182" s="73"/>
    </row>
    <row r="183" spans="12:25" s="67" customFormat="1">
      <c r="L183" s="73"/>
      <c r="M183" s="73"/>
      <c r="N183" s="73"/>
      <c r="O183" s="73"/>
      <c r="P183" s="73"/>
      <c r="Q183" s="73"/>
      <c r="R183" s="73"/>
      <c r="S183" s="73"/>
      <c r="T183" s="73"/>
      <c r="U183" s="73"/>
      <c r="V183" s="73"/>
      <c r="W183" s="73"/>
      <c r="X183" s="73"/>
      <c r="Y183" s="73"/>
    </row>
    <row r="184" spans="12:25" s="67" customFormat="1">
      <c r="L184" s="73"/>
      <c r="M184" s="73"/>
      <c r="N184" s="73"/>
      <c r="O184" s="73"/>
      <c r="P184" s="73"/>
      <c r="Q184" s="73"/>
      <c r="R184" s="73"/>
      <c r="S184" s="73"/>
      <c r="T184" s="73"/>
      <c r="U184" s="73"/>
      <c r="V184" s="73"/>
      <c r="W184" s="73"/>
      <c r="X184" s="73"/>
      <c r="Y184" s="73"/>
    </row>
    <row r="185" spans="12:25">
      <c r="L185" s="58"/>
      <c r="M185" s="58"/>
      <c r="N185" s="58"/>
      <c r="O185" s="58"/>
      <c r="P185" s="58"/>
      <c r="Q185" s="58"/>
      <c r="R185" s="58"/>
      <c r="S185" s="58"/>
      <c r="T185" s="58"/>
      <c r="U185" s="58"/>
      <c r="V185" s="58"/>
      <c r="W185" s="58"/>
      <c r="X185" s="58"/>
      <c r="Y185" s="58"/>
    </row>
    <row r="186" spans="12:25">
      <c r="L186" s="58"/>
      <c r="M186" s="58"/>
      <c r="N186" s="58"/>
      <c r="O186" s="58"/>
      <c r="P186" s="58"/>
      <c r="Q186" s="58"/>
      <c r="R186" s="58"/>
      <c r="S186" s="58"/>
      <c r="T186" s="58"/>
      <c r="U186" s="58"/>
      <c r="V186" s="58"/>
      <c r="W186" s="58"/>
      <c r="X186" s="58"/>
      <c r="Y186" s="58"/>
    </row>
  </sheetData>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AC216"/>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9" width="12.5703125" style="2" customWidth="1"/>
    <col min="20" max="20" width="5.7109375" style="2" customWidth="1"/>
    <col min="21" max="25" width="12.5703125" style="2" customWidth="1"/>
    <col min="26" max="28" width="2.7109375" style="2" customWidth="1"/>
    <col min="29" max="43" width="13.7109375" style="2" customWidth="1"/>
    <col min="44" max="16384" width="9.140625" style="2"/>
  </cols>
  <sheetData>
    <row r="2" spans="1:29" s="22" customFormat="1" ht="18">
      <c r="B2" s="22" t="s">
        <v>293</v>
      </c>
    </row>
    <row r="4" spans="1:29">
      <c r="B4" s="31" t="s">
        <v>52</v>
      </c>
      <c r="C4" s="1"/>
      <c r="D4" s="1"/>
    </row>
    <row r="5" spans="1:29">
      <c r="B5" s="193" t="s">
        <v>295</v>
      </c>
      <c r="C5" s="193"/>
      <c r="D5" s="193"/>
      <c r="E5" s="193"/>
      <c r="F5" s="193"/>
      <c r="H5" s="23"/>
    </row>
    <row r="6" spans="1:29">
      <c r="B6" s="27"/>
      <c r="C6" s="3"/>
      <c r="D6" s="3"/>
      <c r="H6" s="23"/>
    </row>
    <row r="8" spans="1:29" s="9" customFormat="1">
      <c r="B8" s="9" t="s">
        <v>41</v>
      </c>
      <c r="F8" s="9" t="s">
        <v>23</v>
      </c>
      <c r="H8" s="9" t="s">
        <v>24</v>
      </c>
      <c r="J8" s="9" t="s">
        <v>45</v>
      </c>
      <c r="L8" s="9" t="s">
        <v>286</v>
      </c>
      <c r="M8" s="9" t="s">
        <v>280</v>
      </c>
      <c r="N8" s="209" t="s">
        <v>77</v>
      </c>
      <c r="O8" s="209" t="s">
        <v>76</v>
      </c>
      <c r="P8" s="9" t="s">
        <v>281</v>
      </c>
      <c r="Q8" s="9" t="s">
        <v>282</v>
      </c>
      <c r="R8" s="9" t="s">
        <v>283</v>
      </c>
      <c r="S8" s="9" t="s">
        <v>284</v>
      </c>
      <c r="U8" s="187" t="s">
        <v>354</v>
      </c>
      <c r="V8" s="187" t="s">
        <v>355</v>
      </c>
      <c r="W8" s="187" t="s">
        <v>356</v>
      </c>
      <c r="X8" s="187" t="s">
        <v>351</v>
      </c>
      <c r="AC8" s="9" t="s">
        <v>43</v>
      </c>
    </row>
    <row r="11" spans="1:29" s="78" customFormat="1">
      <c r="A11" s="77"/>
      <c r="B11" s="78" t="s">
        <v>44</v>
      </c>
    </row>
    <row r="12" spans="1:29" s="103" customFormat="1">
      <c r="T12" s="67"/>
      <c r="U12" s="67"/>
      <c r="V12" s="67"/>
      <c r="W12" s="67"/>
      <c r="X12" s="67"/>
      <c r="Y12" s="67"/>
    </row>
    <row r="13" spans="1:29" s="103" customFormat="1">
      <c r="B13" s="71" t="s">
        <v>190</v>
      </c>
      <c r="J13" s="94" t="str">
        <f>Parameters!J28</f>
        <v>Van:</v>
      </c>
      <c r="K13" s="45"/>
      <c r="L13" s="45">
        <f>Parameters!L28</f>
        <v>2010</v>
      </c>
      <c r="M13" s="95">
        <f>Parameters!M28</f>
        <v>2011</v>
      </c>
      <c r="N13" s="95">
        <f>Parameters!N28</f>
        <v>2012</v>
      </c>
      <c r="O13" s="95">
        <f>Parameters!O28</f>
        <v>2013</v>
      </c>
      <c r="P13" s="95">
        <f>Parameters!P28</f>
        <v>2014</v>
      </c>
      <c r="Q13" s="95">
        <f>Parameters!Q28</f>
        <v>2015</v>
      </c>
      <c r="T13" s="67"/>
      <c r="U13" s="67"/>
      <c r="V13" s="67"/>
      <c r="W13" s="67"/>
      <c r="X13" s="67"/>
      <c r="Y13" s="67"/>
    </row>
    <row r="14" spans="1:29" s="103" customFormat="1">
      <c r="B14" s="105"/>
      <c r="F14" s="106"/>
      <c r="H14" s="107"/>
      <c r="J14" s="95" t="str">
        <f>Parameters!J29</f>
        <v>Naar:</v>
      </c>
      <c r="K14" s="95"/>
      <c r="L14" s="95"/>
      <c r="M14" s="95"/>
      <c r="N14" s="95"/>
      <c r="O14" s="95"/>
      <c r="P14" s="95"/>
      <c r="Q14" s="95"/>
      <c r="R14" s="109"/>
      <c r="S14" s="109"/>
      <c r="T14" s="74"/>
      <c r="U14" s="74"/>
      <c r="V14" s="74"/>
      <c r="W14" s="74"/>
      <c r="X14" s="74"/>
      <c r="Y14" s="74"/>
    </row>
    <row r="15" spans="1:29" s="103" customFormat="1">
      <c r="B15" s="105"/>
      <c r="F15" s="106"/>
      <c r="H15" s="107"/>
      <c r="J15" s="95">
        <f>Parameters!J30</f>
        <v>2011</v>
      </c>
      <c r="K15" s="95"/>
      <c r="L15" s="96">
        <f>Parameters!L30</f>
        <v>1.4999999999999999E-2</v>
      </c>
      <c r="M15" s="97"/>
      <c r="N15" s="97"/>
      <c r="O15" s="97"/>
      <c r="P15" s="97"/>
      <c r="Q15" s="97"/>
      <c r="R15" s="110"/>
      <c r="S15" s="110"/>
      <c r="T15" s="75"/>
      <c r="U15" s="75"/>
      <c r="V15" s="75"/>
      <c r="W15" s="75"/>
      <c r="X15" s="75"/>
      <c r="Y15" s="75"/>
      <c r="AC15" s="111"/>
    </row>
    <row r="16" spans="1:29" s="103" customFormat="1">
      <c r="B16" s="105"/>
      <c r="H16" s="107"/>
      <c r="J16" s="95">
        <f>Parameters!J31</f>
        <v>2012</v>
      </c>
      <c r="K16" s="95"/>
      <c r="L16" s="96">
        <f>Parameters!L31</f>
        <v>4.1389999999999816E-2</v>
      </c>
      <c r="M16" s="96">
        <f>Parameters!M31</f>
        <v>2.5999999999999999E-2</v>
      </c>
      <c r="N16" s="97"/>
      <c r="O16" s="97"/>
      <c r="P16" s="97"/>
      <c r="Q16" s="97"/>
      <c r="T16" s="67"/>
      <c r="U16" s="67"/>
      <c r="V16" s="67"/>
      <c r="W16" s="67"/>
      <c r="X16" s="67"/>
      <c r="Y16" s="67"/>
    </row>
    <row r="17" spans="2:29" s="103" customFormat="1">
      <c r="B17" s="105"/>
      <c r="H17" s="107"/>
      <c r="J17" s="95">
        <f>Parameters!J32</f>
        <v>2013</v>
      </c>
      <c r="K17" s="98"/>
      <c r="L17" s="96">
        <f>Parameters!L32</f>
        <v>6.5341969999999749E-2</v>
      </c>
      <c r="M17" s="96">
        <f>Parameters!M32</f>
        <v>4.9598000000000031E-2</v>
      </c>
      <c r="N17" s="96">
        <f>Parameters!N32</f>
        <v>2.3E-2</v>
      </c>
      <c r="O17" s="100"/>
      <c r="P17" s="100"/>
      <c r="Q17" s="100"/>
      <c r="T17" s="67"/>
      <c r="U17" s="67"/>
      <c r="V17" s="67"/>
      <c r="W17" s="67"/>
      <c r="X17" s="67"/>
      <c r="Y17" s="67"/>
    </row>
    <row r="18" spans="2:29" s="103" customFormat="1">
      <c r="B18" s="105"/>
      <c r="H18" s="107"/>
      <c r="J18" s="95">
        <f>Parameters!J33</f>
        <v>2014</v>
      </c>
      <c r="K18" s="95"/>
      <c r="L18" s="96">
        <f>Parameters!L33</f>
        <v>9.5171545159999704E-2</v>
      </c>
      <c r="M18" s="96">
        <f>Parameters!M33</f>
        <v>7.8986744000000053E-2</v>
      </c>
      <c r="N18" s="96">
        <f>Parameters!N33</f>
        <v>5.1644000000000023E-2</v>
      </c>
      <c r="O18" s="96">
        <f>Parameters!O33</f>
        <v>2.8000000000000001E-2</v>
      </c>
      <c r="P18" s="101"/>
      <c r="Q18" s="101"/>
      <c r="R18" s="109"/>
      <c r="S18" s="109"/>
      <c r="T18" s="74"/>
      <c r="U18" s="74"/>
      <c r="V18" s="74"/>
      <c r="W18" s="74"/>
      <c r="X18" s="74"/>
      <c r="Y18" s="74"/>
    </row>
    <row r="19" spans="2:29" s="103" customFormat="1">
      <c r="B19" s="105"/>
      <c r="H19" s="107"/>
      <c r="J19" s="95">
        <f>Parameters!J34</f>
        <v>2015</v>
      </c>
      <c r="K19" s="95"/>
      <c r="L19" s="96">
        <f>Parameters!L34</f>
        <v>0.1061232606115996</v>
      </c>
      <c r="M19" s="96">
        <f>Parameters!M34</f>
        <v>8.9776611440000043E-2</v>
      </c>
      <c r="N19" s="96">
        <f>Parameters!N34</f>
        <v>6.2160439999999983E-2</v>
      </c>
      <c r="O19" s="96">
        <f>Parameters!O34</f>
        <v>3.8280000000000092E-2</v>
      </c>
      <c r="P19" s="96">
        <f>Parameters!P34</f>
        <v>0.01</v>
      </c>
      <c r="Q19" s="101"/>
      <c r="R19" s="109"/>
      <c r="S19" s="109"/>
      <c r="T19" s="74"/>
      <c r="U19" s="74"/>
      <c r="V19" s="74"/>
      <c r="W19" s="74"/>
      <c r="X19" s="74"/>
      <c r="Y19" s="74"/>
    </row>
    <row r="20" spans="2:29" s="103" customFormat="1">
      <c r="B20" s="104"/>
      <c r="J20" s="95">
        <f>Parameters!J35</f>
        <v>2016</v>
      </c>
      <c r="K20" s="95"/>
      <c r="L20" s="96">
        <f>Parameters!L35</f>
        <v>0.11497224669649242</v>
      </c>
      <c r="M20" s="96">
        <f>Parameters!M35</f>
        <v>9.8494824331520014E-2</v>
      </c>
      <c r="N20" s="96">
        <f>Parameters!N35</f>
        <v>7.0657723519999882E-2</v>
      </c>
      <c r="O20" s="96">
        <f>Parameters!O35</f>
        <v>4.6586240000000112E-2</v>
      </c>
      <c r="P20" s="96">
        <f>Parameters!P35</f>
        <v>1.8080000000000096E-2</v>
      </c>
      <c r="Q20" s="96">
        <f>Parameters!Q35</f>
        <v>8.0000000000000002E-3</v>
      </c>
      <c r="R20" s="109"/>
      <c r="S20" s="109"/>
      <c r="T20" s="74"/>
      <c r="U20" s="74"/>
      <c r="V20" s="74"/>
      <c r="W20" s="74"/>
      <c r="X20" s="74"/>
      <c r="Y20" s="74"/>
    </row>
    <row r="21" spans="2:29" s="103" customFormat="1">
      <c r="B21" s="105"/>
      <c r="H21" s="112"/>
      <c r="P21" s="123"/>
      <c r="R21" s="109"/>
      <c r="S21" s="109"/>
      <c r="T21" s="74"/>
      <c r="U21" s="74"/>
      <c r="V21" s="74"/>
      <c r="W21" s="74"/>
      <c r="X21" s="74"/>
      <c r="Y21" s="74"/>
    </row>
    <row r="22" spans="2:29" s="103" customFormat="1">
      <c r="H22" s="112"/>
      <c r="R22" s="109"/>
      <c r="S22" s="109"/>
      <c r="T22" s="74"/>
      <c r="U22" s="74"/>
      <c r="V22" s="74"/>
      <c r="W22" s="74"/>
      <c r="X22" s="74"/>
      <c r="Y22" s="74"/>
      <c r="AC22" s="111"/>
    </row>
    <row r="23" spans="2:29" s="116" customFormat="1">
      <c r="B23" s="71" t="s">
        <v>232</v>
      </c>
      <c r="T23" s="68"/>
      <c r="U23" s="68"/>
      <c r="V23" s="68"/>
      <c r="W23" s="68"/>
      <c r="X23" s="68"/>
      <c r="Y23" s="68"/>
    </row>
    <row r="24" spans="2:29" s="116" customFormat="1">
      <c r="B24" s="71"/>
      <c r="T24" s="68"/>
      <c r="U24" s="68"/>
      <c r="V24" s="68"/>
      <c r="W24" s="68"/>
      <c r="X24" s="68"/>
      <c r="Y24" s="68"/>
    </row>
    <row r="25" spans="2:29" s="116" customFormat="1">
      <c r="B25" s="2" t="s">
        <v>123</v>
      </c>
      <c r="F25" s="118" t="s">
        <v>82</v>
      </c>
      <c r="J25" s="133">
        <f>SUM(L25:S25,U25:X25)</f>
        <v>1337641.3510694879</v>
      </c>
      <c r="K25" s="127">
        <f>'Berekening afschr. en GAW'!K56</f>
        <v>0</v>
      </c>
      <c r="L25" s="119">
        <f>'Berekening afschr. en GAW'!L56</f>
        <v>25047.773045274345</v>
      </c>
      <c r="M25" s="119">
        <f>'Berekening afschr. en GAW'!M56</f>
        <v>46165.210881249695</v>
      </c>
      <c r="N25" s="119">
        <f>'Berekening afschr. en GAW'!N56</f>
        <v>199971.89504931151</v>
      </c>
      <c r="O25" s="119">
        <f>'Berekening afschr. en GAW'!O56</f>
        <v>320148.75627755758</v>
      </c>
      <c r="P25" s="119">
        <f>'Berekening afschr. en GAW'!P56</f>
        <v>7330.4343029875017</v>
      </c>
      <c r="Q25" s="119">
        <f>'Berekening afschr. en GAW'!Q56</f>
        <v>597553.13128920284</v>
      </c>
      <c r="R25" s="119">
        <f>'Berekening afschr. en GAW'!R56</f>
        <v>31550.957413016426</v>
      </c>
      <c r="S25" s="119">
        <f>'Berekening afschr. en GAW'!S56</f>
        <v>0</v>
      </c>
      <c r="T25" s="68"/>
      <c r="U25" s="119">
        <f>'Berekening afschr. en GAW'!U56</f>
        <v>39290.853406981958</v>
      </c>
      <c r="V25" s="119">
        <f>'Berekening afschr. en GAW'!V56</f>
        <v>36067.503568818654</v>
      </c>
      <c r="W25" s="119">
        <f>'Berekening afschr. en GAW'!W56</f>
        <v>11901.373474181935</v>
      </c>
      <c r="X25" s="119">
        <f>'Berekening afschr. en GAW'!X56</f>
        <v>22613.462360905818</v>
      </c>
      <c r="Y25" s="68"/>
    </row>
    <row r="26" spans="2:29" s="116" customFormat="1">
      <c r="B26" s="71"/>
      <c r="T26" s="68"/>
      <c r="U26" s="68"/>
      <c r="V26" s="68"/>
      <c r="W26" s="68"/>
      <c r="X26" s="68"/>
      <c r="Y26" s="68"/>
    </row>
    <row r="27" spans="2:29" s="103" customFormat="1">
      <c r="B27" s="2" t="s">
        <v>125</v>
      </c>
      <c r="F27" s="2" t="s">
        <v>84</v>
      </c>
      <c r="H27" s="113"/>
      <c r="I27" s="113"/>
      <c r="J27" s="133">
        <f t="shared" ref="J27:J28" si="0">SUM(L27:S27)</f>
        <v>84277.367582517603</v>
      </c>
      <c r="K27" s="127">
        <f>'Berekening afschr. en GAW'!K69</f>
        <v>0</v>
      </c>
      <c r="L27" s="119">
        <f>'Berekening afschr. en GAW'!L69</f>
        <v>1939.6153846153845</v>
      </c>
      <c r="M27" s="119">
        <f>'Berekening afschr. en GAW'!M69</f>
        <v>852.53807307692307</v>
      </c>
      <c r="N27" s="119">
        <f>'Berekening afschr. en GAW'!N69</f>
        <v>53717.146385076776</v>
      </c>
      <c r="O27" s="119">
        <f>'Berekening afschr. en GAW'!O69</f>
        <v>9082.2809974408156</v>
      </c>
      <c r="P27" s="119">
        <f>'Berekening afschr. en GAW'!P69</f>
        <v>740.43366538461532</v>
      </c>
      <c r="Q27" s="119">
        <f>'Berekening afschr. en GAW'!Q69</f>
        <v>17596.332692307693</v>
      </c>
      <c r="R27" s="119">
        <f>'Berekening afschr. en GAW'!R69</f>
        <v>349.02038461538456</v>
      </c>
      <c r="S27" s="119">
        <f>'Berekening afschr. en GAW'!S69</f>
        <v>0</v>
      </c>
      <c r="T27" s="127"/>
      <c r="U27" s="127"/>
      <c r="V27" s="127"/>
      <c r="W27" s="127"/>
      <c r="X27" s="127"/>
      <c r="Y27" s="127"/>
      <c r="AC27" s="111"/>
    </row>
    <row r="28" spans="2:29" s="103" customFormat="1">
      <c r="B28" s="2" t="s">
        <v>126</v>
      </c>
      <c r="F28" s="2" t="s">
        <v>84</v>
      </c>
      <c r="H28" s="112"/>
      <c r="J28" s="133">
        <f t="shared" si="0"/>
        <v>42138.683791258802</v>
      </c>
      <c r="K28" s="128"/>
      <c r="L28" s="119">
        <f>'Berekening afschr. en GAW'!L70</f>
        <v>969.80769230769226</v>
      </c>
      <c r="M28" s="119">
        <f>'Berekening afschr. en GAW'!M70</f>
        <v>426.26903653846153</v>
      </c>
      <c r="N28" s="119">
        <f>'Berekening afschr. en GAW'!N70</f>
        <v>26858.573192538388</v>
      </c>
      <c r="O28" s="119">
        <f>'Berekening afschr. en GAW'!O70</f>
        <v>4541.1404987204078</v>
      </c>
      <c r="P28" s="119">
        <f>'Berekening afschr. en GAW'!P70</f>
        <v>370.21683269230766</v>
      </c>
      <c r="Q28" s="119">
        <f>'Berekening afschr. en GAW'!Q70</f>
        <v>8798.1663461538465</v>
      </c>
      <c r="R28" s="119">
        <f>'Berekening afschr. en GAW'!R70</f>
        <v>174.51019230769228</v>
      </c>
      <c r="S28" s="119">
        <f>'Berekening afschr. en GAW'!S70</f>
        <v>0</v>
      </c>
      <c r="T28" s="127"/>
      <c r="U28" s="127"/>
      <c r="V28" s="127"/>
      <c r="W28" s="127"/>
      <c r="X28" s="127"/>
      <c r="Y28" s="127"/>
      <c r="AC28" s="111"/>
    </row>
    <row r="29" spans="2:29" s="103" customFormat="1">
      <c r="B29" s="105"/>
      <c r="H29" s="112"/>
      <c r="J29" s="114"/>
      <c r="K29" s="128"/>
      <c r="L29" s="115"/>
      <c r="M29" s="114"/>
      <c r="N29" s="114"/>
      <c r="O29" s="114"/>
      <c r="P29" s="114"/>
      <c r="Q29" s="114"/>
      <c r="R29" s="109"/>
      <c r="S29" s="109"/>
      <c r="T29" s="74"/>
      <c r="U29" s="74"/>
      <c r="V29" s="74"/>
      <c r="W29" s="74"/>
      <c r="X29" s="74"/>
      <c r="Y29" s="74"/>
      <c r="AC29" s="111"/>
    </row>
    <row r="30" spans="2:29" s="103" customFormat="1">
      <c r="B30" s="2" t="s">
        <v>136</v>
      </c>
      <c r="F30" s="2" t="s">
        <v>85</v>
      </c>
      <c r="H30" s="112"/>
      <c r="J30" s="133">
        <f t="shared" ref="J30:J31" si="1">SUM(L30:S30)</f>
        <v>123823.63162734722</v>
      </c>
      <c r="K30" s="127">
        <f>'Berekening afschr. en GAW'!K83</f>
        <v>0</v>
      </c>
      <c r="L30" s="119">
        <f>'Berekening afschr. en GAW'!L83</f>
        <v>2381.1538461538462</v>
      </c>
      <c r="M30" s="119">
        <f>'Berekening afschr. en GAW'!M83</f>
        <v>292.93506538461526</v>
      </c>
      <c r="N30" s="119">
        <f>'Berekening afschr. en GAW'!N83</f>
        <v>85034.984107668482</v>
      </c>
      <c r="O30" s="119">
        <f>'Berekening afschr. en GAW'!O83</f>
        <v>15183.460081778272</v>
      </c>
      <c r="P30" s="119">
        <f>'Berekening afschr. en GAW'!P83</f>
        <v>347.78060769230768</v>
      </c>
      <c r="Q30" s="119">
        <f>'Berekening afschr. en GAW'!Q83</f>
        <v>19618.5</v>
      </c>
      <c r="R30" s="119">
        <f>'Berekening afschr. en GAW'!R83</f>
        <v>964.8179186696882</v>
      </c>
      <c r="S30" s="119">
        <f>'Berekening afschr. en GAW'!S83</f>
        <v>0</v>
      </c>
      <c r="T30" s="127"/>
      <c r="U30" s="127"/>
      <c r="V30" s="127"/>
      <c r="W30" s="127"/>
      <c r="X30" s="127"/>
      <c r="Y30" s="127"/>
      <c r="AC30" s="111"/>
    </row>
    <row r="31" spans="2:29" s="103" customFormat="1">
      <c r="B31" s="2" t="s">
        <v>135</v>
      </c>
      <c r="F31" s="2" t="s">
        <v>85</v>
      </c>
      <c r="H31" s="112"/>
      <c r="J31" s="133">
        <f t="shared" si="1"/>
        <v>61911.815813673609</v>
      </c>
      <c r="K31" s="129"/>
      <c r="L31" s="119">
        <f>'Berekening afschr. en GAW'!L84</f>
        <v>1190.5769230769231</v>
      </c>
      <c r="M31" s="119">
        <f>'Berekening afschr. en GAW'!M84</f>
        <v>146.46753269230763</v>
      </c>
      <c r="N31" s="119">
        <f>'Berekening afschr. en GAW'!N84</f>
        <v>42517.492053834241</v>
      </c>
      <c r="O31" s="119">
        <f>'Berekening afschr. en GAW'!O84</f>
        <v>7591.730040889136</v>
      </c>
      <c r="P31" s="119">
        <f>'Berekening afschr. en GAW'!P84</f>
        <v>173.89030384615384</v>
      </c>
      <c r="Q31" s="119">
        <f>'Berekening afschr. en GAW'!Q84</f>
        <v>9809.25</v>
      </c>
      <c r="R31" s="119">
        <f>'Berekening afschr. en GAW'!R84</f>
        <v>482.4089593348441</v>
      </c>
      <c r="S31" s="119">
        <f>'Berekening afschr. en GAW'!S84</f>
        <v>0</v>
      </c>
      <c r="T31" s="127"/>
      <c r="U31" s="127"/>
      <c r="V31" s="127"/>
      <c r="W31" s="127"/>
      <c r="X31" s="127"/>
      <c r="Y31" s="127"/>
      <c r="AC31" s="111"/>
    </row>
    <row r="32" spans="2:29" s="103" customFormat="1">
      <c r="B32" s="105"/>
      <c r="H32" s="112"/>
      <c r="J32" s="114"/>
      <c r="K32" s="128"/>
      <c r="L32" s="115"/>
      <c r="M32" s="115"/>
      <c r="N32" s="115"/>
      <c r="O32" s="115"/>
      <c r="P32" s="114"/>
      <c r="Q32" s="114"/>
      <c r="R32" s="109"/>
      <c r="S32" s="109"/>
      <c r="T32" s="74"/>
      <c r="U32" s="74"/>
      <c r="V32" s="74"/>
      <c r="W32" s="74"/>
      <c r="X32" s="74"/>
      <c r="Y32" s="74"/>
      <c r="AC32" s="111"/>
    </row>
    <row r="33" spans="2:29" s="103" customFormat="1">
      <c r="B33" s="2" t="s">
        <v>143</v>
      </c>
      <c r="F33" s="2" t="s">
        <v>86</v>
      </c>
      <c r="H33" s="112"/>
      <c r="J33" s="133">
        <f t="shared" ref="J33:J34" si="2">SUM(L33:S33)</f>
        <v>142250.76539098864</v>
      </c>
      <c r="K33" s="127">
        <f>'Berekening afschr. en GAW'!K108</f>
        <v>0</v>
      </c>
      <c r="L33" s="119">
        <f>'Berekening afschr. en GAW'!L96</f>
        <v>921.18256410256413</v>
      </c>
      <c r="M33" s="119">
        <f>'Berekening afschr. en GAW'!M96</f>
        <v>-260.33948717948732</v>
      </c>
      <c r="N33" s="119">
        <f>'Berekening afschr. en GAW'!N96</f>
        <v>95765.175253685971</v>
      </c>
      <c r="O33" s="119">
        <f>'Berekening afschr. en GAW'!O96</f>
        <v>22981.32050483553</v>
      </c>
      <c r="P33" s="119">
        <f>'Berekening afschr. en GAW'!P96</f>
        <v>1149.2451488070028</v>
      </c>
      <c r="Q33" s="119">
        <f>'Berekening afschr. en GAW'!Q96</f>
        <v>21694.181406737047</v>
      </c>
      <c r="R33" s="119">
        <f>'Berekening afschr. en GAW'!R96</f>
        <v>0</v>
      </c>
      <c r="S33" s="119">
        <f>'Berekening afschr. en GAW'!S96</f>
        <v>0</v>
      </c>
      <c r="T33" s="127"/>
      <c r="U33" s="127"/>
      <c r="V33" s="127"/>
      <c r="W33" s="127"/>
      <c r="X33" s="127"/>
      <c r="Y33" s="127"/>
      <c r="AC33" s="111"/>
    </row>
    <row r="34" spans="2:29" s="103" customFormat="1">
      <c r="B34" s="2" t="s">
        <v>144</v>
      </c>
      <c r="F34" s="2" t="s">
        <v>86</v>
      </c>
      <c r="H34" s="89"/>
      <c r="J34" s="133">
        <f t="shared" si="2"/>
        <v>71125.382695494322</v>
      </c>
      <c r="K34" s="128"/>
      <c r="L34" s="119">
        <f>'Berekening afschr. en GAW'!L97</f>
        <v>460.59128205128206</v>
      </c>
      <c r="M34" s="119">
        <f>'Berekening afschr. en GAW'!M97</f>
        <v>-130.16974358974366</v>
      </c>
      <c r="N34" s="119">
        <f>'Berekening afschr. en GAW'!N97</f>
        <v>47882.587626842986</v>
      </c>
      <c r="O34" s="119">
        <f>'Berekening afschr. en GAW'!O97</f>
        <v>11490.660252417765</v>
      </c>
      <c r="P34" s="119">
        <f>'Berekening afschr. en GAW'!P97</f>
        <v>574.6225744035014</v>
      </c>
      <c r="Q34" s="119">
        <f>'Berekening afschr. en GAW'!Q97</f>
        <v>10847.090703368523</v>
      </c>
      <c r="R34" s="119">
        <f>'Berekening afschr. en GAW'!R97</f>
        <v>0</v>
      </c>
      <c r="S34" s="119">
        <f>'Berekening afschr. en GAW'!S97</f>
        <v>0</v>
      </c>
      <c r="T34" s="127"/>
      <c r="U34" s="127"/>
      <c r="V34" s="127"/>
      <c r="W34" s="127"/>
      <c r="X34" s="127"/>
      <c r="Y34" s="127"/>
    </row>
    <row r="35" spans="2:29" s="103" customFormat="1">
      <c r="B35" s="105"/>
      <c r="H35" s="89"/>
      <c r="J35" s="108"/>
      <c r="K35" s="67"/>
      <c r="L35" s="109"/>
      <c r="M35" s="109"/>
      <c r="N35" s="109"/>
      <c r="O35" s="109"/>
      <c r="P35" s="109"/>
      <c r="Q35" s="109"/>
      <c r="R35" s="109"/>
      <c r="S35" s="109"/>
      <c r="T35" s="74"/>
      <c r="U35" s="74"/>
      <c r="V35" s="74"/>
      <c r="W35" s="74"/>
      <c r="X35" s="74"/>
      <c r="Y35" s="74"/>
    </row>
    <row r="36" spans="2:29" s="103" customFormat="1">
      <c r="B36" s="2" t="s">
        <v>150</v>
      </c>
      <c r="F36" s="2" t="s">
        <v>87</v>
      </c>
      <c r="H36" s="89"/>
      <c r="J36" s="133">
        <f t="shared" ref="J36:J37" si="3">SUM(L36:S36)</f>
        <v>235163.54660100158</v>
      </c>
      <c r="K36" s="127">
        <f>'Berekening afschr. en GAW'!K108</f>
        <v>0</v>
      </c>
      <c r="L36" s="119">
        <f>'Berekening afschr. en GAW'!L108</f>
        <v>497.84615384615387</v>
      </c>
      <c r="M36" s="119">
        <f>'Berekening afschr. en GAW'!M108</f>
        <v>0</v>
      </c>
      <c r="N36" s="119">
        <f>'Berekening afschr. en GAW'!N108</f>
        <v>147038.43360956974</v>
      </c>
      <c r="O36" s="119">
        <f>'Berekening afschr. en GAW'!O108</f>
        <v>54913.800138867817</v>
      </c>
      <c r="P36" s="119">
        <f>'Berekening afschr. en GAW'!P108</f>
        <v>797.51282051282055</v>
      </c>
      <c r="Q36" s="119">
        <f>'Berekening afschr. en GAW'!Q108</f>
        <v>31915.953878205077</v>
      </c>
      <c r="R36" s="119">
        <f>'Berekening afschr. en GAW'!R108</f>
        <v>0</v>
      </c>
      <c r="S36" s="119">
        <f>'Berekening afschr. en GAW'!S108</f>
        <v>0</v>
      </c>
      <c r="T36" s="127"/>
      <c r="U36" s="127"/>
      <c r="V36" s="127"/>
      <c r="W36" s="127"/>
      <c r="X36" s="127"/>
      <c r="Y36" s="127"/>
    </row>
    <row r="37" spans="2:29" s="103" customFormat="1">
      <c r="B37" s="2" t="s">
        <v>151</v>
      </c>
      <c r="F37" s="2" t="s">
        <v>87</v>
      </c>
      <c r="H37" s="89"/>
      <c r="J37" s="133">
        <f t="shared" si="3"/>
        <v>117581.77330050079</v>
      </c>
      <c r="K37" s="67"/>
      <c r="L37" s="119">
        <f>'Berekening afschr. en GAW'!L109</f>
        <v>248.92307692307693</v>
      </c>
      <c r="M37" s="119">
        <f>'Berekening afschr. en GAW'!M109</f>
        <v>0</v>
      </c>
      <c r="N37" s="119">
        <f>'Berekening afschr. en GAW'!N109</f>
        <v>73519.216804784868</v>
      </c>
      <c r="O37" s="119">
        <f>'Berekening afschr. en GAW'!O109</f>
        <v>27456.900069433908</v>
      </c>
      <c r="P37" s="119">
        <f>'Berekening afschr. en GAW'!P109</f>
        <v>398.75641025641028</v>
      </c>
      <c r="Q37" s="119">
        <f>'Berekening afschr. en GAW'!Q109</f>
        <v>15957.976939102538</v>
      </c>
      <c r="R37" s="119">
        <f>'Berekening afschr. en GAW'!R109</f>
        <v>0</v>
      </c>
      <c r="S37" s="119">
        <f>'Berekening afschr. en GAW'!S109</f>
        <v>0</v>
      </c>
      <c r="T37" s="127"/>
      <c r="U37" s="127"/>
      <c r="V37" s="127"/>
      <c r="W37" s="127"/>
      <c r="X37" s="127"/>
      <c r="Y37" s="127"/>
    </row>
    <row r="38" spans="2:29" s="103" customFormat="1">
      <c r="B38" s="105"/>
      <c r="H38" s="89"/>
      <c r="J38" s="108"/>
      <c r="K38" s="67"/>
      <c r="L38" s="109"/>
      <c r="M38" s="109"/>
      <c r="N38" s="109"/>
      <c r="O38" s="109"/>
      <c r="P38" s="109"/>
      <c r="Q38" s="109"/>
      <c r="R38" s="109"/>
      <c r="S38" s="109"/>
      <c r="T38" s="74"/>
      <c r="U38" s="74"/>
      <c r="V38" s="74"/>
      <c r="W38" s="74"/>
      <c r="X38" s="74"/>
      <c r="Y38" s="74"/>
    </row>
    <row r="39" spans="2:29" s="103" customFormat="1">
      <c r="B39" s="2" t="s">
        <v>159</v>
      </c>
      <c r="C39" s="2"/>
      <c r="D39" s="2"/>
      <c r="E39" s="2"/>
      <c r="F39" s="2" t="s">
        <v>75</v>
      </c>
      <c r="H39" s="89"/>
      <c r="J39" s="133">
        <f t="shared" ref="J39:J40" si="4">SUM(L39:S39)</f>
        <v>192322.92664691291</v>
      </c>
      <c r="K39" s="127">
        <f>'Berekening afschr. en GAW'!K119</f>
        <v>0</v>
      </c>
      <c r="L39" s="119">
        <f>'Berekening afschr. en GAW'!L119</f>
        <v>342.24529403011911</v>
      </c>
      <c r="M39" s="119">
        <f>'Berekening afschr. en GAW'!M119</f>
        <v>0</v>
      </c>
      <c r="N39" s="119">
        <f>'Berekening afschr. en GAW'!N119</f>
        <v>157486.65672414616</v>
      </c>
      <c r="O39" s="119">
        <f>'Berekening afschr. en GAW'!O119</f>
        <v>19155.087289859664</v>
      </c>
      <c r="P39" s="119">
        <f>'Berekening afschr. en GAW'!P119</f>
        <v>35.065128205128254</v>
      </c>
      <c r="Q39" s="119">
        <f>'Berekening afschr. en GAW'!Q119</f>
        <v>15303.872210671821</v>
      </c>
      <c r="R39" s="119">
        <f>'Berekening afschr. en GAW'!R119</f>
        <v>0</v>
      </c>
      <c r="S39" s="119">
        <f>'Berekening afschr. en GAW'!S119</f>
        <v>0</v>
      </c>
      <c r="T39" s="127"/>
      <c r="U39" s="127"/>
      <c r="V39" s="127"/>
      <c r="W39" s="127"/>
      <c r="X39" s="127"/>
      <c r="Y39" s="127"/>
    </row>
    <row r="40" spans="2:29" s="103" customFormat="1">
      <c r="B40" s="2" t="s">
        <v>160</v>
      </c>
      <c r="C40" s="2"/>
      <c r="D40" s="2"/>
      <c r="E40" s="2"/>
      <c r="F40" s="2" t="s">
        <v>75</v>
      </c>
      <c r="H40" s="89"/>
      <c r="J40" s="133">
        <f t="shared" si="4"/>
        <v>96161.463323456454</v>
      </c>
      <c r="K40" s="67"/>
      <c r="L40" s="119">
        <f>'Berekening afschr. en GAW'!L120</f>
        <v>171.12264701505956</v>
      </c>
      <c r="M40" s="119">
        <f>'Berekening afschr. en GAW'!M120</f>
        <v>0</v>
      </c>
      <c r="N40" s="119">
        <f>'Berekening afschr. en GAW'!N120</f>
        <v>78743.32836207308</v>
      </c>
      <c r="O40" s="119">
        <f>'Berekening afschr. en GAW'!O120</f>
        <v>9577.5436449298322</v>
      </c>
      <c r="P40" s="119">
        <f>'Berekening afschr. en GAW'!P120</f>
        <v>17.532564102564127</v>
      </c>
      <c r="Q40" s="119">
        <f>'Berekening afschr. en GAW'!Q120</f>
        <v>7651.9361053359107</v>
      </c>
      <c r="R40" s="119">
        <f>'Berekening afschr. en GAW'!R120</f>
        <v>0</v>
      </c>
      <c r="S40" s="119">
        <f>'Berekening afschr. en GAW'!S120</f>
        <v>0</v>
      </c>
      <c r="T40" s="127"/>
      <c r="U40" s="127"/>
      <c r="V40" s="127"/>
      <c r="W40" s="127"/>
      <c r="X40" s="127"/>
      <c r="Y40" s="127"/>
    </row>
    <row r="41" spans="2:29" s="103" customFormat="1">
      <c r="B41" s="105"/>
      <c r="J41" s="108"/>
      <c r="K41" s="67"/>
      <c r="L41" s="109"/>
      <c r="M41" s="109"/>
      <c r="N41" s="109"/>
      <c r="O41" s="109"/>
      <c r="P41" s="109"/>
      <c r="Q41" s="109"/>
      <c r="R41" s="109"/>
      <c r="S41" s="109"/>
      <c r="T41" s="74"/>
      <c r="U41" s="74"/>
      <c r="V41" s="74"/>
      <c r="W41" s="74"/>
      <c r="X41" s="74"/>
      <c r="Y41" s="74"/>
    </row>
    <row r="42" spans="2:29" s="103" customFormat="1">
      <c r="B42" s="2" t="s">
        <v>165</v>
      </c>
      <c r="C42" s="2"/>
      <c r="D42" s="2"/>
      <c r="E42" s="2"/>
      <c r="F42" s="2" t="s">
        <v>88</v>
      </c>
      <c r="J42" s="133">
        <f t="shared" ref="J42:J43" si="5">SUM(L42:S42)</f>
        <v>141988.81305902841</v>
      </c>
      <c r="K42" s="127">
        <f>'Berekening afschr. en GAW'!K129</f>
        <v>0</v>
      </c>
      <c r="L42" s="119">
        <f>'Berekening afschr. en GAW'!L129</f>
        <v>471.78020453018149</v>
      </c>
      <c r="M42" s="119">
        <f>'Berekening afschr. en GAW'!M129</f>
        <v>0</v>
      </c>
      <c r="N42" s="119">
        <f>'Berekening afschr. en GAW'!N129</f>
        <v>121334.06479374004</v>
      </c>
      <c r="O42" s="119">
        <f>'Berekening afschr. en GAW'!O129</f>
        <v>13952.164583651484</v>
      </c>
      <c r="P42" s="119">
        <f>'Berekening afschr. en GAW'!P129</f>
        <v>-29.539230769230773</v>
      </c>
      <c r="Q42" s="119">
        <f>'Berekening afschr. en GAW'!Q129</f>
        <v>6260.3427078759369</v>
      </c>
      <c r="R42" s="119">
        <f>'Berekening afschr. en GAW'!R129</f>
        <v>0</v>
      </c>
      <c r="S42" s="119">
        <f>'Berekening afschr. en GAW'!S129</f>
        <v>0</v>
      </c>
      <c r="T42" s="127"/>
      <c r="U42" s="127"/>
      <c r="V42" s="127"/>
      <c r="W42" s="127"/>
      <c r="X42" s="127"/>
      <c r="Y42" s="127"/>
    </row>
    <row r="43" spans="2:29" s="103" customFormat="1">
      <c r="B43" s="2" t="s">
        <v>166</v>
      </c>
      <c r="C43" s="2"/>
      <c r="D43" s="2"/>
      <c r="E43" s="2"/>
      <c r="F43" s="2" t="s">
        <v>88</v>
      </c>
      <c r="J43" s="133">
        <f t="shared" si="5"/>
        <v>70994.406529514206</v>
      </c>
      <c r="K43" s="67"/>
      <c r="L43" s="119">
        <f>'Berekening afschr. en GAW'!L130</f>
        <v>235.89010226509075</v>
      </c>
      <c r="M43" s="119">
        <f>'Berekening afschr. en GAW'!M130</f>
        <v>0</v>
      </c>
      <c r="N43" s="119">
        <f>'Berekening afschr. en GAW'!N130</f>
        <v>60667.032396870018</v>
      </c>
      <c r="O43" s="119">
        <f>'Berekening afschr. en GAW'!O130</f>
        <v>6976.0822918257418</v>
      </c>
      <c r="P43" s="119">
        <f>'Berekening afschr. en GAW'!P130</f>
        <v>-14.769615384615387</v>
      </c>
      <c r="Q43" s="119">
        <f>'Berekening afschr. en GAW'!Q130</f>
        <v>3130.1713539379684</v>
      </c>
      <c r="R43" s="119">
        <f>'Berekening afschr. en GAW'!R130</f>
        <v>0</v>
      </c>
      <c r="S43" s="119">
        <f>'Berekening afschr. en GAW'!S130</f>
        <v>0</v>
      </c>
      <c r="T43" s="127"/>
      <c r="U43" s="127"/>
      <c r="V43" s="127"/>
      <c r="W43" s="127"/>
      <c r="X43" s="127"/>
      <c r="Y43" s="127"/>
      <c r="Z43" s="89"/>
    </row>
    <row r="44" spans="2:29" s="103" customFormat="1">
      <c r="B44" s="105"/>
      <c r="J44" s="108"/>
      <c r="K44" s="67"/>
      <c r="L44" s="109"/>
      <c r="M44" s="109"/>
      <c r="N44" s="109"/>
      <c r="O44" s="109"/>
      <c r="P44" s="109"/>
      <c r="Q44" s="109"/>
      <c r="R44" s="109"/>
      <c r="S44" s="109"/>
      <c r="T44" s="74"/>
      <c r="U44" s="74"/>
      <c r="V44" s="74"/>
      <c r="W44" s="74"/>
      <c r="X44" s="74"/>
      <c r="Y44" s="74"/>
    </row>
    <row r="45" spans="2:29" s="103" customFormat="1">
      <c r="B45" s="2" t="s">
        <v>170</v>
      </c>
      <c r="C45" s="2"/>
      <c r="D45" s="2"/>
      <c r="E45" s="2"/>
      <c r="F45" s="2" t="s">
        <v>89</v>
      </c>
      <c r="J45" s="133">
        <f t="shared" ref="J45:J46" si="6">SUM(L45:S45)</f>
        <v>176164.34921355286</v>
      </c>
      <c r="K45" s="127">
        <f>'Berekening afschr. en GAW'!K138</f>
        <v>0</v>
      </c>
      <c r="L45" s="119">
        <f>'Berekening afschr. en GAW'!L138</f>
        <v>-167.25736110849232</v>
      </c>
      <c r="M45" s="119">
        <f>'Berekening afschr. en GAW'!M138</f>
        <v>0</v>
      </c>
      <c r="N45" s="119">
        <f>'Berekening afschr. en GAW'!N138</f>
        <v>115627.14060999169</v>
      </c>
      <c r="O45" s="119">
        <f>'Berekening afschr. en GAW'!O138</f>
        <v>28743.275794091085</v>
      </c>
      <c r="P45" s="119">
        <f>'Berekening afschr. en GAW'!P138</f>
        <v>-118.53128205128203</v>
      </c>
      <c r="Q45" s="119">
        <f>'Berekening afschr. en GAW'!Q138</f>
        <v>31739.941760322174</v>
      </c>
      <c r="R45" s="119">
        <f>'Berekening afschr. en GAW'!R138</f>
        <v>339.7796923076923</v>
      </c>
      <c r="S45" s="119">
        <f>'Berekening afschr. en GAW'!S138</f>
        <v>0</v>
      </c>
      <c r="T45" s="127"/>
      <c r="U45" s="127"/>
      <c r="V45" s="127"/>
      <c r="W45" s="127"/>
      <c r="X45" s="127"/>
      <c r="Y45" s="127"/>
    </row>
    <row r="46" spans="2:29" s="103" customFormat="1">
      <c r="B46" s="2" t="s">
        <v>171</v>
      </c>
      <c r="C46" s="2"/>
      <c r="D46" s="2"/>
      <c r="E46" s="2"/>
      <c r="F46" s="2" t="s">
        <v>89</v>
      </c>
      <c r="J46" s="133">
        <f t="shared" si="6"/>
        <v>88082.174606776432</v>
      </c>
      <c r="K46" s="67"/>
      <c r="L46" s="119">
        <f>'Berekening afschr. en GAW'!L139</f>
        <v>-83.628680554246159</v>
      </c>
      <c r="M46" s="119">
        <f>'Berekening afschr. en GAW'!M139</f>
        <v>0</v>
      </c>
      <c r="N46" s="119">
        <f>'Berekening afschr. en GAW'!N139</f>
        <v>57813.570304995847</v>
      </c>
      <c r="O46" s="119">
        <f>'Berekening afschr. en GAW'!O139</f>
        <v>14371.637897045543</v>
      </c>
      <c r="P46" s="119">
        <f>'Berekening afschr. en GAW'!P139</f>
        <v>-59.265641025641017</v>
      </c>
      <c r="Q46" s="119">
        <f>'Berekening afschr. en GAW'!Q139</f>
        <v>15869.970880161087</v>
      </c>
      <c r="R46" s="119">
        <f>'Berekening afschr. en GAW'!R139</f>
        <v>169.88984615384615</v>
      </c>
      <c r="S46" s="119">
        <f>'Berekening afschr. en GAW'!S139</f>
        <v>0</v>
      </c>
      <c r="T46" s="127"/>
      <c r="U46" s="127"/>
      <c r="V46" s="127"/>
      <c r="W46" s="127"/>
      <c r="X46" s="127"/>
      <c r="Y46" s="127"/>
    </row>
    <row r="47" spans="2:29" s="103" customFormat="1">
      <c r="B47" s="105"/>
      <c r="L47" s="109"/>
      <c r="M47" s="109"/>
      <c r="N47" s="109"/>
      <c r="O47" s="109"/>
      <c r="P47" s="109"/>
      <c r="Q47" s="109"/>
      <c r="R47" s="109"/>
      <c r="S47" s="109"/>
      <c r="T47" s="74"/>
      <c r="U47" s="74"/>
      <c r="V47" s="74"/>
      <c r="W47" s="74"/>
      <c r="X47" s="74"/>
      <c r="Y47" s="74"/>
    </row>
    <row r="48" spans="2:29" s="103" customFormat="1">
      <c r="B48" s="105"/>
      <c r="J48" s="108"/>
      <c r="L48" s="109"/>
      <c r="M48" s="109"/>
      <c r="N48" s="109"/>
      <c r="O48" s="109"/>
      <c r="P48" s="109"/>
      <c r="Q48" s="109"/>
      <c r="R48" s="109"/>
      <c r="S48" s="109"/>
      <c r="T48" s="74"/>
      <c r="U48" s="74"/>
      <c r="V48" s="74"/>
      <c r="W48" s="74"/>
      <c r="X48" s="74"/>
      <c r="Y48" s="74"/>
    </row>
    <row r="49" spans="1:29" s="78" customFormat="1">
      <c r="A49" s="77"/>
      <c r="B49" s="78" t="s">
        <v>300</v>
      </c>
    </row>
    <row r="50" spans="1:29" s="103" customFormat="1">
      <c r="B50" s="105"/>
      <c r="J50" s="108"/>
      <c r="L50" s="109"/>
      <c r="M50" s="109"/>
      <c r="N50" s="109"/>
      <c r="O50" s="109"/>
      <c r="P50" s="109"/>
      <c r="Q50" s="109"/>
      <c r="R50" s="109"/>
      <c r="S50" s="109"/>
      <c r="T50" s="74"/>
      <c r="U50" s="74"/>
      <c r="V50" s="74"/>
      <c r="W50" s="74"/>
      <c r="X50" s="74"/>
      <c r="Y50" s="74"/>
    </row>
    <row r="51" spans="1:29" s="103" customFormat="1">
      <c r="B51" s="79" t="s">
        <v>321</v>
      </c>
      <c r="F51" s="103" t="s">
        <v>84</v>
      </c>
      <c r="J51" s="133">
        <f t="shared" ref="J51:J57" si="7">SUM(L51:S51,U51:X51)</f>
        <v>1337641.3510694879</v>
      </c>
      <c r="L51" s="82">
        <f t="shared" ref="L51:S51" si="8">L25</f>
        <v>25047.773045274345</v>
      </c>
      <c r="M51" s="82">
        <f t="shared" si="8"/>
        <v>46165.210881249695</v>
      </c>
      <c r="N51" s="82">
        <f t="shared" si="8"/>
        <v>199971.89504931151</v>
      </c>
      <c r="O51" s="82">
        <f t="shared" si="8"/>
        <v>320148.75627755758</v>
      </c>
      <c r="P51" s="82">
        <f t="shared" si="8"/>
        <v>7330.4343029875017</v>
      </c>
      <c r="Q51" s="82">
        <f t="shared" si="8"/>
        <v>597553.13128920284</v>
      </c>
      <c r="R51" s="82">
        <f t="shared" si="8"/>
        <v>31550.957413016426</v>
      </c>
      <c r="S51" s="82">
        <f t="shared" si="8"/>
        <v>0</v>
      </c>
      <c r="T51" s="74"/>
      <c r="U51" s="82">
        <f>U25</f>
        <v>39290.853406981958</v>
      </c>
      <c r="V51" s="82">
        <f>V25</f>
        <v>36067.503568818654</v>
      </c>
      <c r="W51" s="82">
        <f>W25</f>
        <v>11901.373474181935</v>
      </c>
      <c r="X51" s="82">
        <f>X25</f>
        <v>22613.462360905818</v>
      </c>
      <c r="Y51" s="74"/>
    </row>
    <row r="52" spans="1:29" s="103" customFormat="1">
      <c r="B52" s="79" t="s">
        <v>321</v>
      </c>
      <c r="F52" s="103" t="s">
        <v>85</v>
      </c>
      <c r="J52" s="133">
        <f t="shared" si="7"/>
        <v>1337641.3510694879</v>
      </c>
      <c r="L52" s="82">
        <f t="shared" ref="L52:S52" si="9">L25</f>
        <v>25047.773045274345</v>
      </c>
      <c r="M52" s="82">
        <f t="shared" si="9"/>
        <v>46165.210881249695</v>
      </c>
      <c r="N52" s="82">
        <f t="shared" si="9"/>
        <v>199971.89504931151</v>
      </c>
      <c r="O52" s="82">
        <f t="shared" si="9"/>
        <v>320148.75627755758</v>
      </c>
      <c r="P52" s="82">
        <f t="shared" si="9"/>
        <v>7330.4343029875017</v>
      </c>
      <c r="Q52" s="82">
        <f t="shared" si="9"/>
        <v>597553.13128920284</v>
      </c>
      <c r="R52" s="82">
        <f t="shared" si="9"/>
        <v>31550.957413016426</v>
      </c>
      <c r="S52" s="82">
        <f t="shared" si="9"/>
        <v>0</v>
      </c>
      <c r="T52" s="74"/>
      <c r="U52" s="82">
        <f>U25</f>
        <v>39290.853406981958</v>
      </c>
      <c r="V52" s="82">
        <f>V25</f>
        <v>36067.503568818654</v>
      </c>
      <c r="W52" s="82">
        <f>W25</f>
        <v>11901.373474181935</v>
      </c>
      <c r="X52" s="82">
        <f>X25</f>
        <v>22613.462360905818</v>
      </c>
      <c r="Y52" s="74"/>
    </row>
    <row r="53" spans="1:29" s="103" customFormat="1">
      <c r="B53" s="79" t="s">
        <v>321</v>
      </c>
      <c r="F53" s="103" t="s">
        <v>86</v>
      </c>
      <c r="J53" s="133">
        <f t="shared" si="7"/>
        <v>1357705.9713355305</v>
      </c>
      <c r="L53" s="83">
        <f t="shared" ref="L53:S57" si="10">L$25*(1+$L15)</f>
        <v>25423.489640953459</v>
      </c>
      <c r="M53" s="83">
        <f t="shared" si="10"/>
        <v>46857.68904446844</v>
      </c>
      <c r="N53" s="83">
        <f t="shared" si="10"/>
        <v>202971.47347505117</v>
      </c>
      <c r="O53" s="83">
        <f t="shared" si="10"/>
        <v>324950.98762172094</v>
      </c>
      <c r="P53" s="83">
        <f t="shared" si="10"/>
        <v>7440.3908175323131</v>
      </c>
      <c r="Q53" s="83">
        <f t="shared" si="10"/>
        <v>606516.42825854081</v>
      </c>
      <c r="R53" s="83">
        <f t="shared" si="10"/>
        <v>32024.22177421167</v>
      </c>
      <c r="S53" s="83">
        <f t="shared" si="10"/>
        <v>0</v>
      </c>
      <c r="T53" s="74"/>
      <c r="U53" s="83">
        <f t="shared" ref="U53:X57" si="11">U$25*(1+$L15)</f>
        <v>39880.216208086684</v>
      </c>
      <c r="V53" s="83">
        <f t="shared" si="11"/>
        <v>36608.516122350928</v>
      </c>
      <c r="W53" s="83">
        <f t="shared" si="11"/>
        <v>12079.894076294664</v>
      </c>
      <c r="X53" s="83">
        <f t="shared" si="11"/>
        <v>22952.664296319403</v>
      </c>
      <c r="Y53" s="74"/>
    </row>
    <row r="54" spans="1:29" s="103" customFormat="1">
      <c r="B54" s="79" t="s">
        <v>321</v>
      </c>
      <c r="F54" s="103" t="s">
        <v>87</v>
      </c>
      <c r="J54" s="133">
        <f t="shared" si="7"/>
        <v>1393006.326590254</v>
      </c>
      <c r="L54" s="83">
        <f t="shared" si="10"/>
        <v>26084.500371618247</v>
      </c>
      <c r="M54" s="83">
        <f t="shared" si="10"/>
        <v>48075.988959624614</v>
      </c>
      <c r="N54" s="83">
        <f t="shared" si="10"/>
        <v>208248.73178540249</v>
      </c>
      <c r="O54" s="83">
        <f t="shared" si="10"/>
        <v>333399.71329988563</v>
      </c>
      <c r="P54" s="83">
        <f t="shared" si="10"/>
        <v>7633.8409787881528</v>
      </c>
      <c r="Q54" s="83">
        <f t="shared" si="10"/>
        <v>622285.85539326281</v>
      </c>
      <c r="R54" s="83">
        <f t="shared" si="10"/>
        <v>32856.851540341173</v>
      </c>
      <c r="S54" s="83">
        <f t="shared" si="10"/>
        <v>0</v>
      </c>
      <c r="T54" s="74"/>
      <c r="U54" s="83">
        <f t="shared" si="11"/>
        <v>40917.101829496933</v>
      </c>
      <c r="V54" s="83">
        <f t="shared" si="11"/>
        <v>37560.337541532055</v>
      </c>
      <c r="W54" s="83">
        <f t="shared" si="11"/>
        <v>12393.971322278323</v>
      </c>
      <c r="X54" s="83">
        <f t="shared" si="11"/>
        <v>23549.433568023705</v>
      </c>
      <c r="Y54" s="74"/>
    </row>
    <row r="55" spans="1:29" s="103" customFormat="1">
      <c r="B55" s="79" t="s">
        <v>321</v>
      </c>
      <c r="F55" s="103" t="s">
        <v>75</v>
      </c>
      <c r="J55" s="133">
        <f t="shared" si="7"/>
        <v>1425045.4721018295</v>
      </c>
      <c r="L55" s="83">
        <f t="shared" si="10"/>
        <v>26684.443880165465</v>
      </c>
      <c r="M55" s="83">
        <f t="shared" si="10"/>
        <v>49181.736705695977</v>
      </c>
      <c r="N55" s="83">
        <f t="shared" si="10"/>
        <v>213038.45261646673</v>
      </c>
      <c r="O55" s="83">
        <f t="shared" si="10"/>
        <v>341067.90670578298</v>
      </c>
      <c r="P55" s="83">
        <f t="shared" si="10"/>
        <v>7809.41932130028</v>
      </c>
      <c r="Q55" s="83">
        <f t="shared" si="10"/>
        <v>636598.43006730778</v>
      </c>
      <c r="R55" s="83">
        <f t="shared" si="10"/>
        <v>33612.559125769018</v>
      </c>
      <c r="S55" s="83">
        <f t="shared" si="10"/>
        <v>0</v>
      </c>
      <c r="T55" s="74"/>
      <c r="U55" s="83">
        <f t="shared" si="11"/>
        <v>41858.19517157536</v>
      </c>
      <c r="V55" s="83">
        <f t="shared" si="11"/>
        <v>38424.225304987289</v>
      </c>
      <c r="W55" s="83">
        <f t="shared" si="11"/>
        <v>12679.032662690724</v>
      </c>
      <c r="X55" s="83">
        <f t="shared" si="11"/>
        <v>24091.070540088251</v>
      </c>
      <c r="Y55" s="74"/>
    </row>
    <row r="56" spans="1:29" s="103" customFormat="1">
      <c r="B56" s="79" t="s">
        <v>321</v>
      </c>
      <c r="F56" s="103" t="s">
        <v>88</v>
      </c>
      <c r="J56" s="133">
        <f t="shared" si="7"/>
        <v>1464946.7453206812</v>
      </c>
      <c r="L56" s="83">
        <f t="shared" si="10"/>
        <v>27431.608308810097</v>
      </c>
      <c r="M56" s="83">
        <f t="shared" si="10"/>
        <v>50558.825333455461</v>
      </c>
      <c r="N56" s="83">
        <f t="shared" si="10"/>
        <v>219003.5292897278</v>
      </c>
      <c r="O56" s="83">
        <f t="shared" si="10"/>
        <v>350617.80809354491</v>
      </c>
      <c r="P56" s="83">
        <f t="shared" si="10"/>
        <v>8028.0830622966878</v>
      </c>
      <c r="Q56" s="83">
        <f t="shared" si="10"/>
        <v>654423.18610919244</v>
      </c>
      <c r="R56" s="83">
        <f t="shared" si="10"/>
        <v>34553.710781290545</v>
      </c>
      <c r="S56" s="83">
        <f t="shared" si="10"/>
        <v>0</v>
      </c>
      <c r="T56" s="74"/>
      <c r="U56" s="83">
        <f t="shared" si="11"/>
        <v>43030.224636379469</v>
      </c>
      <c r="V56" s="83">
        <f t="shared" si="11"/>
        <v>39500.103613526931</v>
      </c>
      <c r="W56" s="83">
        <f t="shared" si="11"/>
        <v>13034.045577246065</v>
      </c>
      <c r="X56" s="83">
        <f t="shared" si="11"/>
        <v>24765.620515210721</v>
      </c>
      <c r="Y56" s="74"/>
    </row>
    <row r="57" spans="1:29" s="103" customFormat="1">
      <c r="B57" s="79" t="s">
        <v>321</v>
      </c>
      <c r="F57" s="103" t="s">
        <v>89</v>
      </c>
      <c r="J57" s="133">
        <f t="shared" si="7"/>
        <v>1479596.2127738877</v>
      </c>
      <c r="L57" s="83">
        <f t="shared" si="10"/>
        <v>27705.924391898196</v>
      </c>
      <c r="M57" s="83">
        <f t="shared" si="10"/>
        <v>51064.413586790011</v>
      </c>
      <c r="N57" s="83">
        <f t="shared" si="10"/>
        <v>221193.56458262505</v>
      </c>
      <c r="O57" s="83">
        <f t="shared" si="10"/>
        <v>354123.98617448029</v>
      </c>
      <c r="P57" s="83">
        <f t="shared" si="10"/>
        <v>8108.3638929196541</v>
      </c>
      <c r="Q57" s="83">
        <f t="shared" si="10"/>
        <v>660967.41797028435</v>
      </c>
      <c r="R57" s="83">
        <f t="shared" si="10"/>
        <v>34899.247889103448</v>
      </c>
      <c r="S57" s="83">
        <f t="shared" si="10"/>
        <v>0</v>
      </c>
      <c r="T57" s="74"/>
      <c r="U57" s="83">
        <f t="shared" si="11"/>
        <v>43460.526882743259</v>
      </c>
      <c r="V57" s="83">
        <f t="shared" si="11"/>
        <v>39895.104649662193</v>
      </c>
      <c r="W57" s="83">
        <f t="shared" si="11"/>
        <v>13164.386033018523</v>
      </c>
      <c r="X57" s="83">
        <f t="shared" si="11"/>
        <v>25013.276720362825</v>
      </c>
      <c r="Y57" s="74"/>
    </row>
    <row r="58" spans="1:29" s="103" customFormat="1">
      <c r="B58" s="105"/>
      <c r="J58" s="108"/>
      <c r="L58" s="109"/>
      <c r="M58" s="109"/>
      <c r="N58" s="109"/>
      <c r="O58" s="109"/>
      <c r="P58" s="109"/>
      <c r="Q58" s="109"/>
      <c r="R58" s="109"/>
      <c r="S58" s="109"/>
      <c r="T58" s="74"/>
      <c r="U58" s="74"/>
      <c r="V58" s="74"/>
      <c r="W58" s="74"/>
      <c r="X58" s="74"/>
      <c r="Y58" s="74"/>
    </row>
    <row r="59" spans="1:29" s="103" customFormat="1">
      <c r="B59" s="2" t="s">
        <v>233</v>
      </c>
      <c r="F59" s="2" t="s">
        <v>84</v>
      </c>
      <c r="J59" s="173">
        <f>SUM(L59:S59)</f>
        <v>42138.683791258802</v>
      </c>
      <c r="L59" s="82">
        <f t="shared" ref="L59:S59" si="12">L28</f>
        <v>969.80769230769226</v>
      </c>
      <c r="M59" s="82">
        <f t="shared" si="12"/>
        <v>426.26903653846153</v>
      </c>
      <c r="N59" s="82">
        <f t="shared" si="12"/>
        <v>26858.573192538388</v>
      </c>
      <c r="O59" s="82">
        <f t="shared" si="12"/>
        <v>4541.1404987204078</v>
      </c>
      <c r="P59" s="82">
        <f t="shared" si="12"/>
        <v>370.21683269230766</v>
      </c>
      <c r="Q59" s="82">
        <f t="shared" si="12"/>
        <v>8798.1663461538465</v>
      </c>
      <c r="R59" s="82">
        <f t="shared" si="12"/>
        <v>174.51019230769228</v>
      </c>
      <c r="S59" s="82">
        <f t="shared" si="12"/>
        <v>0</v>
      </c>
      <c r="T59" s="74"/>
      <c r="U59" s="74"/>
      <c r="V59" s="74"/>
      <c r="W59" s="74"/>
      <c r="X59" s="74"/>
      <c r="Y59" s="74"/>
      <c r="AC59" s="105"/>
    </row>
    <row r="60" spans="1:29" s="103" customFormat="1">
      <c r="B60" s="2" t="s">
        <v>233</v>
      </c>
      <c r="F60" s="2" t="s">
        <v>85</v>
      </c>
      <c r="J60" s="173">
        <f t="shared" ref="J60:J92" si="13">SUM(L60:S60)</f>
        <v>84277.367582517603</v>
      </c>
      <c r="L60" s="90">
        <f t="shared" ref="L60:S60" si="14">L27</f>
        <v>1939.6153846153845</v>
      </c>
      <c r="M60" s="90">
        <f t="shared" si="14"/>
        <v>852.53807307692307</v>
      </c>
      <c r="N60" s="90">
        <f t="shared" si="14"/>
        <v>53717.146385076776</v>
      </c>
      <c r="O60" s="90">
        <f t="shared" si="14"/>
        <v>9082.2809974408156</v>
      </c>
      <c r="P60" s="90">
        <f t="shared" si="14"/>
        <v>740.43366538461532</v>
      </c>
      <c r="Q60" s="90">
        <f t="shared" si="14"/>
        <v>17596.332692307693</v>
      </c>
      <c r="R60" s="90">
        <f t="shared" si="14"/>
        <v>349.02038461538456</v>
      </c>
      <c r="S60" s="90">
        <f t="shared" si="14"/>
        <v>0</v>
      </c>
      <c r="T60" s="73"/>
      <c r="U60" s="73"/>
      <c r="V60" s="73"/>
      <c r="W60" s="73"/>
      <c r="X60" s="73"/>
      <c r="Y60" s="73"/>
    </row>
    <row r="61" spans="1:29" s="116" customFormat="1">
      <c r="A61" s="103"/>
      <c r="B61" s="2" t="s">
        <v>233</v>
      </c>
      <c r="C61" s="103"/>
      <c r="D61" s="103"/>
      <c r="E61" s="103"/>
      <c r="F61" s="2" t="s">
        <v>86</v>
      </c>
      <c r="J61" s="173">
        <f t="shared" si="13"/>
        <v>85541.528096255352</v>
      </c>
      <c r="L61" s="120">
        <f t="shared" ref="L61:S65" si="15">L$27*(1+$L15)</f>
        <v>1968.7096153846151</v>
      </c>
      <c r="M61" s="120">
        <f t="shared" si="15"/>
        <v>865.32614417307684</v>
      </c>
      <c r="N61" s="120">
        <f t="shared" si="15"/>
        <v>54522.903580852922</v>
      </c>
      <c r="O61" s="120">
        <f t="shared" si="15"/>
        <v>9218.5152124024262</v>
      </c>
      <c r="P61" s="120">
        <f t="shared" si="15"/>
        <v>751.54017036538448</v>
      </c>
      <c r="Q61" s="120">
        <f t="shared" si="15"/>
        <v>17860.277682692307</v>
      </c>
      <c r="R61" s="120">
        <f t="shared" si="15"/>
        <v>354.25569038461526</v>
      </c>
      <c r="S61" s="120">
        <f t="shared" si="15"/>
        <v>0</v>
      </c>
      <c r="T61" s="132"/>
      <c r="U61" s="132"/>
      <c r="V61" s="132"/>
      <c r="W61" s="132"/>
      <c r="X61" s="132"/>
      <c r="Y61" s="132"/>
    </row>
    <row r="62" spans="1:29" s="103" customFormat="1">
      <c r="B62" s="2" t="s">
        <v>233</v>
      </c>
      <c r="F62" s="2" t="s">
        <v>87</v>
      </c>
      <c r="J62" s="173">
        <f t="shared" si="13"/>
        <v>87765.607826757987</v>
      </c>
      <c r="L62" s="120">
        <f t="shared" si="15"/>
        <v>2019.896065384615</v>
      </c>
      <c r="M62" s="120">
        <f t="shared" si="15"/>
        <v>887.82462392157674</v>
      </c>
      <c r="N62" s="120">
        <f t="shared" si="15"/>
        <v>55940.499073955092</v>
      </c>
      <c r="O62" s="120">
        <f t="shared" si="15"/>
        <v>9458.1966079248887</v>
      </c>
      <c r="P62" s="120">
        <f t="shared" si="15"/>
        <v>771.08021479488445</v>
      </c>
      <c r="Q62" s="120">
        <f t="shared" si="15"/>
        <v>18324.644902442305</v>
      </c>
      <c r="R62" s="120">
        <f t="shared" si="15"/>
        <v>363.46633833461527</v>
      </c>
      <c r="S62" s="120">
        <f t="shared" si="15"/>
        <v>0</v>
      </c>
      <c r="T62" s="132"/>
      <c r="U62" s="132"/>
      <c r="V62" s="132"/>
      <c r="W62" s="132"/>
      <c r="X62" s="132"/>
      <c r="Y62" s="132"/>
    </row>
    <row r="63" spans="1:29" s="103" customFormat="1">
      <c r="B63" s="2" t="s">
        <v>233</v>
      </c>
      <c r="F63" s="2" t="s">
        <v>75</v>
      </c>
      <c r="J63" s="173">
        <f t="shared" si="13"/>
        <v>89784.216806773402</v>
      </c>
      <c r="L63" s="120">
        <f t="shared" si="15"/>
        <v>2066.3536748884608</v>
      </c>
      <c r="M63" s="120">
        <f t="shared" si="15"/>
        <v>908.24459027177295</v>
      </c>
      <c r="N63" s="120">
        <f t="shared" si="15"/>
        <v>57227.130552656061</v>
      </c>
      <c r="O63" s="120">
        <f t="shared" si="15"/>
        <v>9675.7351299071615</v>
      </c>
      <c r="P63" s="120">
        <f t="shared" si="15"/>
        <v>788.81505973516676</v>
      </c>
      <c r="Q63" s="120">
        <f t="shared" si="15"/>
        <v>18746.111735198476</v>
      </c>
      <c r="R63" s="120">
        <f t="shared" si="15"/>
        <v>371.82606411631139</v>
      </c>
      <c r="S63" s="120">
        <f t="shared" si="15"/>
        <v>0</v>
      </c>
      <c r="T63" s="132"/>
      <c r="U63" s="132"/>
      <c r="V63" s="132"/>
      <c r="W63" s="132"/>
      <c r="X63" s="132"/>
      <c r="Y63" s="132"/>
    </row>
    <row r="64" spans="1:29" s="103" customFormat="1">
      <c r="B64" s="2" t="s">
        <v>233</v>
      </c>
      <c r="F64" s="2" t="s">
        <v>88</v>
      </c>
      <c r="J64" s="173">
        <f t="shared" si="13"/>
        <v>92298.174877363068</v>
      </c>
      <c r="L64" s="120">
        <f t="shared" si="15"/>
        <v>2124.2115777853378</v>
      </c>
      <c r="M64" s="120">
        <f t="shared" si="15"/>
        <v>933.67543879938262</v>
      </c>
      <c r="N64" s="120">
        <f t="shared" si="15"/>
        <v>58829.490208130424</v>
      </c>
      <c r="O64" s="120">
        <f t="shared" si="15"/>
        <v>9946.6557135445619</v>
      </c>
      <c r="P64" s="120">
        <f t="shared" si="15"/>
        <v>810.90188140775138</v>
      </c>
      <c r="Q64" s="120">
        <f t="shared" si="15"/>
        <v>19271.002863784033</v>
      </c>
      <c r="R64" s="120">
        <f t="shared" si="15"/>
        <v>382.23719391156811</v>
      </c>
      <c r="S64" s="120">
        <f t="shared" si="15"/>
        <v>0</v>
      </c>
      <c r="T64" s="132"/>
      <c r="U64" s="132"/>
      <c r="V64" s="132"/>
      <c r="W64" s="132"/>
      <c r="X64" s="132"/>
      <c r="Y64" s="132"/>
    </row>
    <row r="65" spans="2:25" s="103" customFormat="1">
      <c r="B65" s="2" t="s">
        <v>233</v>
      </c>
      <c r="F65" s="2" t="s">
        <v>89</v>
      </c>
      <c r="J65" s="173">
        <f t="shared" si="13"/>
        <v>93221.156626136668</v>
      </c>
      <c r="L65" s="120">
        <f t="shared" si="15"/>
        <v>2145.4536935631909</v>
      </c>
      <c r="M65" s="120">
        <f t="shared" si="15"/>
        <v>943.01219318737628</v>
      </c>
      <c r="N65" s="120">
        <f t="shared" si="15"/>
        <v>59417.785110211727</v>
      </c>
      <c r="O65" s="120">
        <f t="shared" si="15"/>
        <v>10046.122270680005</v>
      </c>
      <c r="P65" s="120">
        <f t="shared" si="15"/>
        <v>819.01090022182882</v>
      </c>
      <c r="Q65" s="120">
        <f t="shared" si="15"/>
        <v>19463.71289242187</v>
      </c>
      <c r="R65" s="120">
        <f t="shared" si="15"/>
        <v>386.05956585068373</v>
      </c>
      <c r="S65" s="120">
        <f t="shared" si="15"/>
        <v>0</v>
      </c>
      <c r="T65" s="132"/>
      <c r="U65" s="132"/>
      <c r="V65" s="132"/>
      <c r="W65" s="132"/>
      <c r="X65" s="132"/>
      <c r="Y65" s="132"/>
    </row>
    <row r="66" spans="2:25" s="103" customFormat="1">
      <c r="B66" s="2"/>
      <c r="F66" s="2"/>
      <c r="L66" s="109"/>
      <c r="M66" s="109"/>
      <c r="N66" s="109"/>
      <c r="O66" s="109"/>
      <c r="P66" s="109"/>
      <c r="Q66" s="109"/>
      <c r="R66" s="109"/>
      <c r="S66" s="109"/>
      <c r="T66" s="74"/>
      <c r="U66" s="74"/>
      <c r="V66" s="74"/>
      <c r="W66" s="74"/>
      <c r="X66" s="74"/>
      <c r="Y66" s="74"/>
    </row>
    <row r="67" spans="2:25" s="103" customFormat="1">
      <c r="B67" s="2" t="s">
        <v>234</v>
      </c>
      <c r="F67" s="2" t="s">
        <v>85</v>
      </c>
      <c r="J67" s="173">
        <f t="shared" si="13"/>
        <v>61911.815813673609</v>
      </c>
      <c r="L67" s="82">
        <f t="shared" ref="L67:S67" si="16">L31</f>
        <v>1190.5769230769231</v>
      </c>
      <c r="M67" s="82">
        <f t="shared" si="16"/>
        <v>146.46753269230763</v>
      </c>
      <c r="N67" s="82">
        <f t="shared" si="16"/>
        <v>42517.492053834241</v>
      </c>
      <c r="O67" s="82">
        <f t="shared" si="16"/>
        <v>7591.730040889136</v>
      </c>
      <c r="P67" s="82">
        <f t="shared" si="16"/>
        <v>173.89030384615384</v>
      </c>
      <c r="Q67" s="82">
        <f t="shared" si="16"/>
        <v>9809.25</v>
      </c>
      <c r="R67" s="82">
        <f t="shared" si="16"/>
        <v>482.4089593348441</v>
      </c>
      <c r="S67" s="82">
        <f t="shared" si="16"/>
        <v>0</v>
      </c>
      <c r="T67" s="74"/>
      <c r="U67" s="74"/>
      <c r="V67" s="74"/>
      <c r="W67" s="74"/>
      <c r="X67" s="74"/>
      <c r="Y67" s="74"/>
    </row>
    <row r="68" spans="2:25" s="103" customFormat="1">
      <c r="B68" s="2" t="s">
        <v>234</v>
      </c>
      <c r="F68" s="2" t="s">
        <v>86</v>
      </c>
      <c r="J68" s="173">
        <f t="shared" si="13"/>
        <v>125680.98610175741</v>
      </c>
      <c r="L68" s="83">
        <f t="shared" ref="L68:S72" si="17">L$30*(1+$L15)</f>
        <v>2416.8711538461534</v>
      </c>
      <c r="M68" s="83">
        <f t="shared" si="17"/>
        <v>297.32909136538444</v>
      </c>
      <c r="N68" s="83">
        <f t="shared" si="17"/>
        <v>86310.508869283498</v>
      </c>
      <c r="O68" s="83">
        <f t="shared" si="17"/>
        <v>15411.211983004945</v>
      </c>
      <c r="P68" s="83">
        <f t="shared" si="17"/>
        <v>352.99731680769224</v>
      </c>
      <c r="Q68" s="83">
        <f t="shared" si="17"/>
        <v>19912.777499999997</v>
      </c>
      <c r="R68" s="83">
        <f t="shared" si="17"/>
        <v>979.29018744973348</v>
      </c>
      <c r="S68" s="83">
        <f t="shared" si="17"/>
        <v>0</v>
      </c>
      <c r="T68" s="74"/>
      <c r="U68" s="74"/>
      <c r="V68" s="74"/>
      <c r="W68" s="74"/>
      <c r="X68" s="74"/>
      <c r="Y68" s="74"/>
    </row>
    <row r="69" spans="2:25" s="103" customFormat="1">
      <c r="B69" s="2" t="s">
        <v>234</v>
      </c>
      <c r="F69" s="2" t="s">
        <v>87</v>
      </c>
      <c r="J69" s="173">
        <f t="shared" si="13"/>
        <v>128948.69174040308</v>
      </c>
      <c r="L69" s="83">
        <f t="shared" si="17"/>
        <v>2479.7098038461536</v>
      </c>
      <c r="M69" s="83">
        <f t="shared" si="17"/>
        <v>305.05964774088443</v>
      </c>
      <c r="N69" s="83">
        <f t="shared" si="17"/>
        <v>88554.582099884865</v>
      </c>
      <c r="O69" s="83">
        <f t="shared" si="17"/>
        <v>15811.903494563072</v>
      </c>
      <c r="P69" s="83">
        <f t="shared" si="17"/>
        <v>362.17524704469224</v>
      </c>
      <c r="Q69" s="83">
        <f t="shared" si="17"/>
        <v>20430.509714999997</v>
      </c>
      <c r="R69" s="83">
        <f t="shared" si="17"/>
        <v>1004.7517323234264</v>
      </c>
      <c r="S69" s="83">
        <f t="shared" si="17"/>
        <v>0</v>
      </c>
      <c r="T69" s="74"/>
      <c r="U69" s="74"/>
      <c r="V69" s="74"/>
      <c r="W69" s="74"/>
      <c r="X69" s="74"/>
      <c r="Y69" s="74"/>
    </row>
    <row r="70" spans="2:25" s="103" customFormat="1">
      <c r="B70" s="2" t="s">
        <v>234</v>
      </c>
      <c r="F70" s="2" t="s">
        <v>75</v>
      </c>
      <c r="J70" s="173">
        <f t="shared" si="13"/>
        <v>131914.51165043237</v>
      </c>
      <c r="L70" s="83">
        <f t="shared" si="17"/>
        <v>2536.7431293346149</v>
      </c>
      <c r="M70" s="83">
        <f t="shared" si="17"/>
        <v>312.07601963892478</v>
      </c>
      <c r="N70" s="83">
        <f t="shared" si="17"/>
        <v>90591.337488182209</v>
      </c>
      <c r="O70" s="83">
        <f t="shared" si="17"/>
        <v>16175.577274938021</v>
      </c>
      <c r="P70" s="83">
        <f t="shared" si="17"/>
        <v>370.50527772672012</v>
      </c>
      <c r="Q70" s="83">
        <f t="shared" si="17"/>
        <v>20900.411438444997</v>
      </c>
      <c r="R70" s="83">
        <f t="shared" si="17"/>
        <v>1027.8610221668653</v>
      </c>
      <c r="S70" s="83">
        <f t="shared" si="17"/>
        <v>0</v>
      </c>
      <c r="T70" s="74"/>
      <c r="U70" s="74"/>
      <c r="V70" s="74"/>
      <c r="W70" s="74"/>
      <c r="X70" s="74"/>
      <c r="Y70" s="74"/>
    </row>
    <row r="71" spans="2:25" s="103" customFormat="1">
      <c r="B71" s="2" t="s">
        <v>234</v>
      </c>
      <c r="F71" s="2" t="s">
        <v>88</v>
      </c>
      <c r="J71" s="173">
        <f t="shared" si="13"/>
        <v>135608.11797664443</v>
      </c>
      <c r="L71" s="83">
        <f t="shared" si="17"/>
        <v>2607.7719369559841</v>
      </c>
      <c r="M71" s="83">
        <f t="shared" si="17"/>
        <v>320.81414818881461</v>
      </c>
      <c r="N71" s="83">
        <f t="shared" si="17"/>
        <v>93127.894937851306</v>
      </c>
      <c r="O71" s="83">
        <f t="shared" si="17"/>
        <v>16628.493438636287</v>
      </c>
      <c r="P71" s="83">
        <f t="shared" si="17"/>
        <v>380.87942550306826</v>
      </c>
      <c r="Q71" s="83">
        <f t="shared" si="17"/>
        <v>21485.622958721455</v>
      </c>
      <c r="R71" s="83">
        <f t="shared" si="17"/>
        <v>1056.6411307875373</v>
      </c>
      <c r="S71" s="83">
        <f t="shared" si="17"/>
        <v>0</v>
      </c>
      <c r="T71" s="74"/>
      <c r="U71" s="74"/>
      <c r="V71" s="74"/>
      <c r="W71" s="74"/>
      <c r="X71" s="74"/>
      <c r="Y71" s="74"/>
    </row>
    <row r="72" spans="2:25" s="103" customFormat="1">
      <c r="B72" s="2" t="s">
        <v>234</v>
      </c>
      <c r="C72" s="2"/>
      <c r="D72" s="2"/>
      <c r="E72" s="2"/>
      <c r="F72" s="2" t="s">
        <v>89</v>
      </c>
      <c r="J72" s="173">
        <f t="shared" si="13"/>
        <v>136964.1991564109</v>
      </c>
      <c r="L72" s="83">
        <f t="shared" si="17"/>
        <v>2633.8496563255435</v>
      </c>
      <c r="M72" s="83">
        <f t="shared" si="17"/>
        <v>324.02228967070278</v>
      </c>
      <c r="N72" s="83">
        <f t="shared" si="17"/>
        <v>94059.173887229816</v>
      </c>
      <c r="O72" s="83">
        <f t="shared" si="17"/>
        <v>16794.778373022647</v>
      </c>
      <c r="P72" s="83">
        <f t="shared" si="17"/>
        <v>384.68821975809891</v>
      </c>
      <c r="Q72" s="83">
        <f t="shared" si="17"/>
        <v>21700.479188308665</v>
      </c>
      <c r="R72" s="83">
        <f t="shared" si="17"/>
        <v>1067.2075420954127</v>
      </c>
      <c r="S72" s="83">
        <f t="shared" si="17"/>
        <v>0</v>
      </c>
      <c r="T72" s="74"/>
      <c r="U72" s="74"/>
      <c r="V72" s="74"/>
      <c r="W72" s="74"/>
      <c r="X72" s="74"/>
      <c r="Y72" s="74"/>
    </row>
    <row r="73" spans="2:25" s="103" customFormat="1">
      <c r="B73" s="2"/>
      <c r="C73" s="2"/>
      <c r="D73" s="2"/>
      <c r="E73" s="2"/>
      <c r="F73" s="2"/>
      <c r="L73" s="109"/>
      <c r="M73" s="109"/>
      <c r="N73" s="109"/>
      <c r="O73" s="109"/>
      <c r="P73" s="109"/>
      <c r="Q73" s="109"/>
      <c r="R73" s="109"/>
      <c r="S73" s="109"/>
      <c r="T73" s="74"/>
      <c r="U73" s="74"/>
      <c r="V73" s="74"/>
      <c r="W73" s="74"/>
      <c r="X73" s="74"/>
      <c r="Y73" s="74"/>
    </row>
    <row r="74" spans="2:25" s="103" customFormat="1">
      <c r="B74" s="2" t="s">
        <v>235</v>
      </c>
      <c r="F74" s="2" t="s">
        <v>86</v>
      </c>
      <c r="J74" s="173">
        <f t="shared" si="13"/>
        <v>71125.382695494322</v>
      </c>
      <c r="L74" s="82">
        <f t="shared" ref="L74:S74" si="18">L34</f>
        <v>460.59128205128206</v>
      </c>
      <c r="M74" s="82">
        <f t="shared" si="18"/>
        <v>-130.16974358974366</v>
      </c>
      <c r="N74" s="82">
        <f t="shared" si="18"/>
        <v>47882.587626842986</v>
      </c>
      <c r="O74" s="82">
        <f t="shared" si="18"/>
        <v>11490.660252417765</v>
      </c>
      <c r="P74" s="82">
        <f t="shared" si="18"/>
        <v>574.6225744035014</v>
      </c>
      <c r="Q74" s="82">
        <f t="shared" si="18"/>
        <v>10847.090703368523</v>
      </c>
      <c r="R74" s="82">
        <f t="shared" si="18"/>
        <v>0</v>
      </c>
      <c r="S74" s="82">
        <f t="shared" si="18"/>
        <v>0</v>
      </c>
      <c r="T74" s="74"/>
      <c r="U74" s="74"/>
      <c r="V74" s="74"/>
      <c r="W74" s="74"/>
      <c r="X74" s="74"/>
      <c r="Y74" s="74"/>
    </row>
    <row r="75" spans="2:25" s="103" customFormat="1">
      <c r="B75" s="2" t="s">
        <v>235</v>
      </c>
      <c r="C75" s="2"/>
      <c r="D75" s="2"/>
      <c r="E75" s="2"/>
      <c r="F75" s="2" t="s">
        <v>87</v>
      </c>
      <c r="J75" s="173">
        <f t="shared" si="13"/>
        <v>145949.28529115435</v>
      </c>
      <c r="L75" s="120">
        <f t="shared" ref="L75:S78" si="19">L$33*(1+$M16)</f>
        <v>945.13331076923077</v>
      </c>
      <c r="M75" s="120">
        <f t="shared" si="19"/>
        <v>-267.10831384615398</v>
      </c>
      <c r="N75" s="120">
        <f t="shared" si="19"/>
        <v>98255.069810281813</v>
      </c>
      <c r="O75" s="120">
        <f t="shared" si="19"/>
        <v>23578.834837961254</v>
      </c>
      <c r="P75" s="120">
        <f t="shared" si="19"/>
        <v>1179.1255226759849</v>
      </c>
      <c r="Q75" s="120">
        <f t="shared" si="19"/>
        <v>22258.230123312209</v>
      </c>
      <c r="R75" s="120">
        <f t="shared" si="19"/>
        <v>0</v>
      </c>
      <c r="S75" s="120">
        <f t="shared" si="19"/>
        <v>0</v>
      </c>
      <c r="T75" s="132"/>
      <c r="U75" s="132"/>
      <c r="V75" s="132"/>
      <c r="W75" s="132"/>
      <c r="X75" s="132"/>
      <c r="Y75" s="132"/>
    </row>
    <row r="76" spans="2:25" s="103" customFormat="1">
      <c r="B76" s="2" t="s">
        <v>235</v>
      </c>
      <c r="C76" s="2"/>
      <c r="D76" s="2"/>
      <c r="E76" s="2"/>
      <c r="F76" s="2" t="s">
        <v>75</v>
      </c>
      <c r="J76" s="173">
        <f t="shared" si="13"/>
        <v>149306.11885285086</v>
      </c>
      <c r="L76" s="120">
        <f t="shared" si="19"/>
        <v>966.87137691692317</v>
      </c>
      <c r="M76" s="120">
        <f t="shared" si="19"/>
        <v>-273.25180506461555</v>
      </c>
      <c r="N76" s="120">
        <f t="shared" si="19"/>
        <v>100514.93641591829</v>
      </c>
      <c r="O76" s="120">
        <f t="shared" si="19"/>
        <v>24121.148039234362</v>
      </c>
      <c r="P76" s="120">
        <f t="shared" si="19"/>
        <v>1206.2454096975325</v>
      </c>
      <c r="Q76" s="120">
        <f t="shared" si="19"/>
        <v>22770.16941614839</v>
      </c>
      <c r="R76" s="120">
        <f t="shared" si="19"/>
        <v>0</v>
      </c>
      <c r="S76" s="120">
        <f t="shared" si="19"/>
        <v>0</v>
      </c>
      <c r="T76" s="132"/>
      <c r="U76" s="132"/>
      <c r="V76" s="132"/>
      <c r="W76" s="132"/>
      <c r="X76" s="132"/>
      <c r="Y76" s="132"/>
    </row>
    <row r="77" spans="2:25" s="103" customFormat="1">
      <c r="B77" s="2" t="s">
        <v>235</v>
      </c>
      <c r="F77" s="2" t="s">
        <v>88</v>
      </c>
      <c r="J77" s="173">
        <f t="shared" si="13"/>
        <v>153486.69018073071</v>
      </c>
      <c r="L77" s="120">
        <f t="shared" si="19"/>
        <v>993.94377547059696</v>
      </c>
      <c r="M77" s="120">
        <f t="shared" si="19"/>
        <v>-280.90285560642479</v>
      </c>
      <c r="N77" s="120">
        <f t="shared" si="19"/>
        <v>103329.354635564</v>
      </c>
      <c r="O77" s="120">
        <f t="shared" si="19"/>
        <v>24796.540184332927</v>
      </c>
      <c r="P77" s="120">
        <f t="shared" si="19"/>
        <v>1240.0202811690635</v>
      </c>
      <c r="Q77" s="120">
        <f t="shared" si="19"/>
        <v>23407.734159800548</v>
      </c>
      <c r="R77" s="120">
        <f t="shared" si="19"/>
        <v>0</v>
      </c>
      <c r="S77" s="120">
        <f t="shared" si="19"/>
        <v>0</v>
      </c>
      <c r="T77" s="132"/>
      <c r="U77" s="132"/>
      <c r="V77" s="132"/>
      <c r="W77" s="132"/>
      <c r="X77" s="132"/>
      <c r="Y77" s="132"/>
    </row>
    <row r="78" spans="2:25" s="103" customFormat="1">
      <c r="B78" s="2" t="s">
        <v>235</v>
      </c>
      <c r="C78" s="2"/>
      <c r="D78" s="2"/>
      <c r="E78" s="2"/>
      <c r="F78" s="2" t="s">
        <v>89</v>
      </c>
      <c r="J78" s="173">
        <f t="shared" si="13"/>
        <v>155021.55708253803</v>
      </c>
      <c r="L78" s="120">
        <f t="shared" si="19"/>
        <v>1003.8832132253029</v>
      </c>
      <c r="M78" s="120">
        <f t="shared" si="19"/>
        <v>-283.71188416248901</v>
      </c>
      <c r="N78" s="120">
        <f t="shared" si="19"/>
        <v>104362.64818191965</v>
      </c>
      <c r="O78" s="120">
        <f t="shared" si="19"/>
        <v>25044.505586176256</v>
      </c>
      <c r="P78" s="120">
        <f t="shared" si="19"/>
        <v>1252.4204839807542</v>
      </c>
      <c r="Q78" s="120">
        <f t="shared" si="19"/>
        <v>23641.811501398552</v>
      </c>
      <c r="R78" s="120">
        <f t="shared" si="19"/>
        <v>0</v>
      </c>
      <c r="S78" s="120">
        <f t="shared" si="19"/>
        <v>0</v>
      </c>
      <c r="T78" s="132"/>
      <c r="U78" s="132"/>
      <c r="V78" s="132"/>
      <c r="W78" s="132"/>
      <c r="X78" s="132"/>
      <c r="Y78" s="132"/>
    </row>
    <row r="79" spans="2:25" s="103" customFormat="1">
      <c r="B79" s="2"/>
      <c r="C79" s="2"/>
      <c r="D79" s="2"/>
      <c r="E79" s="2"/>
      <c r="F79" s="2"/>
      <c r="L79" s="109"/>
      <c r="M79" s="109"/>
      <c r="N79" s="109"/>
      <c r="O79" s="109"/>
      <c r="P79" s="109"/>
      <c r="Q79" s="109"/>
      <c r="R79" s="109"/>
      <c r="S79" s="109"/>
      <c r="T79" s="74"/>
      <c r="U79" s="74"/>
      <c r="V79" s="74"/>
      <c r="W79" s="74"/>
      <c r="X79" s="74"/>
      <c r="Y79" s="74"/>
    </row>
    <row r="80" spans="2:25" s="103" customFormat="1">
      <c r="B80" s="2" t="s">
        <v>236</v>
      </c>
      <c r="F80" s="2" t="s">
        <v>87</v>
      </c>
      <c r="J80" s="173">
        <f t="shared" si="13"/>
        <v>117581.77330050079</v>
      </c>
      <c r="L80" s="82">
        <f t="shared" ref="L80:S80" si="20">L37</f>
        <v>248.92307692307693</v>
      </c>
      <c r="M80" s="82">
        <f t="shared" si="20"/>
        <v>0</v>
      </c>
      <c r="N80" s="82">
        <f t="shared" si="20"/>
        <v>73519.216804784868</v>
      </c>
      <c r="O80" s="82">
        <f t="shared" si="20"/>
        <v>27456.900069433908</v>
      </c>
      <c r="P80" s="82">
        <f t="shared" si="20"/>
        <v>398.75641025641028</v>
      </c>
      <c r="Q80" s="82">
        <f t="shared" si="20"/>
        <v>15957.976939102538</v>
      </c>
      <c r="R80" s="82">
        <f t="shared" si="20"/>
        <v>0</v>
      </c>
      <c r="S80" s="82">
        <f t="shared" si="20"/>
        <v>0</v>
      </c>
      <c r="T80" s="74"/>
      <c r="U80" s="74"/>
      <c r="V80" s="74"/>
      <c r="W80" s="74"/>
      <c r="X80" s="74"/>
      <c r="Y80" s="74"/>
    </row>
    <row r="81" spans="1:25" s="103" customFormat="1">
      <c r="B81" s="2" t="s">
        <v>236</v>
      </c>
      <c r="F81" s="2" t="s">
        <v>75</v>
      </c>
      <c r="J81" s="173">
        <f t="shared" si="13"/>
        <v>240572.30817282462</v>
      </c>
      <c r="L81" s="120">
        <f t="shared" ref="L81:S83" si="21">L$36*(1+$N17)</f>
        <v>509.29661538461534</v>
      </c>
      <c r="M81" s="120">
        <f t="shared" si="21"/>
        <v>0</v>
      </c>
      <c r="N81" s="120">
        <f t="shared" si="21"/>
        <v>150420.31758258984</v>
      </c>
      <c r="O81" s="120">
        <f t="shared" si="21"/>
        <v>56176.81754206177</v>
      </c>
      <c r="P81" s="120">
        <f t="shared" si="21"/>
        <v>815.85561538461536</v>
      </c>
      <c r="Q81" s="120">
        <f t="shared" si="21"/>
        <v>32650.020817403791</v>
      </c>
      <c r="R81" s="120">
        <f t="shared" si="21"/>
        <v>0</v>
      </c>
      <c r="S81" s="120">
        <f t="shared" si="21"/>
        <v>0</v>
      </c>
      <c r="T81" s="132"/>
      <c r="U81" s="132"/>
      <c r="V81" s="132"/>
      <c r="W81" s="132"/>
      <c r="X81" s="132"/>
      <c r="Y81" s="132"/>
    </row>
    <row r="82" spans="1:25" s="103" customFormat="1">
      <c r="B82" s="2" t="s">
        <v>236</v>
      </c>
      <c r="F82" s="2" t="s">
        <v>88</v>
      </c>
      <c r="J82" s="173">
        <f t="shared" si="13"/>
        <v>247308.33280166372</v>
      </c>
      <c r="L82" s="120">
        <f t="shared" si="21"/>
        <v>523.55692061538468</v>
      </c>
      <c r="M82" s="120">
        <f t="shared" si="21"/>
        <v>0</v>
      </c>
      <c r="N82" s="120">
        <f t="shared" si="21"/>
        <v>154632.08647490235</v>
      </c>
      <c r="O82" s="120">
        <f t="shared" si="21"/>
        <v>57749.768433239507</v>
      </c>
      <c r="P82" s="120">
        <f t="shared" si="21"/>
        <v>838.69957261538468</v>
      </c>
      <c r="Q82" s="120">
        <f t="shared" si="21"/>
        <v>33564.221400291099</v>
      </c>
      <c r="R82" s="120">
        <f t="shared" si="21"/>
        <v>0</v>
      </c>
      <c r="S82" s="120">
        <f t="shared" si="21"/>
        <v>0</v>
      </c>
      <c r="T82" s="132"/>
      <c r="U82" s="132"/>
      <c r="V82" s="132"/>
      <c r="W82" s="132"/>
      <c r="X82" s="132"/>
      <c r="Y82" s="132"/>
    </row>
    <row r="83" spans="1:25" s="103" customFormat="1">
      <c r="B83" s="2" t="s">
        <v>236</v>
      </c>
      <c r="F83" s="2" t="s">
        <v>89</v>
      </c>
      <c r="J83" s="173">
        <f t="shared" si="13"/>
        <v>249781.41612968032</v>
      </c>
      <c r="L83" s="120">
        <f t="shared" si="21"/>
        <v>528.79248982153842</v>
      </c>
      <c r="M83" s="120">
        <f t="shared" si="21"/>
        <v>0</v>
      </c>
      <c r="N83" s="120">
        <f t="shared" si="21"/>
        <v>156178.40733965137</v>
      </c>
      <c r="O83" s="120">
        <f t="shared" si="21"/>
        <v>58327.266117571897</v>
      </c>
      <c r="P83" s="120">
        <f t="shared" si="21"/>
        <v>847.08656834153851</v>
      </c>
      <c r="Q83" s="120">
        <f t="shared" si="21"/>
        <v>33899.863614294009</v>
      </c>
      <c r="R83" s="120">
        <f t="shared" si="21"/>
        <v>0</v>
      </c>
      <c r="S83" s="120">
        <f t="shared" si="21"/>
        <v>0</v>
      </c>
      <c r="T83" s="132"/>
      <c r="U83" s="132"/>
      <c r="V83" s="132"/>
      <c r="W83" s="132"/>
      <c r="X83" s="132"/>
      <c r="Y83" s="132"/>
    </row>
    <row r="84" spans="1:25" s="103" customFormat="1">
      <c r="L84" s="109"/>
      <c r="M84" s="109"/>
      <c r="N84" s="109"/>
      <c r="O84" s="109"/>
      <c r="P84" s="109"/>
      <c r="Q84" s="109"/>
      <c r="R84" s="109"/>
      <c r="S84" s="109"/>
      <c r="T84" s="74"/>
      <c r="U84" s="74"/>
      <c r="V84" s="74"/>
      <c r="W84" s="74"/>
      <c r="X84" s="74"/>
      <c r="Y84" s="74"/>
    </row>
    <row r="85" spans="1:25" s="103" customFormat="1">
      <c r="B85" s="2" t="s">
        <v>237</v>
      </c>
      <c r="F85" s="2" t="s">
        <v>75</v>
      </c>
      <c r="J85" s="173">
        <f t="shared" si="13"/>
        <v>96161.463323456454</v>
      </c>
      <c r="L85" s="82">
        <f t="shared" ref="L85:S85" si="22">L40</f>
        <v>171.12264701505956</v>
      </c>
      <c r="M85" s="82">
        <f t="shared" si="22"/>
        <v>0</v>
      </c>
      <c r="N85" s="82">
        <f t="shared" si="22"/>
        <v>78743.32836207308</v>
      </c>
      <c r="O85" s="82">
        <f t="shared" si="22"/>
        <v>9577.5436449298322</v>
      </c>
      <c r="P85" s="82">
        <f t="shared" si="22"/>
        <v>17.532564102564127</v>
      </c>
      <c r="Q85" s="82">
        <f t="shared" si="22"/>
        <v>7651.9361053359107</v>
      </c>
      <c r="R85" s="82">
        <f t="shared" si="22"/>
        <v>0</v>
      </c>
      <c r="S85" s="82">
        <f t="shared" si="22"/>
        <v>0</v>
      </c>
      <c r="T85" s="74"/>
      <c r="U85" s="74"/>
      <c r="V85" s="74"/>
      <c r="W85" s="74"/>
      <c r="X85" s="74"/>
      <c r="Y85" s="74"/>
    </row>
    <row r="86" spans="1:25" s="103" customFormat="1">
      <c r="B86" s="2" t="s">
        <v>237</v>
      </c>
      <c r="F86" s="2" t="s">
        <v>88</v>
      </c>
      <c r="J86" s="173">
        <f t="shared" si="13"/>
        <v>197707.96859302645</v>
      </c>
      <c r="L86" s="120">
        <f t="shared" ref="L86:S87" si="23">L$39*(1+$O18)</f>
        <v>351.82816226296245</v>
      </c>
      <c r="M86" s="120">
        <f t="shared" si="23"/>
        <v>0</v>
      </c>
      <c r="N86" s="120">
        <f t="shared" si="23"/>
        <v>161896.28311242224</v>
      </c>
      <c r="O86" s="120">
        <f t="shared" si="23"/>
        <v>19691.429733975736</v>
      </c>
      <c r="P86" s="120">
        <f t="shared" si="23"/>
        <v>36.046951794871845</v>
      </c>
      <c r="Q86" s="120">
        <f t="shared" si="23"/>
        <v>15732.380632570634</v>
      </c>
      <c r="R86" s="120">
        <f t="shared" si="23"/>
        <v>0</v>
      </c>
      <c r="S86" s="120">
        <f t="shared" si="23"/>
        <v>0</v>
      </c>
      <c r="T86" s="132"/>
      <c r="U86" s="132"/>
      <c r="V86" s="132"/>
      <c r="W86" s="132"/>
      <c r="X86" s="132"/>
      <c r="Y86" s="132"/>
    </row>
    <row r="87" spans="1:25" s="103" customFormat="1">
      <c r="B87" s="2" t="s">
        <v>237</v>
      </c>
      <c r="F87" s="2" t="s">
        <v>89</v>
      </c>
      <c r="J87" s="173">
        <f t="shared" si="13"/>
        <v>199685.04827895673</v>
      </c>
      <c r="L87" s="120">
        <f t="shared" si="23"/>
        <v>355.34644388559212</v>
      </c>
      <c r="M87" s="120">
        <f t="shared" si="23"/>
        <v>0</v>
      </c>
      <c r="N87" s="120">
        <f t="shared" si="23"/>
        <v>163515.2459435465</v>
      </c>
      <c r="O87" s="120">
        <f t="shared" si="23"/>
        <v>19888.344031315493</v>
      </c>
      <c r="P87" s="120">
        <f t="shared" si="23"/>
        <v>36.407421312820567</v>
      </c>
      <c r="Q87" s="120">
        <f t="shared" si="23"/>
        <v>15889.70443889634</v>
      </c>
      <c r="R87" s="120">
        <f t="shared" si="23"/>
        <v>0</v>
      </c>
      <c r="S87" s="120">
        <f t="shared" si="23"/>
        <v>0</v>
      </c>
      <c r="T87" s="132"/>
      <c r="U87" s="132"/>
      <c r="V87" s="132"/>
      <c r="W87" s="132"/>
      <c r="X87" s="132"/>
      <c r="Y87" s="132"/>
    </row>
    <row r="88" spans="1:25" s="103" customFormat="1">
      <c r="B88" s="117"/>
      <c r="T88" s="67"/>
      <c r="U88" s="67"/>
      <c r="V88" s="67"/>
      <c r="W88" s="67"/>
      <c r="X88" s="67"/>
      <c r="Y88" s="67"/>
    </row>
    <row r="89" spans="1:25" s="103" customFormat="1">
      <c r="B89" s="2" t="s">
        <v>238</v>
      </c>
      <c r="F89" s="2" t="s">
        <v>88</v>
      </c>
      <c r="J89" s="173">
        <f t="shared" si="13"/>
        <v>70994.406529514206</v>
      </c>
      <c r="L89" s="82">
        <f t="shared" ref="L89:S89" si="24">L43</f>
        <v>235.89010226509075</v>
      </c>
      <c r="M89" s="82">
        <f t="shared" si="24"/>
        <v>0</v>
      </c>
      <c r="N89" s="82">
        <f t="shared" si="24"/>
        <v>60667.032396870018</v>
      </c>
      <c r="O89" s="82">
        <f t="shared" si="24"/>
        <v>6976.0822918257418</v>
      </c>
      <c r="P89" s="82">
        <f t="shared" si="24"/>
        <v>-14.769615384615387</v>
      </c>
      <c r="Q89" s="82">
        <f t="shared" si="24"/>
        <v>3130.1713539379684</v>
      </c>
      <c r="R89" s="82">
        <f t="shared" si="24"/>
        <v>0</v>
      </c>
      <c r="S89" s="82">
        <f t="shared" si="24"/>
        <v>0</v>
      </c>
      <c r="T89" s="74"/>
      <c r="U89" s="74"/>
      <c r="V89" s="74"/>
      <c r="W89" s="74"/>
      <c r="X89" s="74"/>
      <c r="Y89" s="74"/>
    </row>
    <row r="90" spans="1:25" s="103" customFormat="1">
      <c r="B90" s="2" t="s">
        <v>238</v>
      </c>
      <c r="F90" s="2" t="s">
        <v>89</v>
      </c>
      <c r="J90" s="173">
        <f t="shared" si="13"/>
        <v>143408.70118961867</v>
      </c>
      <c r="L90" s="120">
        <f t="shared" ref="L90:S90" si="25">L$42*(1+$P19)</f>
        <v>476.49800657548332</v>
      </c>
      <c r="M90" s="120">
        <f t="shared" si="25"/>
        <v>0</v>
      </c>
      <c r="N90" s="120">
        <f t="shared" si="25"/>
        <v>122547.40544167743</v>
      </c>
      <c r="O90" s="120">
        <f t="shared" si="25"/>
        <v>14091.686229487999</v>
      </c>
      <c r="P90" s="120">
        <f t="shared" si="25"/>
        <v>-29.83462307692308</v>
      </c>
      <c r="Q90" s="120">
        <f t="shared" si="25"/>
        <v>6322.9461349546964</v>
      </c>
      <c r="R90" s="120">
        <f t="shared" si="25"/>
        <v>0</v>
      </c>
      <c r="S90" s="120">
        <f t="shared" si="25"/>
        <v>0</v>
      </c>
      <c r="T90" s="132"/>
      <c r="U90" s="132"/>
      <c r="V90" s="132"/>
      <c r="W90" s="132"/>
      <c r="X90" s="132"/>
      <c r="Y90" s="132"/>
    </row>
    <row r="91" spans="1:25" s="103" customFormat="1">
      <c r="L91" s="109"/>
      <c r="M91" s="109"/>
      <c r="N91" s="109"/>
      <c r="O91" s="109"/>
      <c r="P91" s="109"/>
      <c r="Q91" s="109"/>
      <c r="R91" s="109"/>
      <c r="S91" s="109"/>
      <c r="T91" s="74"/>
      <c r="U91" s="74"/>
      <c r="V91" s="74"/>
      <c r="W91" s="74"/>
      <c r="X91" s="74"/>
      <c r="Y91" s="74"/>
    </row>
    <row r="92" spans="1:25" s="103" customFormat="1">
      <c r="B92" s="2" t="s">
        <v>239</v>
      </c>
      <c r="F92" s="2" t="s">
        <v>89</v>
      </c>
      <c r="J92" s="173">
        <f t="shared" si="13"/>
        <v>88082.174606776432</v>
      </c>
      <c r="L92" s="82">
        <f t="shared" ref="L92:S92" si="26">L46</f>
        <v>-83.628680554246159</v>
      </c>
      <c r="M92" s="82">
        <f t="shared" si="26"/>
        <v>0</v>
      </c>
      <c r="N92" s="82">
        <f t="shared" si="26"/>
        <v>57813.570304995847</v>
      </c>
      <c r="O92" s="82">
        <f t="shared" si="26"/>
        <v>14371.637897045543</v>
      </c>
      <c r="P92" s="82">
        <f t="shared" si="26"/>
        <v>-59.265641025641017</v>
      </c>
      <c r="Q92" s="82">
        <f t="shared" si="26"/>
        <v>15869.970880161087</v>
      </c>
      <c r="R92" s="82">
        <f t="shared" si="26"/>
        <v>169.88984615384615</v>
      </c>
      <c r="S92" s="82">
        <f t="shared" si="26"/>
        <v>0</v>
      </c>
      <c r="T92" s="74"/>
      <c r="U92" s="74"/>
      <c r="V92" s="74"/>
      <c r="W92" s="74"/>
      <c r="X92" s="74"/>
      <c r="Y92" s="74"/>
    </row>
    <row r="93" spans="1:25" s="103" customFormat="1">
      <c r="L93" s="109"/>
      <c r="M93" s="109"/>
      <c r="N93" s="109"/>
      <c r="O93" s="109"/>
      <c r="P93" s="109"/>
      <c r="Q93" s="109"/>
      <c r="R93" s="109"/>
      <c r="S93" s="109"/>
      <c r="T93" s="74"/>
      <c r="U93" s="74"/>
      <c r="V93" s="74"/>
      <c r="W93" s="74"/>
      <c r="X93" s="74"/>
      <c r="Y93" s="74"/>
    </row>
    <row r="94" spans="1:25" s="103" customFormat="1">
      <c r="L94" s="109"/>
      <c r="M94" s="109"/>
      <c r="N94" s="109"/>
      <c r="O94" s="109"/>
      <c r="P94" s="109"/>
      <c r="Q94" s="109"/>
      <c r="R94" s="109"/>
      <c r="S94" s="109"/>
      <c r="T94" s="74"/>
      <c r="U94" s="74"/>
      <c r="V94" s="74"/>
      <c r="W94" s="74"/>
      <c r="X94" s="74"/>
      <c r="Y94" s="74"/>
    </row>
    <row r="95" spans="1:25" s="78" customFormat="1">
      <c r="A95" s="77"/>
      <c r="B95" s="78" t="s">
        <v>240</v>
      </c>
    </row>
    <row r="96" spans="1:25" s="103" customFormat="1">
      <c r="A96" s="116"/>
      <c r="L96" s="109"/>
      <c r="M96" s="109"/>
      <c r="N96" s="109"/>
      <c r="O96" s="109"/>
      <c r="P96" s="109"/>
      <c r="Q96" s="109"/>
      <c r="R96" s="109"/>
      <c r="S96" s="109"/>
      <c r="T96" s="74"/>
      <c r="U96" s="74"/>
      <c r="V96" s="74"/>
      <c r="W96" s="74"/>
      <c r="X96" s="74"/>
      <c r="Y96" s="74"/>
    </row>
    <row r="97" spans="1:25" s="103" customFormat="1">
      <c r="A97" s="116"/>
      <c r="B97" s="117" t="s">
        <v>241</v>
      </c>
      <c r="F97" s="2" t="s">
        <v>75</v>
      </c>
      <c r="J97" s="173">
        <f t="shared" ref="J97:J99" si="27">SUM(L97:S97)</f>
        <v>2132784.0909081674</v>
      </c>
      <c r="L97" s="120">
        <f>L55+L63+L70+L76+L81+L85</f>
        <v>32934.831323705141</v>
      </c>
      <c r="M97" s="120">
        <f t="shared" ref="M97:S97" si="28">M55+M63+M70+M76+M81+M85</f>
        <v>50128.805510542057</v>
      </c>
      <c r="N97" s="208">
        <f>N55+U55+V55+X55+N63+N70+N76+N81+N85</f>
        <v>794908.994034537</v>
      </c>
      <c r="O97" s="208">
        <f>O55+W55+O63+O70+O76+O81+O85</f>
        <v>469473.76099954481</v>
      </c>
      <c r="P97" s="120">
        <f t="shared" si="28"/>
        <v>11008.373247946878</v>
      </c>
      <c r="Q97" s="120">
        <f t="shared" si="28"/>
        <v>739317.07957983948</v>
      </c>
      <c r="R97" s="120">
        <f>R55+R63+R70+R76+R81+R85</f>
        <v>35012.246212052196</v>
      </c>
      <c r="S97" s="120">
        <f t="shared" si="28"/>
        <v>0</v>
      </c>
      <c r="T97" s="132"/>
      <c r="U97" s="132"/>
      <c r="V97" s="132"/>
      <c r="W97" s="132"/>
      <c r="X97" s="132"/>
      <c r="Y97" s="132"/>
    </row>
    <row r="98" spans="1:25" s="103" customFormat="1">
      <c r="A98" s="116"/>
      <c r="B98" s="117" t="s">
        <v>242</v>
      </c>
      <c r="F98" s="2" t="s">
        <v>88</v>
      </c>
      <c r="J98" s="173">
        <f t="shared" si="27"/>
        <v>2362350.4362796238</v>
      </c>
      <c r="L98" s="120">
        <f>L56+L64+L71+L77+L82+L86+L89</f>
        <v>34268.810784165449</v>
      </c>
      <c r="M98" s="120">
        <f t="shared" ref="M98:S98" si="29">M56+M64+M71+M77+M82+M86+M89</f>
        <v>51532.412064837241</v>
      </c>
      <c r="N98" s="208">
        <f>N56+U56+V56+X56+N64+N71+N77+N82+N86+N89</f>
        <v>958781.61982058513</v>
      </c>
      <c r="O98" s="208">
        <f>O56+W56+O64+O71+O77+O82+O86+O89</f>
        <v>499440.82346634573</v>
      </c>
      <c r="P98" s="120">
        <f t="shared" si="29"/>
        <v>11319.861559402212</v>
      </c>
      <c r="Q98" s="120">
        <f t="shared" si="29"/>
        <v>771014.31947829819</v>
      </c>
      <c r="R98" s="120">
        <f t="shared" si="29"/>
        <v>35992.589105989653</v>
      </c>
      <c r="S98" s="120">
        <f t="shared" si="29"/>
        <v>0</v>
      </c>
      <c r="T98" s="132"/>
      <c r="U98" s="132"/>
      <c r="V98" s="132"/>
      <c r="W98" s="132"/>
      <c r="X98" s="132"/>
      <c r="Y98" s="132"/>
    </row>
    <row r="99" spans="1:25" s="116" customFormat="1">
      <c r="B99" s="117" t="s">
        <v>243</v>
      </c>
      <c r="F99" s="2" t="s">
        <v>89</v>
      </c>
      <c r="J99" s="173">
        <f t="shared" si="27"/>
        <v>2545760.4658440058</v>
      </c>
      <c r="L99" s="120">
        <f>L57+L65+L72+L78+L83+L87+L90+L92</f>
        <v>34766.119214740604</v>
      </c>
      <c r="M99" s="120">
        <f t="shared" ref="M99:S99" si="30">M57+M65+M72+M78+M83+M87+M90+M92</f>
        <v>52047.736185485599</v>
      </c>
      <c r="N99" s="208">
        <f>N57+U57+V57+X57+N65+N72+N78+N83+N87+N90+N92</f>
        <v>1087456.7090446257</v>
      </c>
      <c r="O99" s="208">
        <f>O57+W57+O65+O72+O78+O83+O87+O90+O92</f>
        <v>525852.71271279862</v>
      </c>
      <c r="P99" s="120">
        <f t="shared" si="30"/>
        <v>11358.877222432129</v>
      </c>
      <c r="Q99" s="120">
        <f t="shared" si="30"/>
        <v>797755.90662071959</v>
      </c>
      <c r="R99" s="120">
        <f t="shared" si="30"/>
        <v>36522.404843203396</v>
      </c>
      <c r="S99" s="120">
        <f t="shared" si="30"/>
        <v>0</v>
      </c>
      <c r="T99" s="132"/>
      <c r="U99" s="132"/>
      <c r="V99" s="132"/>
      <c r="W99" s="132"/>
      <c r="X99" s="132"/>
      <c r="Y99" s="132"/>
    </row>
    <row r="100" spans="1:25" s="116" customFormat="1">
      <c r="B100" s="117"/>
    </row>
    <row r="101" spans="1:25" s="116" customFormat="1">
      <c r="F101" s="118"/>
      <c r="L101" s="109"/>
      <c r="M101" s="109"/>
      <c r="N101" s="109"/>
      <c r="O101" s="109"/>
      <c r="P101" s="109"/>
      <c r="Q101" s="109"/>
      <c r="R101" s="109"/>
      <c r="S101" s="109"/>
      <c r="T101" s="109"/>
      <c r="U101" s="109"/>
      <c r="V101" s="109"/>
      <c r="W101" s="109"/>
      <c r="X101" s="109"/>
      <c r="Y101" s="109"/>
    </row>
    <row r="102" spans="1:25" s="116" customFormat="1">
      <c r="F102" s="103"/>
      <c r="L102" s="109"/>
      <c r="M102" s="109"/>
      <c r="N102" s="109"/>
      <c r="O102" s="109"/>
      <c r="P102" s="109"/>
      <c r="Q102" s="109"/>
      <c r="R102" s="109"/>
      <c r="S102" s="109"/>
      <c r="T102" s="109"/>
      <c r="U102" s="109"/>
      <c r="V102" s="109"/>
      <c r="W102" s="109"/>
      <c r="X102" s="109"/>
      <c r="Y102" s="109"/>
    </row>
    <row r="103" spans="1:25" s="116" customFormat="1">
      <c r="F103" s="103"/>
      <c r="L103" s="109"/>
      <c r="M103" s="109"/>
      <c r="N103" s="109"/>
      <c r="O103" s="109"/>
      <c r="P103" s="109"/>
      <c r="Q103" s="109"/>
      <c r="R103" s="109"/>
      <c r="S103" s="109"/>
      <c r="T103" s="109"/>
      <c r="U103" s="109"/>
      <c r="V103" s="109"/>
      <c r="W103" s="109"/>
      <c r="X103" s="109"/>
      <c r="Y103" s="109"/>
    </row>
    <row r="104" spans="1:25" s="116" customFormat="1">
      <c r="B104" s="105"/>
      <c r="F104" s="103"/>
      <c r="L104" s="109"/>
      <c r="M104" s="109"/>
      <c r="N104" s="109"/>
      <c r="O104" s="109"/>
      <c r="P104" s="109"/>
      <c r="Q104" s="109"/>
      <c r="R104" s="109"/>
      <c r="S104" s="109"/>
      <c r="T104" s="109"/>
      <c r="U104" s="109"/>
      <c r="V104" s="109"/>
      <c r="W104" s="109"/>
      <c r="X104" s="109"/>
      <c r="Y104" s="109"/>
    </row>
    <row r="105" spans="1:25" s="116" customFormat="1">
      <c r="B105" s="105"/>
      <c r="F105" s="103"/>
      <c r="L105" s="109"/>
      <c r="M105" s="109"/>
      <c r="N105" s="109"/>
      <c r="O105" s="109"/>
      <c r="P105" s="109"/>
      <c r="Q105" s="109"/>
      <c r="R105" s="109"/>
      <c r="S105" s="109"/>
      <c r="T105" s="109"/>
      <c r="U105" s="109"/>
      <c r="V105" s="109"/>
      <c r="W105" s="109"/>
      <c r="X105" s="109"/>
      <c r="Y105" s="109"/>
    </row>
    <row r="106" spans="1:25" s="116" customFormat="1">
      <c r="B106" s="105"/>
      <c r="F106" s="103"/>
      <c r="L106" s="109"/>
      <c r="M106" s="109"/>
      <c r="N106" s="109"/>
      <c r="O106" s="109"/>
      <c r="P106" s="109"/>
      <c r="Q106" s="109"/>
      <c r="R106" s="109"/>
      <c r="S106" s="109"/>
      <c r="T106" s="109"/>
      <c r="U106" s="109"/>
      <c r="V106" s="109"/>
      <c r="W106" s="109"/>
      <c r="X106" s="109"/>
      <c r="Y106" s="109"/>
    </row>
    <row r="107" spans="1:25" s="116" customFormat="1">
      <c r="B107" s="105"/>
      <c r="F107" s="103"/>
      <c r="L107" s="109"/>
      <c r="M107" s="109"/>
      <c r="N107" s="109"/>
      <c r="O107" s="109"/>
      <c r="P107" s="109"/>
      <c r="Q107" s="109"/>
      <c r="R107" s="109"/>
      <c r="S107" s="109"/>
      <c r="T107" s="109"/>
      <c r="U107" s="109"/>
      <c r="V107" s="109"/>
      <c r="W107" s="109"/>
      <c r="X107" s="109"/>
      <c r="Y107" s="109"/>
    </row>
    <row r="108" spans="1:25" s="116" customFormat="1">
      <c r="B108" s="105"/>
      <c r="F108" s="103"/>
      <c r="L108" s="109"/>
      <c r="M108" s="109"/>
      <c r="N108" s="109"/>
      <c r="O108" s="109"/>
      <c r="P108" s="109"/>
      <c r="Q108" s="109"/>
      <c r="R108" s="109"/>
      <c r="S108" s="109"/>
      <c r="T108" s="109"/>
      <c r="U108" s="109"/>
      <c r="V108" s="109"/>
      <c r="W108" s="109"/>
      <c r="X108" s="109"/>
      <c r="Y108" s="109"/>
    </row>
    <row r="109" spans="1:25" s="116" customFormat="1"/>
    <row r="110" spans="1:25" s="116" customFormat="1"/>
    <row r="111" spans="1:25" s="116" customFormat="1"/>
    <row r="112" spans="1:25" s="103" customFormat="1">
      <c r="L112" s="109"/>
      <c r="M112" s="109"/>
      <c r="N112" s="109"/>
      <c r="O112" s="109"/>
      <c r="P112" s="109"/>
      <c r="Q112" s="109"/>
      <c r="R112" s="109"/>
      <c r="S112" s="109"/>
      <c r="T112" s="109"/>
      <c r="U112" s="109"/>
      <c r="V112" s="109"/>
      <c r="W112" s="109"/>
      <c r="X112" s="109"/>
      <c r="Y112" s="109"/>
    </row>
    <row r="113" spans="2:25" s="103" customFormat="1">
      <c r="L113" s="109"/>
      <c r="M113" s="109"/>
      <c r="N113" s="109"/>
      <c r="O113" s="109"/>
      <c r="P113" s="109"/>
      <c r="Q113" s="109"/>
      <c r="R113" s="109"/>
      <c r="S113" s="109"/>
      <c r="T113" s="109"/>
      <c r="U113" s="109"/>
      <c r="V113" s="109"/>
      <c r="W113" s="109"/>
      <c r="X113" s="109"/>
      <c r="Y113" s="109"/>
    </row>
    <row r="114" spans="2:25" s="103" customFormat="1">
      <c r="L114" s="109"/>
      <c r="M114" s="109"/>
      <c r="N114" s="109"/>
      <c r="O114" s="109"/>
      <c r="P114" s="109"/>
      <c r="Q114" s="109"/>
      <c r="R114" s="109"/>
      <c r="S114" s="109"/>
      <c r="T114" s="109"/>
      <c r="U114" s="109"/>
      <c r="V114" s="109"/>
      <c r="W114" s="109"/>
      <c r="X114" s="109"/>
      <c r="Y114" s="109"/>
    </row>
    <row r="115" spans="2:25" s="103" customFormat="1">
      <c r="L115" s="109"/>
      <c r="M115" s="109"/>
      <c r="N115" s="109"/>
      <c r="O115" s="109"/>
      <c r="P115" s="109"/>
      <c r="Q115" s="109"/>
      <c r="R115" s="109"/>
      <c r="S115" s="109"/>
      <c r="T115" s="109"/>
      <c r="U115" s="109"/>
      <c r="V115" s="109"/>
      <c r="W115" s="109"/>
      <c r="X115" s="109"/>
      <c r="Y115" s="109"/>
    </row>
    <row r="116" spans="2:25" s="103" customFormat="1">
      <c r="L116" s="109"/>
      <c r="M116" s="109"/>
      <c r="N116" s="109"/>
      <c r="O116" s="109"/>
      <c r="P116" s="109"/>
      <c r="Q116" s="109"/>
      <c r="R116" s="109"/>
      <c r="S116" s="109"/>
      <c r="T116" s="109"/>
      <c r="U116" s="109"/>
      <c r="V116" s="109"/>
      <c r="W116" s="109"/>
      <c r="X116" s="109"/>
      <c r="Y116" s="109"/>
    </row>
    <row r="117" spans="2:25" s="103" customFormat="1">
      <c r="L117" s="109"/>
      <c r="M117" s="109"/>
      <c r="N117" s="109"/>
      <c r="O117" s="109"/>
      <c r="P117" s="109"/>
      <c r="Q117" s="109"/>
      <c r="R117" s="109"/>
      <c r="S117" s="109"/>
      <c r="T117" s="109"/>
      <c r="U117" s="109"/>
      <c r="V117" s="109"/>
      <c r="W117" s="109"/>
      <c r="X117" s="109"/>
      <c r="Y117" s="109"/>
    </row>
    <row r="118" spans="2:25" s="103" customFormat="1">
      <c r="L118" s="109"/>
      <c r="M118" s="109"/>
      <c r="N118" s="109"/>
      <c r="O118" s="109"/>
      <c r="P118" s="109"/>
      <c r="Q118" s="109"/>
      <c r="R118" s="109"/>
      <c r="S118" s="109"/>
      <c r="T118" s="109"/>
      <c r="U118" s="109"/>
      <c r="V118" s="109"/>
      <c r="W118" s="109"/>
      <c r="X118" s="109"/>
      <c r="Y118" s="109"/>
    </row>
    <row r="119" spans="2:25" s="103" customFormat="1">
      <c r="B119" s="117"/>
    </row>
    <row r="120" spans="2:25" s="103" customFormat="1">
      <c r="L120" s="109"/>
      <c r="M120" s="109"/>
      <c r="N120" s="109"/>
      <c r="O120" s="109"/>
      <c r="P120" s="109"/>
      <c r="Q120" s="109"/>
      <c r="R120" s="109"/>
      <c r="S120" s="109"/>
      <c r="T120" s="109"/>
      <c r="U120" s="109"/>
      <c r="V120" s="109"/>
      <c r="W120" s="109"/>
      <c r="X120" s="109"/>
      <c r="Y120" s="109"/>
    </row>
    <row r="121" spans="2:25" s="103" customFormat="1">
      <c r="L121" s="109"/>
      <c r="M121" s="109"/>
      <c r="N121" s="109"/>
      <c r="O121" s="109"/>
      <c r="P121" s="109"/>
      <c r="Q121" s="109"/>
      <c r="R121" s="109"/>
      <c r="S121" s="109"/>
      <c r="T121" s="109"/>
      <c r="U121" s="109"/>
      <c r="V121" s="109"/>
      <c r="W121" s="109"/>
      <c r="X121" s="109"/>
      <c r="Y121" s="109"/>
    </row>
    <row r="122" spans="2:25" s="103" customFormat="1">
      <c r="L122" s="109"/>
      <c r="M122" s="109"/>
      <c r="N122" s="109"/>
      <c r="O122" s="109"/>
      <c r="P122" s="109"/>
      <c r="Q122" s="109"/>
      <c r="R122" s="109"/>
      <c r="S122" s="109"/>
      <c r="T122" s="109"/>
      <c r="U122" s="109"/>
      <c r="V122" s="109"/>
      <c r="W122" s="109"/>
      <c r="X122" s="109"/>
      <c r="Y122" s="109"/>
    </row>
    <row r="123" spans="2:25" s="103" customFormat="1">
      <c r="L123" s="109"/>
      <c r="M123" s="109"/>
      <c r="N123" s="109"/>
      <c r="O123" s="109"/>
      <c r="P123" s="109"/>
      <c r="Q123" s="109"/>
      <c r="R123" s="109"/>
      <c r="S123" s="109"/>
      <c r="T123" s="109"/>
      <c r="U123" s="109"/>
      <c r="V123" s="109"/>
      <c r="W123" s="109"/>
      <c r="X123" s="109"/>
      <c r="Y123" s="109"/>
    </row>
    <row r="124" spans="2:25" s="103" customFormat="1">
      <c r="L124" s="109"/>
      <c r="M124" s="109"/>
      <c r="N124" s="109"/>
      <c r="O124" s="109"/>
      <c r="P124" s="109"/>
      <c r="Q124" s="109"/>
      <c r="R124" s="109"/>
      <c r="S124" s="109"/>
      <c r="T124" s="109"/>
      <c r="U124" s="109"/>
      <c r="V124" s="109"/>
      <c r="W124" s="109"/>
      <c r="X124" s="109"/>
      <c r="Y124" s="109"/>
    </row>
    <row r="125" spans="2:25" s="103" customFormat="1">
      <c r="L125" s="109"/>
      <c r="M125" s="109"/>
      <c r="N125" s="109"/>
      <c r="O125" s="109"/>
      <c r="P125" s="109"/>
      <c r="Q125" s="109"/>
      <c r="R125" s="109"/>
      <c r="S125" s="109"/>
      <c r="T125" s="109"/>
      <c r="U125" s="109"/>
      <c r="V125" s="109"/>
      <c r="W125" s="109"/>
      <c r="X125" s="109"/>
      <c r="Y125" s="109"/>
    </row>
    <row r="126" spans="2:25" s="103" customFormat="1">
      <c r="B126" s="117"/>
    </row>
    <row r="127" spans="2:25" s="103" customFormat="1">
      <c r="L127" s="108"/>
      <c r="M127" s="108"/>
      <c r="N127" s="108"/>
      <c r="O127" s="108"/>
      <c r="P127" s="108"/>
      <c r="Q127" s="108"/>
      <c r="R127" s="108"/>
      <c r="S127" s="108"/>
      <c r="T127" s="108"/>
      <c r="U127" s="108"/>
      <c r="V127" s="108"/>
      <c r="W127" s="108"/>
      <c r="X127" s="108"/>
      <c r="Y127" s="108"/>
    </row>
    <row r="128" spans="2:25" s="103" customFormat="1">
      <c r="L128" s="108"/>
      <c r="M128" s="108"/>
      <c r="N128" s="108"/>
      <c r="O128" s="108"/>
      <c r="P128" s="108"/>
      <c r="Q128" s="108"/>
      <c r="R128" s="108"/>
      <c r="S128" s="108"/>
      <c r="T128" s="108"/>
      <c r="U128" s="108"/>
      <c r="V128" s="108"/>
      <c r="W128" s="108"/>
      <c r="X128" s="108"/>
      <c r="Y128" s="108"/>
    </row>
    <row r="129" spans="2:29" s="103" customFormat="1">
      <c r="L129" s="108"/>
      <c r="M129" s="108"/>
      <c r="N129" s="108"/>
      <c r="O129" s="108"/>
      <c r="P129" s="108"/>
      <c r="Q129" s="108"/>
      <c r="R129" s="108"/>
      <c r="S129" s="108"/>
      <c r="T129" s="108"/>
      <c r="U129" s="108"/>
      <c r="V129" s="108"/>
      <c r="W129" s="108"/>
      <c r="X129" s="108"/>
      <c r="Y129" s="108"/>
    </row>
    <row r="130" spans="2:29" s="103" customFormat="1">
      <c r="L130" s="108"/>
      <c r="M130" s="108"/>
      <c r="N130" s="108"/>
      <c r="O130" s="108"/>
      <c r="P130" s="108"/>
      <c r="Q130" s="108"/>
      <c r="R130" s="108"/>
      <c r="S130" s="108"/>
      <c r="T130" s="108"/>
      <c r="U130" s="108"/>
      <c r="V130" s="108"/>
      <c r="W130" s="108"/>
      <c r="X130" s="108"/>
      <c r="Y130" s="108"/>
    </row>
    <row r="131" spans="2:29" s="103" customFormat="1">
      <c r="L131" s="108"/>
      <c r="M131" s="108"/>
      <c r="N131" s="108"/>
      <c r="O131" s="108"/>
      <c r="P131" s="108"/>
      <c r="Q131" s="108"/>
      <c r="R131" s="108"/>
      <c r="S131" s="108"/>
      <c r="T131" s="108"/>
      <c r="U131" s="108"/>
      <c r="V131" s="108"/>
      <c r="W131" s="108"/>
      <c r="X131" s="108"/>
      <c r="Y131" s="108"/>
    </row>
    <row r="132" spans="2:29" s="103" customFormat="1">
      <c r="B132" s="117"/>
    </row>
    <row r="133" spans="2:29" s="103" customFormat="1">
      <c r="L133" s="108"/>
      <c r="M133" s="108"/>
      <c r="N133" s="108"/>
      <c r="O133" s="108"/>
      <c r="P133" s="108"/>
      <c r="Q133" s="108"/>
      <c r="R133" s="108"/>
      <c r="S133" s="108"/>
      <c r="T133" s="108"/>
      <c r="U133" s="108"/>
      <c r="V133" s="108"/>
      <c r="W133" s="108"/>
      <c r="X133" s="108"/>
      <c r="Y133" s="108"/>
    </row>
    <row r="134" spans="2:29" s="103" customFormat="1">
      <c r="L134" s="108"/>
      <c r="M134" s="108"/>
      <c r="N134" s="108"/>
      <c r="O134" s="108"/>
      <c r="P134" s="108"/>
      <c r="Q134" s="108"/>
      <c r="R134" s="108"/>
      <c r="S134" s="108"/>
      <c r="T134" s="108"/>
      <c r="U134" s="108"/>
      <c r="V134" s="108"/>
      <c r="W134" s="108"/>
      <c r="X134" s="108"/>
      <c r="Y134" s="108"/>
    </row>
    <row r="135" spans="2:29" s="103" customFormat="1">
      <c r="L135" s="108"/>
      <c r="M135" s="108"/>
      <c r="N135" s="108"/>
      <c r="O135" s="108"/>
      <c r="P135" s="108"/>
      <c r="Q135" s="108"/>
      <c r="R135" s="108"/>
      <c r="S135" s="108"/>
      <c r="T135" s="108"/>
      <c r="U135" s="108"/>
      <c r="V135" s="108"/>
      <c r="W135" s="108"/>
      <c r="X135" s="108"/>
      <c r="Y135" s="108"/>
    </row>
    <row r="136" spans="2:29" s="103" customFormat="1">
      <c r="L136" s="108"/>
      <c r="M136" s="108"/>
      <c r="N136" s="108"/>
      <c r="O136" s="108"/>
      <c r="P136" s="108"/>
      <c r="Q136" s="108"/>
      <c r="R136" s="108"/>
      <c r="S136" s="108"/>
      <c r="T136" s="108"/>
      <c r="U136" s="108"/>
      <c r="V136" s="108"/>
      <c r="W136" s="108"/>
      <c r="X136" s="108"/>
      <c r="Y136" s="108"/>
    </row>
    <row r="137" spans="2:29" s="103" customFormat="1">
      <c r="B137" s="117"/>
    </row>
    <row r="138" spans="2:29" s="116" customFormat="1">
      <c r="B138" s="103"/>
      <c r="F138" s="103"/>
      <c r="L138" s="108"/>
      <c r="M138" s="108"/>
      <c r="N138" s="108"/>
      <c r="O138" s="108"/>
      <c r="P138" s="108"/>
      <c r="Q138" s="108"/>
      <c r="R138" s="108"/>
      <c r="S138" s="108"/>
      <c r="T138" s="108"/>
      <c r="U138" s="108"/>
      <c r="V138" s="108"/>
      <c r="W138" s="108"/>
      <c r="X138" s="108"/>
      <c r="Y138" s="108"/>
    </row>
    <row r="139" spans="2:29" s="103" customFormat="1">
      <c r="L139" s="108"/>
      <c r="M139" s="108"/>
      <c r="N139" s="108"/>
      <c r="O139" s="108"/>
      <c r="P139" s="108"/>
      <c r="Q139" s="108"/>
      <c r="R139" s="108"/>
      <c r="S139" s="108"/>
      <c r="T139" s="108"/>
      <c r="U139" s="108"/>
      <c r="V139" s="108"/>
      <c r="W139" s="108"/>
      <c r="X139" s="108"/>
      <c r="Y139" s="108"/>
    </row>
    <row r="140" spans="2:29" s="103" customFormat="1">
      <c r="L140" s="108"/>
      <c r="M140" s="108"/>
      <c r="N140" s="108"/>
      <c r="O140" s="108"/>
      <c r="P140" s="108"/>
      <c r="Q140" s="108"/>
      <c r="R140" s="108"/>
      <c r="S140" s="108"/>
      <c r="T140" s="108"/>
      <c r="U140" s="108"/>
      <c r="V140" s="108"/>
      <c r="W140" s="108"/>
      <c r="X140" s="108"/>
      <c r="Y140" s="108"/>
    </row>
    <row r="141" spans="2:29" s="103" customFormat="1">
      <c r="B141" s="117"/>
      <c r="L141" s="109"/>
    </row>
    <row r="142" spans="2:29" s="103" customFormat="1">
      <c r="L142" s="109"/>
      <c r="M142" s="109"/>
      <c r="N142" s="109"/>
      <c r="O142" s="109"/>
      <c r="P142" s="109"/>
      <c r="Q142" s="109"/>
      <c r="R142" s="109"/>
      <c r="S142" s="109"/>
      <c r="T142" s="109"/>
      <c r="U142" s="109"/>
      <c r="V142" s="109"/>
      <c r="W142" s="109"/>
      <c r="X142" s="109"/>
      <c r="Y142" s="109"/>
      <c r="AC142" s="111"/>
    </row>
    <row r="143" spans="2:29" s="103" customFormat="1">
      <c r="L143" s="108"/>
      <c r="M143" s="108"/>
      <c r="N143" s="108"/>
      <c r="O143" s="108"/>
      <c r="P143" s="108"/>
      <c r="Q143" s="108"/>
      <c r="R143" s="108"/>
      <c r="S143" s="108"/>
      <c r="T143" s="108"/>
      <c r="U143" s="108"/>
      <c r="V143" s="108"/>
      <c r="W143" s="108"/>
      <c r="X143" s="108"/>
      <c r="Y143" s="108"/>
    </row>
    <row r="144" spans="2:29" s="103" customFormat="1">
      <c r="B144" s="117"/>
    </row>
    <row r="145" spans="2:25" s="103" customFormat="1">
      <c r="L145" s="108"/>
      <c r="M145" s="108"/>
      <c r="N145" s="108"/>
      <c r="O145" s="108"/>
      <c r="P145" s="108"/>
      <c r="Q145" s="108"/>
      <c r="R145" s="108"/>
      <c r="S145" s="108"/>
      <c r="T145" s="108"/>
      <c r="U145" s="108"/>
      <c r="V145" s="108"/>
      <c r="W145" s="108"/>
      <c r="X145" s="108"/>
      <c r="Y145" s="108"/>
    </row>
    <row r="146" spans="2:25" s="103" customFormat="1">
      <c r="B146" s="117"/>
    </row>
    <row r="147" spans="2:25" s="103" customFormat="1"/>
    <row r="148" spans="2:25" s="116" customFormat="1"/>
    <row r="149" spans="2:25" s="116" customFormat="1"/>
    <row r="150" spans="2:25" s="103" customFormat="1">
      <c r="B150" s="118"/>
      <c r="L150" s="108"/>
      <c r="M150" s="108"/>
      <c r="N150" s="108"/>
      <c r="O150" s="108"/>
      <c r="P150" s="108"/>
      <c r="Q150" s="108"/>
      <c r="R150" s="108"/>
      <c r="S150" s="108"/>
      <c r="T150" s="108"/>
      <c r="U150" s="108"/>
      <c r="V150" s="108"/>
      <c r="W150" s="108"/>
      <c r="X150" s="108"/>
      <c r="Y150" s="108"/>
    </row>
    <row r="151" spans="2:25" s="103" customFormat="1">
      <c r="B151" s="118"/>
      <c r="L151" s="108"/>
      <c r="M151" s="108"/>
      <c r="N151" s="108"/>
      <c r="O151" s="108"/>
      <c r="P151" s="108"/>
      <c r="Q151" s="108"/>
      <c r="R151" s="108"/>
      <c r="S151" s="108"/>
      <c r="T151" s="108"/>
      <c r="U151" s="108"/>
      <c r="V151" s="108"/>
      <c r="W151" s="108"/>
      <c r="X151" s="108"/>
      <c r="Y151" s="108"/>
    </row>
    <row r="152" spans="2:25" s="103" customFormat="1">
      <c r="B152" s="118"/>
      <c r="L152" s="108"/>
      <c r="M152" s="108"/>
      <c r="N152" s="108"/>
      <c r="O152" s="108"/>
      <c r="P152" s="108"/>
      <c r="Q152" s="108"/>
      <c r="R152" s="108"/>
      <c r="S152" s="108"/>
      <c r="T152" s="108"/>
      <c r="U152" s="108"/>
      <c r="V152" s="108"/>
      <c r="W152" s="108"/>
      <c r="X152" s="108"/>
      <c r="Y152" s="108"/>
    </row>
    <row r="153" spans="2:25" s="103" customFormat="1">
      <c r="L153" s="108"/>
      <c r="M153" s="108"/>
      <c r="N153" s="108"/>
      <c r="O153" s="108"/>
      <c r="P153" s="108"/>
      <c r="Q153" s="108"/>
      <c r="R153" s="108"/>
      <c r="S153" s="108"/>
      <c r="T153" s="108"/>
      <c r="U153" s="108"/>
      <c r="V153" s="108"/>
      <c r="W153" s="108"/>
      <c r="X153" s="108"/>
      <c r="Y153" s="108"/>
    </row>
    <row r="154" spans="2:25" s="116" customFormat="1"/>
    <row r="155" spans="2:25" s="103" customFormat="1">
      <c r="L155" s="108"/>
      <c r="M155" s="108"/>
      <c r="N155" s="108"/>
      <c r="O155" s="108"/>
      <c r="P155" s="108"/>
      <c r="Q155" s="108"/>
      <c r="R155" s="108"/>
      <c r="S155" s="108"/>
      <c r="T155" s="108"/>
      <c r="U155" s="108"/>
      <c r="V155" s="108"/>
      <c r="W155" s="108"/>
      <c r="X155" s="108"/>
      <c r="Y155" s="108"/>
    </row>
    <row r="156" spans="2:25" s="103" customFormat="1">
      <c r="L156" s="108"/>
      <c r="M156" s="108"/>
      <c r="N156" s="108"/>
      <c r="O156" s="108"/>
      <c r="P156" s="108"/>
      <c r="Q156" s="108"/>
      <c r="R156" s="108"/>
      <c r="S156" s="108"/>
      <c r="T156" s="108"/>
      <c r="U156" s="108"/>
      <c r="V156" s="108"/>
      <c r="W156" s="108"/>
      <c r="X156" s="108"/>
      <c r="Y156" s="108"/>
    </row>
    <row r="157" spans="2:25" s="103" customFormat="1">
      <c r="L157" s="108"/>
      <c r="M157" s="108"/>
      <c r="N157" s="108"/>
      <c r="O157" s="108"/>
      <c r="P157" s="108"/>
      <c r="Q157" s="108"/>
      <c r="R157" s="108"/>
      <c r="S157" s="108"/>
      <c r="T157" s="108"/>
      <c r="U157" s="108"/>
      <c r="V157" s="108"/>
      <c r="W157" s="108"/>
      <c r="X157" s="108"/>
      <c r="Y157" s="108"/>
    </row>
    <row r="158" spans="2:25" s="103" customFormat="1">
      <c r="L158" s="108"/>
      <c r="M158" s="108"/>
      <c r="N158" s="108"/>
      <c r="O158" s="108"/>
      <c r="P158" s="108"/>
      <c r="Q158" s="108"/>
      <c r="R158" s="108"/>
      <c r="S158" s="108"/>
      <c r="T158" s="108"/>
      <c r="U158" s="108"/>
      <c r="V158" s="108"/>
      <c r="W158" s="108"/>
      <c r="X158" s="108"/>
      <c r="Y158" s="108"/>
    </row>
    <row r="159" spans="2:25" s="116" customFormat="1"/>
    <row r="160" spans="2:25" s="103" customFormat="1"/>
    <row r="161" spans="12:25" s="116" customFormat="1"/>
    <row r="162" spans="12:25" s="103" customFormat="1">
      <c r="L162" s="108"/>
      <c r="M162" s="108"/>
      <c r="N162" s="108"/>
      <c r="O162" s="108"/>
      <c r="P162" s="108"/>
      <c r="Q162" s="108"/>
      <c r="R162" s="108"/>
      <c r="S162" s="108"/>
      <c r="T162" s="108"/>
      <c r="U162" s="108"/>
      <c r="V162" s="108"/>
      <c r="W162" s="108"/>
      <c r="X162" s="108"/>
      <c r="Y162" s="108"/>
    </row>
    <row r="163" spans="12:25" s="103" customFormat="1">
      <c r="L163" s="108"/>
      <c r="M163" s="108"/>
      <c r="N163" s="108"/>
      <c r="O163" s="108"/>
      <c r="P163" s="108"/>
      <c r="Q163" s="108"/>
      <c r="R163" s="108"/>
      <c r="S163" s="108"/>
      <c r="T163" s="108"/>
      <c r="U163" s="108"/>
      <c r="V163" s="108"/>
      <c r="W163" s="108"/>
      <c r="X163" s="108"/>
      <c r="Y163" s="108"/>
    </row>
    <row r="164" spans="12:25" s="103" customFormat="1">
      <c r="L164" s="108"/>
      <c r="M164" s="108"/>
      <c r="N164" s="108"/>
      <c r="O164" s="108"/>
      <c r="P164" s="108"/>
      <c r="Q164" s="108"/>
      <c r="R164" s="108"/>
      <c r="S164" s="108"/>
      <c r="T164" s="108"/>
      <c r="U164" s="108"/>
      <c r="V164" s="108"/>
      <c r="W164" s="108"/>
      <c r="X164" s="108"/>
      <c r="Y164" s="108"/>
    </row>
    <row r="165" spans="12:25" s="103" customFormat="1">
      <c r="L165" s="108"/>
      <c r="M165" s="108"/>
      <c r="N165" s="108"/>
      <c r="O165" s="108"/>
      <c r="P165" s="108"/>
      <c r="Q165" s="108"/>
      <c r="R165" s="108"/>
      <c r="S165" s="108"/>
      <c r="T165" s="108"/>
      <c r="U165" s="108"/>
      <c r="V165" s="108"/>
      <c r="W165" s="108"/>
      <c r="X165" s="108"/>
      <c r="Y165" s="108"/>
    </row>
    <row r="166" spans="12:25" s="103" customFormat="1">
      <c r="L166" s="108"/>
      <c r="M166" s="108"/>
      <c r="N166" s="108"/>
      <c r="O166" s="108"/>
      <c r="P166" s="108"/>
      <c r="Q166" s="108"/>
      <c r="R166" s="108"/>
      <c r="S166" s="108"/>
      <c r="T166" s="108"/>
      <c r="U166" s="108"/>
      <c r="V166" s="108"/>
      <c r="W166" s="108"/>
      <c r="X166" s="108"/>
      <c r="Y166" s="108"/>
    </row>
    <row r="167" spans="12:25" s="103" customFormat="1">
      <c r="L167" s="108"/>
      <c r="M167" s="108"/>
      <c r="N167" s="108"/>
      <c r="O167" s="108"/>
      <c r="P167" s="108"/>
      <c r="Q167" s="108"/>
      <c r="R167" s="108"/>
      <c r="S167" s="108"/>
      <c r="T167" s="108"/>
      <c r="U167" s="108"/>
      <c r="V167" s="108"/>
      <c r="W167" s="108"/>
      <c r="X167" s="108"/>
      <c r="Y167" s="108"/>
    </row>
    <row r="168" spans="12:25" s="103" customFormat="1">
      <c r="L168" s="108"/>
      <c r="M168" s="108"/>
      <c r="N168" s="108"/>
      <c r="O168" s="108"/>
      <c r="P168" s="108"/>
      <c r="Q168" s="108"/>
      <c r="R168" s="108"/>
      <c r="S168" s="108"/>
      <c r="T168" s="108"/>
      <c r="U168" s="108"/>
      <c r="V168" s="108"/>
      <c r="W168" s="108"/>
      <c r="X168" s="108"/>
      <c r="Y168" s="108"/>
    </row>
    <row r="169" spans="12:25" s="103" customFormat="1"/>
    <row r="170" spans="12:25" s="103" customFormat="1"/>
    <row r="171" spans="12:25" s="116" customFormat="1"/>
    <row r="172" spans="12:25" s="103" customFormat="1"/>
    <row r="173" spans="12:25" s="103" customFormat="1">
      <c r="L173" s="108"/>
      <c r="M173" s="108"/>
      <c r="N173" s="108"/>
      <c r="O173" s="108"/>
      <c r="P173" s="108"/>
      <c r="Q173" s="108"/>
      <c r="R173" s="108"/>
      <c r="S173" s="108"/>
      <c r="T173" s="108"/>
      <c r="U173" s="108"/>
      <c r="V173" s="108"/>
      <c r="W173" s="108"/>
      <c r="X173" s="108"/>
      <c r="Y173" s="108"/>
    </row>
    <row r="174" spans="12:25" s="103" customFormat="1">
      <c r="L174" s="108"/>
      <c r="M174" s="108"/>
      <c r="N174" s="108"/>
      <c r="O174" s="108"/>
      <c r="P174" s="108"/>
      <c r="Q174" s="108"/>
      <c r="R174" s="108"/>
      <c r="S174" s="108"/>
      <c r="T174" s="108"/>
      <c r="U174" s="108"/>
      <c r="V174" s="108"/>
      <c r="W174" s="108"/>
      <c r="X174" s="108"/>
      <c r="Y174" s="108"/>
    </row>
    <row r="175" spans="12:25" s="103" customFormat="1"/>
    <row r="176" spans="12:25" s="103" customFormat="1">
      <c r="L176" s="108"/>
      <c r="M176" s="108"/>
      <c r="N176" s="108"/>
      <c r="O176" s="108"/>
      <c r="P176" s="108"/>
      <c r="Q176" s="108"/>
      <c r="R176" s="108"/>
      <c r="S176" s="108"/>
      <c r="T176" s="108"/>
      <c r="U176" s="108"/>
      <c r="V176" s="108"/>
      <c r="W176" s="108"/>
      <c r="X176" s="108"/>
      <c r="Y176" s="108"/>
    </row>
    <row r="177" spans="12:25" s="103" customFormat="1">
      <c r="L177" s="108"/>
      <c r="M177" s="108"/>
      <c r="N177" s="108"/>
      <c r="O177" s="108"/>
      <c r="P177" s="108"/>
      <c r="Q177" s="108"/>
      <c r="R177" s="108"/>
      <c r="S177" s="108"/>
      <c r="T177" s="108"/>
      <c r="U177" s="108"/>
      <c r="V177" s="108"/>
      <c r="W177" s="108"/>
      <c r="X177" s="108"/>
      <c r="Y177" s="108"/>
    </row>
    <row r="178" spans="12:25" s="103" customFormat="1">
      <c r="L178" s="108"/>
      <c r="M178" s="108"/>
      <c r="N178" s="108"/>
      <c r="O178" s="108"/>
      <c r="P178" s="108"/>
      <c r="Q178" s="108"/>
      <c r="R178" s="108"/>
      <c r="S178" s="108"/>
      <c r="T178" s="108"/>
      <c r="U178" s="108"/>
      <c r="V178" s="108"/>
      <c r="W178" s="108"/>
      <c r="X178" s="108"/>
      <c r="Y178" s="108"/>
    </row>
    <row r="179" spans="12:25" s="103" customFormat="1">
      <c r="L179" s="108"/>
      <c r="M179" s="108"/>
      <c r="N179" s="108"/>
      <c r="O179" s="108"/>
      <c r="P179" s="108"/>
      <c r="Q179" s="108"/>
      <c r="R179" s="108"/>
      <c r="S179" s="108"/>
      <c r="T179" s="108"/>
      <c r="U179" s="108"/>
      <c r="V179" s="108"/>
      <c r="W179" s="108"/>
      <c r="X179" s="108"/>
      <c r="Y179" s="108"/>
    </row>
    <row r="180" spans="12:25" s="103" customFormat="1"/>
    <row r="181" spans="12:25" s="103" customFormat="1"/>
    <row r="182" spans="12:25" s="116" customFormat="1"/>
    <row r="183" spans="12:25" s="103" customFormat="1"/>
    <row r="184" spans="12:25" s="103" customFormat="1">
      <c r="L184" s="108"/>
      <c r="M184" s="108"/>
      <c r="N184" s="108"/>
      <c r="O184" s="108"/>
      <c r="P184" s="108"/>
      <c r="Q184" s="108"/>
      <c r="R184" s="108"/>
      <c r="S184" s="108"/>
      <c r="T184" s="108"/>
      <c r="U184" s="108"/>
      <c r="V184" s="108"/>
      <c r="W184" s="108"/>
      <c r="X184" s="108"/>
      <c r="Y184" s="108"/>
    </row>
    <row r="185" spans="12:25" s="103" customFormat="1">
      <c r="L185" s="108"/>
      <c r="M185" s="108"/>
      <c r="N185" s="108"/>
      <c r="O185" s="108"/>
      <c r="P185" s="108"/>
      <c r="Q185" s="108"/>
      <c r="R185" s="108"/>
      <c r="S185" s="108"/>
      <c r="T185" s="108"/>
      <c r="U185" s="108"/>
      <c r="V185" s="108"/>
      <c r="W185" s="108"/>
      <c r="X185" s="108"/>
      <c r="Y185" s="108"/>
    </row>
    <row r="186" spans="12:25" s="103" customFormat="1"/>
    <row r="187" spans="12:25" s="103" customFormat="1">
      <c r="L187" s="108"/>
      <c r="M187" s="108"/>
      <c r="N187" s="108"/>
      <c r="O187" s="108"/>
      <c r="P187" s="108"/>
      <c r="Q187" s="108"/>
      <c r="R187" s="108"/>
      <c r="S187" s="108"/>
      <c r="T187" s="108"/>
      <c r="U187" s="108"/>
      <c r="V187" s="108"/>
      <c r="W187" s="108"/>
      <c r="X187" s="108"/>
      <c r="Y187" s="108"/>
    </row>
    <row r="188" spans="12:25" s="67" customFormat="1">
      <c r="L188" s="73"/>
      <c r="M188" s="73"/>
      <c r="N188" s="73"/>
      <c r="O188" s="73"/>
      <c r="P188" s="73"/>
      <c r="Q188" s="73"/>
      <c r="R188" s="73"/>
      <c r="S188" s="73"/>
      <c r="T188" s="73"/>
      <c r="U188" s="73"/>
      <c r="V188" s="73"/>
      <c r="W188" s="73"/>
      <c r="X188" s="73"/>
      <c r="Y188" s="73"/>
    </row>
    <row r="189" spans="12:25" s="67" customFormat="1">
      <c r="L189" s="73"/>
      <c r="M189" s="73"/>
      <c r="N189" s="73"/>
      <c r="O189" s="73"/>
      <c r="P189" s="73"/>
      <c r="Q189" s="73"/>
      <c r="R189" s="73"/>
      <c r="S189" s="73"/>
      <c r="T189" s="73"/>
      <c r="U189" s="73"/>
      <c r="V189" s="73"/>
      <c r="W189" s="73"/>
      <c r="X189" s="73"/>
      <c r="Y189" s="73"/>
    </row>
    <row r="190" spans="12:25" s="67" customFormat="1"/>
    <row r="191" spans="12:25" s="67" customFormat="1"/>
    <row r="192" spans="12:25" s="68" customFormat="1"/>
    <row r="193" spans="12:25" s="67" customFormat="1"/>
    <row r="194" spans="12:25" s="67" customFormat="1">
      <c r="L194" s="73"/>
      <c r="M194" s="73"/>
      <c r="N194" s="73"/>
      <c r="O194" s="73"/>
      <c r="P194" s="73"/>
      <c r="Q194" s="73"/>
      <c r="R194" s="73"/>
      <c r="S194" s="73"/>
      <c r="T194" s="73"/>
      <c r="U194" s="73"/>
      <c r="V194" s="73"/>
      <c r="W194" s="73"/>
      <c r="X194" s="73"/>
      <c r="Y194" s="73"/>
    </row>
    <row r="195" spans="12:25" s="67" customFormat="1">
      <c r="L195" s="73"/>
      <c r="M195" s="73"/>
      <c r="N195" s="73"/>
      <c r="O195" s="73"/>
      <c r="P195" s="73"/>
      <c r="Q195" s="73"/>
      <c r="R195" s="73"/>
      <c r="S195" s="73"/>
      <c r="T195" s="73"/>
      <c r="U195" s="73"/>
      <c r="V195" s="73"/>
      <c r="W195" s="73"/>
      <c r="X195" s="73"/>
      <c r="Y195" s="73"/>
    </row>
    <row r="196" spans="12:25" s="67" customFormat="1"/>
    <row r="197" spans="12:25" s="67" customFormat="1">
      <c r="L197" s="73"/>
      <c r="M197" s="73"/>
      <c r="N197" s="73"/>
      <c r="O197" s="73"/>
      <c r="P197" s="73"/>
      <c r="Q197" s="73"/>
      <c r="R197" s="73"/>
      <c r="S197" s="73"/>
      <c r="T197" s="73"/>
      <c r="U197" s="73"/>
      <c r="V197" s="73"/>
      <c r="W197" s="73"/>
      <c r="X197" s="73"/>
      <c r="Y197" s="73"/>
    </row>
    <row r="198" spans="12:25" s="67" customFormat="1">
      <c r="L198" s="73"/>
      <c r="M198" s="73"/>
      <c r="N198" s="73"/>
      <c r="O198" s="73"/>
      <c r="P198" s="73"/>
      <c r="Q198" s="73"/>
      <c r="R198" s="73"/>
      <c r="S198" s="73"/>
      <c r="T198" s="73"/>
      <c r="U198" s="73"/>
      <c r="V198" s="73"/>
      <c r="W198" s="73"/>
      <c r="X198" s="73"/>
      <c r="Y198" s="73"/>
    </row>
    <row r="199" spans="12:25" s="67" customFormat="1">
      <c r="L199" s="73"/>
      <c r="M199" s="73"/>
      <c r="N199" s="73"/>
      <c r="O199" s="73"/>
      <c r="P199" s="73"/>
      <c r="Q199" s="73"/>
      <c r="R199" s="73"/>
      <c r="S199" s="73"/>
      <c r="T199" s="73"/>
      <c r="U199" s="73"/>
      <c r="V199" s="73"/>
      <c r="W199" s="73"/>
      <c r="X199" s="73"/>
      <c r="Y199" s="73"/>
    </row>
    <row r="200" spans="12:25" s="67" customFormat="1"/>
    <row r="201" spans="12:25" s="68" customFormat="1"/>
    <row r="202" spans="12:25" s="67" customFormat="1"/>
    <row r="203" spans="12:25" s="67" customFormat="1">
      <c r="L203" s="73"/>
      <c r="M203" s="73"/>
      <c r="N203" s="73"/>
      <c r="O203" s="73"/>
      <c r="P203" s="73"/>
      <c r="Q203" s="73"/>
      <c r="R203" s="73"/>
      <c r="S203" s="73"/>
      <c r="T203" s="73"/>
      <c r="U203" s="73"/>
      <c r="V203" s="73"/>
      <c r="W203" s="73"/>
      <c r="X203" s="73"/>
      <c r="Y203" s="73"/>
    </row>
    <row r="204" spans="12:25" s="67" customFormat="1">
      <c r="L204" s="73"/>
      <c r="M204" s="73"/>
      <c r="N204" s="73"/>
      <c r="O204" s="73"/>
      <c r="P204" s="73"/>
      <c r="Q204" s="73"/>
      <c r="R204" s="73"/>
      <c r="S204" s="73"/>
      <c r="T204" s="73"/>
      <c r="U204" s="73"/>
      <c r="V204" s="73"/>
      <c r="W204" s="73"/>
      <c r="X204" s="73"/>
      <c r="Y204" s="73"/>
    </row>
    <row r="205" spans="12:25" s="67" customFormat="1"/>
    <row r="206" spans="12:25" s="67" customFormat="1">
      <c r="L206" s="73"/>
      <c r="M206" s="73"/>
      <c r="N206" s="73"/>
      <c r="O206" s="73"/>
      <c r="P206" s="73"/>
      <c r="Q206" s="73"/>
      <c r="R206" s="73"/>
      <c r="S206" s="73"/>
      <c r="T206" s="73"/>
      <c r="U206" s="73"/>
      <c r="V206" s="73"/>
      <c r="W206" s="73"/>
      <c r="X206" s="73"/>
      <c r="Y206" s="73"/>
    </row>
    <row r="207" spans="12:25" s="67" customFormat="1"/>
    <row r="208" spans="12:25" s="67" customFormat="1"/>
    <row r="209" spans="12:25" s="67" customFormat="1"/>
    <row r="210" spans="12:25" s="67" customFormat="1">
      <c r="L210" s="73"/>
      <c r="M210" s="73"/>
      <c r="N210" s="73"/>
      <c r="O210" s="73"/>
      <c r="P210" s="73"/>
      <c r="Q210" s="73"/>
      <c r="R210" s="73"/>
      <c r="S210" s="73"/>
      <c r="T210" s="73"/>
      <c r="U210" s="73"/>
      <c r="V210" s="73"/>
      <c r="W210" s="73"/>
      <c r="X210" s="73"/>
      <c r="Y210" s="73"/>
    </row>
    <row r="211" spans="12:25" s="67" customFormat="1">
      <c r="L211" s="73"/>
      <c r="M211" s="73"/>
      <c r="N211" s="73"/>
      <c r="O211" s="73"/>
      <c r="P211" s="73"/>
      <c r="Q211" s="73"/>
      <c r="R211" s="73"/>
      <c r="S211" s="73"/>
      <c r="T211" s="73"/>
      <c r="U211" s="73"/>
      <c r="V211" s="73"/>
      <c r="W211" s="73"/>
      <c r="X211" s="73"/>
      <c r="Y211" s="73"/>
    </row>
    <row r="212" spans="12:25" s="67" customFormat="1">
      <c r="L212" s="73"/>
      <c r="M212" s="73"/>
      <c r="N212" s="73"/>
      <c r="O212" s="73"/>
      <c r="P212" s="73"/>
      <c r="Q212" s="73"/>
      <c r="R212" s="73"/>
      <c r="S212" s="73"/>
      <c r="T212" s="73"/>
      <c r="U212" s="73"/>
      <c r="V212" s="73"/>
      <c r="W212" s="73"/>
      <c r="X212" s="73"/>
      <c r="Y212" s="73"/>
    </row>
    <row r="213" spans="12:25" s="67" customFormat="1">
      <c r="L213" s="73"/>
      <c r="M213" s="73"/>
      <c r="N213" s="73"/>
      <c r="O213" s="73"/>
      <c r="P213" s="73"/>
      <c r="Q213" s="73"/>
      <c r="R213" s="73"/>
      <c r="S213" s="73"/>
      <c r="T213" s="73"/>
      <c r="U213" s="73"/>
      <c r="V213" s="73"/>
      <c r="W213" s="73"/>
      <c r="X213" s="73"/>
      <c r="Y213" s="73"/>
    </row>
    <row r="214" spans="12:25" s="67" customFormat="1">
      <c r="L214" s="73"/>
      <c r="M214" s="73"/>
      <c r="N214" s="73"/>
      <c r="O214" s="73"/>
      <c r="P214" s="73"/>
      <c r="Q214" s="73"/>
      <c r="R214" s="73"/>
      <c r="S214" s="73"/>
      <c r="T214" s="73"/>
      <c r="U214" s="73"/>
      <c r="V214" s="73"/>
      <c r="W214" s="73"/>
      <c r="X214" s="73"/>
      <c r="Y214" s="73"/>
    </row>
    <row r="215" spans="12:25">
      <c r="L215" s="58"/>
      <c r="M215" s="58"/>
      <c r="N215" s="58"/>
      <c r="O215" s="58"/>
      <c r="P215" s="58"/>
      <c r="Q215" s="58"/>
      <c r="R215" s="58"/>
      <c r="S215" s="58"/>
      <c r="T215" s="58"/>
      <c r="U215" s="58"/>
      <c r="V215" s="58"/>
      <c r="W215" s="58"/>
      <c r="X215" s="58"/>
      <c r="Y215" s="58"/>
    </row>
    <row r="216" spans="12:25">
      <c r="L216" s="58"/>
      <c r="M216" s="58"/>
      <c r="N216" s="58"/>
      <c r="O216" s="58"/>
      <c r="P216" s="58"/>
      <c r="Q216" s="58"/>
      <c r="R216" s="58"/>
      <c r="S216" s="58"/>
      <c r="T216" s="58"/>
      <c r="U216" s="58"/>
      <c r="V216" s="58"/>
      <c r="W216" s="58"/>
      <c r="X216" s="58"/>
      <c r="Y216" s="58"/>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Y196"/>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2" spans="1:25" s="22" customFormat="1" ht="18">
      <c r="B2" s="22" t="s">
        <v>294</v>
      </c>
    </row>
    <row r="4" spans="1:25">
      <c r="B4" s="31" t="s">
        <v>52</v>
      </c>
      <c r="C4" s="1"/>
      <c r="D4" s="1"/>
    </row>
    <row r="5" spans="1:25" ht="12.75" customHeight="1">
      <c r="B5" s="193" t="s">
        <v>365</v>
      </c>
      <c r="C5" s="193"/>
      <c r="D5" s="193"/>
      <c r="E5" s="193"/>
      <c r="F5" s="193"/>
      <c r="H5" s="23"/>
    </row>
    <row r="6" spans="1:25">
      <c r="B6" s="27" t="s">
        <v>366</v>
      </c>
      <c r="C6" s="3"/>
      <c r="D6" s="3"/>
      <c r="H6" s="23"/>
    </row>
    <row r="7" spans="1:25">
      <c r="B7" s="32"/>
      <c r="C7" s="3"/>
      <c r="D7" s="3"/>
      <c r="H7" s="23"/>
    </row>
    <row r="9" spans="1:25" s="9" customFormat="1">
      <c r="B9" s="9" t="s">
        <v>41</v>
      </c>
      <c r="F9" s="9" t="s">
        <v>23</v>
      </c>
      <c r="H9" s="9" t="s">
        <v>24</v>
      </c>
      <c r="J9" s="9" t="s">
        <v>45</v>
      </c>
      <c r="L9" s="9" t="s">
        <v>286</v>
      </c>
      <c r="M9" s="9" t="s">
        <v>280</v>
      </c>
      <c r="N9" s="9" t="s">
        <v>77</v>
      </c>
      <c r="O9" s="9" t="s">
        <v>76</v>
      </c>
      <c r="P9" s="9" t="s">
        <v>281</v>
      </c>
      <c r="Q9" s="9" t="s">
        <v>282</v>
      </c>
      <c r="R9" s="9" t="s">
        <v>283</v>
      </c>
      <c r="S9" s="9" t="s">
        <v>284</v>
      </c>
      <c r="Y9" s="9" t="s">
        <v>43</v>
      </c>
    </row>
    <row r="12" spans="1:25" s="78" customFormat="1">
      <c r="A12" s="77"/>
      <c r="B12" s="78" t="s">
        <v>44</v>
      </c>
    </row>
    <row r="13" spans="1:25" s="103" customFormat="1">
      <c r="A13" s="67"/>
      <c r="B13" s="67"/>
      <c r="C13" s="67"/>
      <c r="D13" s="67"/>
      <c r="E13" s="67"/>
      <c r="F13" s="67"/>
      <c r="G13" s="67"/>
      <c r="H13" s="67"/>
      <c r="I13" s="67"/>
      <c r="J13" s="67"/>
      <c r="K13" s="67"/>
      <c r="L13" s="67"/>
      <c r="M13" s="67"/>
      <c r="N13" s="67"/>
      <c r="O13" s="67"/>
      <c r="P13" s="67"/>
      <c r="Q13" s="67"/>
      <c r="R13" s="67"/>
      <c r="S13" s="67"/>
      <c r="T13" s="67"/>
      <c r="U13" s="67"/>
      <c r="V13" s="67"/>
    </row>
    <row r="14" spans="1:25" s="103" customFormat="1">
      <c r="A14" s="67"/>
      <c r="B14" s="71" t="s">
        <v>380</v>
      </c>
      <c r="C14" s="67"/>
      <c r="D14" s="67"/>
      <c r="E14" s="67"/>
      <c r="F14" s="67"/>
      <c r="G14" s="67"/>
      <c r="H14" s="67"/>
      <c r="I14" s="67"/>
      <c r="J14" s="201"/>
      <c r="K14" s="121"/>
      <c r="L14" s="121"/>
      <c r="M14" s="122"/>
      <c r="N14" s="122"/>
      <c r="O14" s="122"/>
      <c r="P14" s="122"/>
      <c r="Q14" s="122"/>
      <c r="R14" s="67"/>
      <c r="S14" s="67"/>
      <c r="T14" s="67"/>
      <c r="U14" s="67"/>
      <c r="V14" s="67"/>
    </row>
    <row r="15" spans="1:25" s="103" customFormat="1">
      <c r="A15" s="67"/>
      <c r="B15" s="67" t="s">
        <v>185</v>
      </c>
      <c r="C15" s="67"/>
      <c r="D15" s="67"/>
      <c r="E15" s="67"/>
      <c r="F15" s="67" t="s">
        <v>75</v>
      </c>
      <c r="G15" s="67"/>
      <c r="H15" s="86"/>
      <c r="I15" s="67"/>
      <c r="J15" s="194">
        <f>SUM(L15:S15)</f>
        <v>1858878.1761426537</v>
      </c>
      <c r="K15" s="122"/>
      <c r="L15" s="119">
        <f>'Berekening vermogenskosten'!L131</f>
        <v>25257.048848417791</v>
      </c>
      <c r="M15" s="119">
        <f>'Berekening vermogenskosten'!M131</f>
        <v>29366.742620135261</v>
      </c>
      <c r="N15" s="119">
        <f>'Berekening vermogenskosten'!N131</f>
        <v>866768.60643530474</v>
      </c>
      <c r="O15" s="119">
        <f>'Berekening vermogenskosten'!O131</f>
        <v>329766.37887101877</v>
      </c>
      <c r="P15" s="119">
        <f>'Berekening vermogenskosten'!P131</f>
        <v>8470.994383732721</v>
      </c>
      <c r="Q15" s="119">
        <f>'Berekening vermogenskosten'!Q131</f>
        <v>577233.82293961092</v>
      </c>
      <c r="R15" s="119">
        <f>'Berekening vermogenskosten'!R131</f>
        <v>22014.582044433519</v>
      </c>
      <c r="S15" s="119">
        <f>'Berekening vermogenskosten'!S131</f>
        <v>0</v>
      </c>
      <c r="T15" s="127"/>
      <c r="U15" s="127"/>
      <c r="V15" s="67"/>
    </row>
    <row r="16" spans="1:25" s="103" customFormat="1">
      <c r="A16" s="67"/>
      <c r="B16" s="67" t="s">
        <v>186</v>
      </c>
      <c r="C16" s="67"/>
      <c r="D16" s="67"/>
      <c r="E16" s="67"/>
      <c r="F16" s="67" t="s">
        <v>88</v>
      </c>
      <c r="G16" s="67"/>
      <c r="H16" s="86"/>
      <c r="I16" s="67"/>
      <c r="J16" s="194">
        <f t="shared" ref="J16:J17" si="0">SUM(L16:S16)</f>
        <v>2012533.5898113674</v>
      </c>
      <c r="K16" s="122"/>
      <c r="L16" s="119">
        <f>'Berekening vermogenskosten'!L132</f>
        <v>25456.42596633386</v>
      </c>
      <c r="M16" s="119">
        <f>'Berekening vermogenskosten'!M132</f>
        <v>28539.974227424249</v>
      </c>
      <c r="N16" s="119">
        <f>'Berekening vermogenskosten'!N132</f>
        <v>1011782.0284438222</v>
      </c>
      <c r="O16" s="119">
        <f>'Berekening vermogenskosten'!O132</f>
        <v>340430.03252888127</v>
      </c>
      <c r="P16" s="119">
        <f>'Berekening vermogenskosten'!P132</f>
        <v>8309.0816965763697</v>
      </c>
      <c r="Q16" s="119">
        <f>'Berekening vermogenskosten'!Q132</f>
        <v>576536.81945804367</v>
      </c>
      <c r="R16" s="119">
        <f>'Berekening vermogenskosten'!R132</f>
        <v>21479.22749028599</v>
      </c>
      <c r="S16" s="119">
        <f>'Berekening vermogenskosten'!S132</f>
        <v>0</v>
      </c>
      <c r="T16" s="127"/>
      <c r="U16" s="127"/>
      <c r="V16" s="67"/>
      <c r="Y16" s="111"/>
    </row>
    <row r="17" spans="1:25" s="103" customFormat="1">
      <c r="A17" s="67"/>
      <c r="B17" s="67" t="s">
        <v>187</v>
      </c>
      <c r="C17" s="67"/>
      <c r="D17" s="67"/>
      <c r="E17" s="67"/>
      <c r="F17" s="67" t="s">
        <v>89</v>
      </c>
      <c r="G17" s="67"/>
      <c r="H17" s="86"/>
      <c r="I17" s="67"/>
      <c r="J17" s="194">
        <f t="shared" si="0"/>
        <v>2171047.6986209871</v>
      </c>
      <c r="K17" s="122"/>
      <c r="L17" s="119">
        <f>'Berekening vermogenskosten'!L133</f>
        <v>24389.737224462096</v>
      </c>
      <c r="M17" s="119">
        <f>'Berekening vermogenskosten'!M133</f>
        <v>27159.846411762948</v>
      </c>
      <c r="N17" s="119">
        <f>'Berekening vermogenskosten'!N133</f>
        <v>1131403.905520102</v>
      </c>
      <c r="O17" s="119">
        <f>'Berekening vermogenskosten'!O133</f>
        <v>362878.6542383862</v>
      </c>
      <c r="P17" s="119">
        <f>'Berekening vermogenskosten'!P133</f>
        <v>7880.7614024243048</v>
      </c>
      <c r="Q17" s="119">
        <f>'Berekening vermogenskosten'!Q133</f>
        <v>596385.44595764321</v>
      </c>
      <c r="R17" s="119">
        <f>'Berekening vermogenskosten'!R133</f>
        <v>20949.347866206339</v>
      </c>
      <c r="S17" s="119">
        <f>'Berekening vermogenskosten'!S133</f>
        <v>0</v>
      </c>
      <c r="T17" s="127"/>
      <c r="U17" s="127"/>
      <c r="V17" s="67"/>
    </row>
    <row r="18" spans="1:25" s="103" customFormat="1">
      <c r="A18" s="67"/>
      <c r="B18" s="79"/>
      <c r="C18" s="67"/>
      <c r="D18" s="67"/>
      <c r="E18" s="67"/>
      <c r="F18" s="67"/>
      <c r="G18" s="67"/>
      <c r="H18" s="86"/>
      <c r="I18" s="67"/>
      <c r="J18" s="122"/>
      <c r="K18" s="124"/>
      <c r="L18" s="123"/>
      <c r="M18" s="123"/>
      <c r="N18" s="123"/>
      <c r="O18" s="123"/>
      <c r="P18" s="123"/>
      <c r="Q18" s="123"/>
      <c r="R18" s="67"/>
      <c r="S18" s="67"/>
      <c r="T18" s="67"/>
      <c r="U18" s="67"/>
      <c r="V18" s="67"/>
    </row>
    <row r="19" spans="1:25" s="116" customFormat="1">
      <c r="A19" s="67"/>
      <c r="B19" s="71" t="s">
        <v>244</v>
      </c>
      <c r="C19" s="68"/>
      <c r="D19" s="68"/>
      <c r="E19" s="68"/>
      <c r="F19" s="68"/>
      <c r="G19" s="68"/>
      <c r="H19" s="68"/>
      <c r="I19" s="68"/>
      <c r="J19" s="68"/>
      <c r="K19" s="68"/>
      <c r="L19" s="68"/>
      <c r="M19" s="68"/>
      <c r="N19" s="68"/>
      <c r="O19" s="68"/>
      <c r="P19" s="68"/>
      <c r="Q19" s="68"/>
      <c r="R19" s="68"/>
      <c r="S19" s="68"/>
      <c r="T19" s="68"/>
      <c r="U19" s="68"/>
      <c r="V19" s="68"/>
    </row>
    <row r="20" spans="1:25" s="103" customFormat="1">
      <c r="A20" s="67"/>
      <c r="B20" s="117" t="s">
        <v>241</v>
      </c>
      <c r="C20" s="67"/>
      <c r="D20" s="67"/>
      <c r="E20" s="67"/>
      <c r="F20" s="67" t="s">
        <v>75</v>
      </c>
      <c r="G20" s="67"/>
      <c r="H20" s="125"/>
      <c r="I20" s="125"/>
      <c r="J20" s="194">
        <f t="shared" ref="J20:J22" si="1">SUM(L20:S20)</f>
        <v>2132784.0909081674</v>
      </c>
      <c r="K20" s="126"/>
      <c r="L20" s="119">
        <f>'Berekening ind. afschrijvingen'!L97</f>
        <v>32934.831323705141</v>
      </c>
      <c r="M20" s="119">
        <f>'Berekening ind. afschrijvingen'!M97</f>
        <v>50128.805510542057</v>
      </c>
      <c r="N20" s="119">
        <f>'Berekening ind. afschrijvingen'!N97</f>
        <v>794908.994034537</v>
      </c>
      <c r="O20" s="119">
        <f>'Berekening ind. afschrijvingen'!O97</f>
        <v>469473.76099954481</v>
      </c>
      <c r="P20" s="119">
        <f>'Berekening ind. afschrijvingen'!P97</f>
        <v>11008.373247946878</v>
      </c>
      <c r="Q20" s="119">
        <f>'Berekening ind. afschrijvingen'!Q97</f>
        <v>739317.07957983948</v>
      </c>
      <c r="R20" s="119">
        <f>'Berekening ind. afschrijvingen'!R97</f>
        <v>35012.246212052196</v>
      </c>
      <c r="S20" s="119">
        <f>'Berekening ind. afschrijvingen'!S97</f>
        <v>0</v>
      </c>
      <c r="T20" s="127"/>
      <c r="U20" s="127"/>
      <c r="V20" s="67"/>
      <c r="Y20" s="111"/>
    </row>
    <row r="21" spans="1:25" s="103" customFormat="1">
      <c r="A21" s="67"/>
      <c r="B21" s="117" t="s">
        <v>242</v>
      </c>
      <c r="C21" s="67"/>
      <c r="D21" s="67"/>
      <c r="E21" s="67"/>
      <c r="F21" s="67" t="s">
        <v>88</v>
      </c>
      <c r="G21" s="67"/>
      <c r="H21" s="102"/>
      <c r="I21" s="67"/>
      <c r="J21" s="194">
        <f t="shared" si="1"/>
        <v>2362350.4362796238</v>
      </c>
      <c r="K21" s="128"/>
      <c r="L21" s="119">
        <f>'Berekening ind. afschrijvingen'!L98</f>
        <v>34268.810784165449</v>
      </c>
      <c r="M21" s="119">
        <f>'Berekening ind. afschrijvingen'!M98</f>
        <v>51532.412064837241</v>
      </c>
      <c r="N21" s="119">
        <f>'Berekening ind. afschrijvingen'!N98</f>
        <v>958781.61982058513</v>
      </c>
      <c r="O21" s="119">
        <f>'Berekening ind. afschrijvingen'!O98</f>
        <v>499440.82346634573</v>
      </c>
      <c r="P21" s="119">
        <f>'Berekening ind. afschrijvingen'!P98</f>
        <v>11319.861559402212</v>
      </c>
      <c r="Q21" s="119">
        <f>'Berekening ind. afschrijvingen'!Q98</f>
        <v>771014.31947829819</v>
      </c>
      <c r="R21" s="119">
        <f>'Berekening ind. afschrijvingen'!R98</f>
        <v>35992.589105989653</v>
      </c>
      <c r="S21" s="119">
        <f>'Berekening ind. afschrijvingen'!S98</f>
        <v>0</v>
      </c>
      <c r="T21" s="127"/>
      <c r="U21" s="127"/>
      <c r="V21" s="67"/>
      <c r="Y21" s="111"/>
    </row>
    <row r="22" spans="1:25" s="103" customFormat="1">
      <c r="A22" s="67"/>
      <c r="B22" s="117" t="s">
        <v>243</v>
      </c>
      <c r="C22" s="67"/>
      <c r="D22" s="67"/>
      <c r="E22" s="67"/>
      <c r="F22" s="67" t="s">
        <v>89</v>
      </c>
      <c r="G22" s="67"/>
      <c r="H22" s="102"/>
      <c r="I22" s="67"/>
      <c r="J22" s="194">
        <f t="shared" si="1"/>
        <v>2545760.4658440058</v>
      </c>
      <c r="K22" s="128"/>
      <c r="L22" s="119">
        <f>'Berekening ind. afschrijvingen'!L99</f>
        <v>34766.119214740604</v>
      </c>
      <c r="M22" s="119">
        <f>'Berekening ind. afschrijvingen'!M99</f>
        <v>52047.736185485599</v>
      </c>
      <c r="N22" s="119">
        <f>'Berekening ind. afschrijvingen'!N99</f>
        <v>1087456.7090446257</v>
      </c>
      <c r="O22" s="119">
        <f>'Berekening ind. afschrijvingen'!O99</f>
        <v>525852.71271279862</v>
      </c>
      <c r="P22" s="119">
        <f>'Berekening ind. afschrijvingen'!P99</f>
        <v>11358.877222432129</v>
      </c>
      <c r="Q22" s="119">
        <f>'Berekening ind. afschrijvingen'!Q99</f>
        <v>797755.90662071959</v>
      </c>
      <c r="R22" s="119">
        <f>'Berekening ind. afschrijvingen'!R99</f>
        <v>36522.404843203396</v>
      </c>
      <c r="S22" s="119">
        <f>'Berekening ind. afschrijvingen'!S99</f>
        <v>0</v>
      </c>
      <c r="T22" s="127"/>
      <c r="U22" s="127"/>
      <c r="V22" s="67"/>
      <c r="Y22" s="111"/>
    </row>
    <row r="23" spans="1:25" s="103" customFormat="1">
      <c r="A23" s="67"/>
      <c r="B23" s="59"/>
      <c r="C23" s="67"/>
      <c r="D23" s="67"/>
      <c r="E23" s="67"/>
      <c r="F23" s="59"/>
      <c r="G23" s="67"/>
      <c r="H23" s="102"/>
      <c r="I23" s="67"/>
      <c r="J23" s="128"/>
      <c r="K23" s="128"/>
      <c r="L23" s="127"/>
      <c r="M23" s="127"/>
      <c r="N23" s="127"/>
      <c r="O23" s="127"/>
      <c r="P23" s="127"/>
      <c r="Q23" s="127"/>
      <c r="R23" s="127"/>
      <c r="S23" s="127"/>
      <c r="T23" s="127"/>
      <c r="U23" s="127"/>
      <c r="V23" s="67"/>
      <c r="Y23" s="111"/>
    </row>
    <row r="24" spans="1:25" s="103" customFormat="1">
      <c r="A24" s="67"/>
      <c r="B24" s="59"/>
      <c r="C24" s="67"/>
      <c r="D24" s="67"/>
      <c r="E24" s="67"/>
      <c r="F24" s="59"/>
      <c r="G24" s="67"/>
      <c r="H24" s="102"/>
      <c r="I24" s="67"/>
      <c r="J24" s="128"/>
      <c r="K24" s="129"/>
      <c r="L24" s="127"/>
      <c r="M24" s="127"/>
      <c r="N24" s="127"/>
      <c r="O24" s="127"/>
      <c r="P24" s="127"/>
      <c r="Q24" s="127"/>
      <c r="R24" s="127"/>
      <c r="S24" s="127"/>
      <c r="T24" s="127"/>
      <c r="U24" s="127"/>
      <c r="V24" s="67"/>
      <c r="Y24" s="111"/>
    </row>
    <row r="25" spans="1:25" s="78" customFormat="1">
      <c r="A25" s="77"/>
      <c r="B25" s="78" t="s">
        <v>379</v>
      </c>
    </row>
    <row r="26" spans="1:25" s="103" customFormat="1">
      <c r="A26" s="67"/>
      <c r="B26" s="59"/>
      <c r="C26" s="67"/>
      <c r="D26" s="67"/>
      <c r="E26" s="67"/>
      <c r="F26" s="59"/>
      <c r="G26" s="67"/>
      <c r="H26" s="102"/>
      <c r="I26" s="67"/>
      <c r="J26" s="128"/>
      <c r="K26" s="128"/>
      <c r="L26" s="127"/>
      <c r="M26" s="127"/>
      <c r="N26" s="127"/>
      <c r="O26" s="127"/>
      <c r="P26" s="127"/>
      <c r="Q26" s="127"/>
      <c r="R26" s="127"/>
      <c r="S26" s="127"/>
      <c r="T26" s="127"/>
      <c r="U26" s="127"/>
      <c r="V26" s="67"/>
      <c r="Y26" s="111"/>
    </row>
    <row r="27" spans="1:25" s="103" customFormat="1">
      <c r="A27" s="67"/>
      <c r="B27" s="59" t="s">
        <v>245</v>
      </c>
      <c r="C27" s="67"/>
      <c r="D27" s="67"/>
      <c r="E27" s="67"/>
      <c r="F27" s="67" t="s">
        <v>75</v>
      </c>
      <c r="G27" s="67"/>
      <c r="H27" s="85"/>
      <c r="I27" s="67"/>
      <c r="J27" s="134">
        <f>SUM(L27:S27)</f>
        <v>3991662.2670508209</v>
      </c>
      <c r="K27" s="128"/>
      <c r="L27" s="133">
        <f t="shared" ref="L27:S29" si="2">L15+L20</f>
        <v>58191.880172122932</v>
      </c>
      <c r="M27" s="133">
        <f t="shared" si="2"/>
        <v>79495.548130677314</v>
      </c>
      <c r="N27" s="133">
        <f t="shared" si="2"/>
        <v>1661677.6004698416</v>
      </c>
      <c r="O27" s="133">
        <f t="shared" si="2"/>
        <v>799240.13987056352</v>
      </c>
      <c r="P27" s="133">
        <f t="shared" si="2"/>
        <v>19479.367631679597</v>
      </c>
      <c r="Q27" s="133">
        <f t="shared" si="2"/>
        <v>1316550.9025194505</v>
      </c>
      <c r="R27" s="133">
        <f t="shared" si="2"/>
        <v>57026.828256485715</v>
      </c>
      <c r="S27" s="133">
        <f t="shared" si="2"/>
        <v>0</v>
      </c>
      <c r="T27" s="127"/>
      <c r="U27" s="127"/>
      <c r="V27" s="127">
        <f>V15+V20</f>
        <v>0</v>
      </c>
    </row>
    <row r="28" spans="1:25" s="103" customFormat="1">
      <c r="A28" s="67"/>
      <c r="B28" s="59" t="s">
        <v>246</v>
      </c>
      <c r="C28" s="67"/>
      <c r="D28" s="67"/>
      <c r="E28" s="67"/>
      <c r="F28" s="67" t="s">
        <v>88</v>
      </c>
      <c r="G28" s="67"/>
      <c r="H28" s="85"/>
      <c r="I28" s="67"/>
      <c r="J28" s="134">
        <f t="shared" ref="J28:J29" si="3">SUM(L28:S28)</f>
        <v>4374884.0260909908</v>
      </c>
      <c r="K28" s="67"/>
      <c r="L28" s="133">
        <f t="shared" si="2"/>
        <v>59725.236750499309</v>
      </c>
      <c r="M28" s="133">
        <f t="shared" si="2"/>
        <v>80072.386292261494</v>
      </c>
      <c r="N28" s="133">
        <f t="shared" si="2"/>
        <v>1970563.6482644072</v>
      </c>
      <c r="O28" s="133">
        <f t="shared" si="2"/>
        <v>839870.855995227</v>
      </c>
      <c r="P28" s="133">
        <f t="shared" si="2"/>
        <v>19628.943255978582</v>
      </c>
      <c r="Q28" s="133">
        <f t="shared" si="2"/>
        <v>1347551.1389363417</v>
      </c>
      <c r="R28" s="133">
        <f t="shared" si="2"/>
        <v>57471.816596275647</v>
      </c>
      <c r="S28" s="133">
        <f t="shared" si="2"/>
        <v>0</v>
      </c>
      <c r="T28" s="127"/>
      <c r="U28" s="127"/>
      <c r="V28" s="127">
        <f>V16+V21</f>
        <v>0</v>
      </c>
    </row>
    <row r="29" spans="1:25" s="103" customFormat="1">
      <c r="A29" s="67"/>
      <c r="B29" s="59" t="s">
        <v>247</v>
      </c>
      <c r="C29" s="67"/>
      <c r="D29" s="67"/>
      <c r="E29" s="67"/>
      <c r="F29" s="67" t="s">
        <v>89</v>
      </c>
      <c r="G29" s="67"/>
      <c r="H29" s="85"/>
      <c r="I29" s="67"/>
      <c r="J29" s="134">
        <f t="shared" si="3"/>
        <v>4716808.1644649934</v>
      </c>
      <c r="K29" s="67"/>
      <c r="L29" s="133">
        <f t="shared" si="2"/>
        <v>59155.856439202704</v>
      </c>
      <c r="M29" s="133">
        <f t="shared" si="2"/>
        <v>79207.582597248547</v>
      </c>
      <c r="N29" s="133">
        <f t="shared" si="2"/>
        <v>2218860.614564728</v>
      </c>
      <c r="O29" s="133">
        <f t="shared" si="2"/>
        <v>888731.36695118481</v>
      </c>
      <c r="P29" s="133">
        <f t="shared" si="2"/>
        <v>19239.638624856434</v>
      </c>
      <c r="Q29" s="133">
        <f t="shared" si="2"/>
        <v>1394141.3525783629</v>
      </c>
      <c r="R29" s="133">
        <f t="shared" si="2"/>
        <v>57471.752709409731</v>
      </c>
      <c r="S29" s="133">
        <f t="shared" si="2"/>
        <v>0</v>
      </c>
      <c r="T29" s="127"/>
      <c r="U29" s="127"/>
      <c r="V29" s="127">
        <f>V17+V22</f>
        <v>0</v>
      </c>
    </row>
    <row r="30" spans="1:25" s="103" customFormat="1">
      <c r="A30" s="67"/>
      <c r="B30" s="59"/>
      <c r="C30" s="67"/>
      <c r="D30" s="67"/>
      <c r="E30" s="67"/>
      <c r="F30" s="59"/>
      <c r="G30" s="67"/>
      <c r="H30" s="85"/>
      <c r="I30" s="67"/>
      <c r="J30" s="73"/>
      <c r="K30" s="67"/>
      <c r="L30" s="127"/>
      <c r="M30" s="127"/>
      <c r="N30" s="127"/>
      <c r="O30" s="127"/>
      <c r="P30" s="127"/>
      <c r="Q30" s="127"/>
      <c r="R30" s="127"/>
      <c r="S30" s="127"/>
      <c r="T30" s="127"/>
      <c r="U30" s="127"/>
      <c r="V30" s="67"/>
    </row>
    <row r="31" spans="1:25" s="103" customFormat="1">
      <c r="A31" s="67"/>
      <c r="B31" s="79"/>
      <c r="C31" s="67"/>
      <c r="D31" s="67"/>
      <c r="E31" s="67"/>
      <c r="F31" s="67"/>
      <c r="G31" s="67"/>
      <c r="H31" s="85"/>
      <c r="I31" s="67"/>
      <c r="J31" s="73"/>
      <c r="K31" s="67"/>
      <c r="L31" s="74"/>
      <c r="M31" s="74"/>
      <c r="N31" s="74"/>
      <c r="O31" s="74"/>
      <c r="P31" s="74"/>
      <c r="Q31" s="74"/>
      <c r="R31" s="74"/>
      <c r="S31" s="74"/>
      <c r="T31" s="74"/>
      <c r="U31" s="74"/>
      <c r="V31" s="67"/>
    </row>
    <row r="32" spans="1:25" s="103" customFormat="1">
      <c r="A32" s="67"/>
      <c r="B32" s="79"/>
      <c r="C32" s="67"/>
      <c r="D32" s="67"/>
      <c r="E32" s="67"/>
      <c r="F32" s="67"/>
      <c r="G32" s="67"/>
      <c r="H32" s="67"/>
      <c r="I32" s="67"/>
      <c r="J32" s="73"/>
      <c r="K32" s="67"/>
      <c r="L32" s="74"/>
      <c r="M32" s="74"/>
      <c r="N32" s="74"/>
      <c r="O32" s="74"/>
      <c r="P32" s="74"/>
      <c r="Q32" s="74"/>
      <c r="R32" s="74"/>
      <c r="S32" s="74"/>
      <c r="T32" s="74"/>
      <c r="U32" s="74"/>
      <c r="V32" s="67"/>
    </row>
    <row r="33" spans="1:22" s="103" customFormat="1">
      <c r="A33" s="67"/>
      <c r="B33" s="59"/>
      <c r="C33" s="59"/>
      <c r="D33" s="59"/>
      <c r="E33" s="59"/>
      <c r="F33" s="59"/>
      <c r="G33" s="67"/>
      <c r="H33" s="67"/>
      <c r="I33" s="67"/>
      <c r="J33" s="74"/>
      <c r="K33" s="74"/>
      <c r="L33" s="127"/>
      <c r="M33" s="127"/>
      <c r="N33" s="127"/>
      <c r="O33" s="127"/>
      <c r="P33" s="127"/>
      <c r="Q33" s="127"/>
      <c r="R33" s="127"/>
      <c r="S33" s="127"/>
      <c r="T33" s="127"/>
      <c r="U33" s="127"/>
      <c r="V33" s="67"/>
    </row>
    <row r="34" spans="1:22" s="103" customFormat="1">
      <c r="A34" s="67"/>
      <c r="B34" s="59"/>
      <c r="C34" s="59"/>
      <c r="D34" s="59"/>
      <c r="E34" s="59"/>
      <c r="F34" s="59"/>
      <c r="G34" s="67"/>
      <c r="H34" s="67"/>
      <c r="I34" s="67"/>
      <c r="J34" s="74"/>
      <c r="K34" s="74"/>
      <c r="L34" s="127"/>
      <c r="M34" s="127"/>
      <c r="N34" s="127"/>
      <c r="O34" s="127"/>
      <c r="P34" s="127"/>
      <c r="Q34" s="127"/>
      <c r="R34" s="127"/>
      <c r="S34" s="127"/>
      <c r="T34" s="127"/>
      <c r="U34" s="127"/>
      <c r="V34" s="67"/>
    </row>
    <row r="35" spans="1:22" s="103" customFormat="1">
      <c r="A35" s="67"/>
      <c r="B35" s="79"/>
      <c r="C35" s="67"/>
      <c r="D35" s="67"/>
      <c r="E35" s="67"/>
      <c r="F35" s="67"/>
      <c r="G35" s="67"/>
      <c r="H35" s="67"/>
      <c r="I35" s="67"/>
      <c r="J35" s="74"/>
      <c r="K35" s="74"/>
      <c r="L35" s="74"/>
      <c r="M35" s="74"/>
      <c r="N35" s="74"/>
      <c r="O35" s="74"/>
      <c r="P35" s="74"/>
      <c r="Q35" s="74"/>
      <c r="R35" s="74"/>
      <c r="S35" s="74"/>
      <c r="T35" s="74"/>
      <c r="U35" s="74"/>
      <c r="V35" s="67"/>
    </row>
    <row r="36" spans="1:22" s="67" customFormat="1">
      <c r="B36" s="79"/>
      <c r="J36" s="73"/>
      <c r="L36" s="74"/>
      <c r="M36" s="74"/>
      <c r="N36" s="74"/>
      <c r="O36" s="74"/>
      <c r="P36" s="74"/>
      <c r="Q36" s="74"/>
      <c r="R36" s="74"/>
      <c r="S36" s="74"/>
      <c r="T36" s="74"/>
      <c r="U36" s="74"/>
    </row>
    <row r="37" spans="1:22" s="68" customFormat="1">
      <c r="J37" s="73"/>
      <c r="L37" s="73"/>
      <c r="M37" s="73"/>
      <c r="N37" s="73"/>
      <c r="O37" s="73"/>
      <c r="P37" s="73"/>
      <c r="Q37" s="73"/>
      <c r="R37" s="73"/>
      <c r="S37" s="73"/>
    </row>
    <row r="38" spans="1:22" s="67" customFormat="1">
      <c r="B38" s="79"/>
      <c r="J38" s="73"/>
      <c r="L38" s="73"/>
      <c r="M38" s="73"/>
      <c r="N38" s="73"/>
      <c r="O38" s="73"/>
      <c r="P38" s="73"/>
      <c r="Q38" s="73"/>
      <c r="R38" s="73"/>
      <c r="S38" s="73"/>
      <c r="T38" s="74"/>
      <c r="U38" s="74"/>
    </row>
    <row r="39" spans="1:22" s="103" customFormat="1">
      <c r="A39" s="67"/>
      <c r="B39" s="59"/>
      <c r="C39" s="67"/>
      <c r="D39" s="67"/>
      <c r="E39" s="67"/>
      <c r="F39" s="59"/>
      <c r="G39" s="67"/>
      <c r="H39" s="67"/>
      <c r="I39" s="67"/>
      <c r="J39" s="73"/>
      <c r="K39" s="67"/>
      <c r="L39" s="73"/>
      <c r="M39" s="73"/>
      <c r="N39" s="73"/>
      <c r="O39" s="73"/>
      <c r="P39" s="73"/>
      <c r="Q39" s="73"/>
      <c r="R39" s="73"/>
      <c r="S39" s="73"/>
      <c r="T39" s="74"/>
      <c r="U39" s="74"/>
      <c r="V39" s="67"/>
    </row>
    <row r="40" spans="1:22" s="103" customFormat="1">
      <c r="A40" s="67"/>
      <c r="B40" s="59"/>
      <c r="C40" s="67"/>
      <c r="D40" s="67"/>
      <c r="E40" s="67"/>
      <c r="F40" s="59"/>
      <c r="G40" s="67"/>
      <c r="H40" s="67"/>
      <c r="I40" s="67"/>
      <c r="J40" s="67"/>
      <c r="K40" s="67"/>
      <c r="L40" s="73"/>
      <c r="M40" s="73"/>
      <c r="N40" s="73"/>
      <c r="O40" s="73"/>
      <c r="P40" s="73"/>
      <c r="Q40" s="73"/>
      <c r="R40" s="73"/>
      <c r="S40" s="73"/>
      <c r="T40" s="73"/>
      <c r="U40" s="73"/>
      <c r="V40" s="67"/>
    </row>
    <row r="41" spans="1:22" s="116" customFormat="1">
      <c r="A41" s="68"/>
      <c r="B41" s="59"/>
      <c r="C41" s="67"/>
      <c r="D41" s="67"/>
      <c r="E41" s="67"/>
      <c r="F41" s="59"/>
      <c r="G41" s="68"/>
      <c r="H41" s="68"/>
      <c r="I41" s="68"/>
      <c r="J41" s="68"/>
      <c r="K41" s="68"/>
      <c r="L41" s="132"/>
      <c r="M41" s="132"/>
      <c r="N41" s="132"/>
      <c r="O41" s="132"/>
      <c r="P41" s="132"/>
      <c r="Q41" s="132"/>
      <c r="R41" s="132"/>
      <c r="S41" s="132"/>
      <c r="T41" s="132"/>
      <c r="U41" s="132"/>
      <c r="V41" s="68"/>
    </row>
    <row r="42" spans="1:22" s="103" customFormat="1">
      <c r="A42" s="67"/>
      <c r="B42" s="59"/>
      <c r="C42" s="67"/>
      <c r="D42" s="67"/>
      <c r="E42" s="67"/>
      <c r="F42" s="59"/>
      <c r="G42" s="67"/>
      <c r="H42" s="67"/>
      <c r="I42" s="67"/>
      <c r="J42" s="67"/>
      <c r="K42" s="67"/>
      <c r="L42" s="132"/>
      <c r="M42" s="132"/>
      <c r="N42" s="132"/>
      <c r="O42" s="132"/>
      <c r="P42" s="132"/>
      <c r="Q42" s="132"/>
      <c r="R42" s="132"/>
      <c r="S42" s="132"/>
      <c r="T42" s="132"/>
      <c r="U42" s="132"/>
      <c r="V42" s="67"/>
    </row>
    <row r="43" spans="1:22" s="103" customFormat="1">
      <c r="A43" s="67"/>
      <c r="B43" s="59"/>
      <c r="C43" s="67"/>
      <c r="D43" s="67"/>
      <c r="E43" s="67"/>
      <c r="F43" s="59"/>
      <c r="G43" s="67"/>
      <c r="H43" s="67"/>
      <c r="I43" s="67"/>
      <c r="K43" s="67"/>
      <c r="L43" s="132"/>
      <c r="M43" s="132"/>
      <c r="N43" s="132"/>
      <c r="O43" s="132"/>
      <c r="P43" s="132"/>
      <c r="Q43" s="132"/>
      <c r="R43" s="132"/>
      <c r="S43" s="132"/>
      <c r="T43" s="132"/>
      <c r="U43" s="132"/>
      <c r="V43" s="67"/>
    </row>
    <row r="44" spans="1:22" s="103" customFormat="1">
      <c r="A44" s="67"/>
      <c r="B44" s="59"/>
      <c r="C44" s="67"/>
      <c r="D44" s="67"/>
      <c r="E44" s="67"/>
      <c r="F44" s="59"/>
      <c r="G44" s="67"/>
      <c r="H44" s="67"/>
      <c r="I44" s="67"/>
      <c r="J44" s="67"/>
      <c r="K44" s="67"/>
      <c r="L44" s="132"/>
      <c r="M44" s="132"/>
      <c r="N44" s="132"/>
      <c r="O44" s="132"/>
      <c r="P44" s="132"/>
      <c r="Q44" s="132"/>
      <c r="R44" s="132"/>
      <c r="S44" s="132"/>
      <c r="T44" s="132"/>
      <c r="U44" s="132"/>
      <c r="V44" s="67"/>
    </row>
    <row r="45" spans="1:22" s="103" customFormat="1">
      <c r="A45" s="67"/>
      <c r="B45" s="59"/>
      <c r="C45" s="67"/>
      <c r="D45" s="67"/>
      <c r="E45" s="67"/>
      <c r="F45" s="59"/>
      <c r="G45" s="67"/>
      <c r="H45" s="67"/>
      <c r="I45" s="67"/>
      <c r="J45" s="67"/>
      <c r="K45" s="67"/>
      <c r="L45" s="132"/>
      <c r="M45" s="132"/>
      <c r="N45" s="132"/>
      <c r="O45" s="132"/>
      <c r="P45" s="132"/>
      <c r="Q45" s="132"/>
      <c r="R45" s="132"/>
      <c r="S45" s="132"/>
      <c r="T45" s="132"/>
      <c r="U45" s="132"/>
      <c r="V45" s="67"/>
    </row>
    <row r="46" spans="1:22" s="103" customFormat="1">
      <c r="A46" s="67"/>
      <c r="B46" s="59"/>
      <c r="C46" s="67"/>
      <c r="D46" s="67"/>
      <c r="E46" s="67"/>
      <c r="F46" s="59"/>
      <c r="G46" s="67"/>
      <c r="H46" s="67"/>
      <c r="I46" s="67"/>
      <c r="J46" s="67"/>
      <c r="K46" s="67"/>
      <c r="L46" s="74"/>
      <c r="M46" s="74"/>
      <c r="N46" s="74"/>
      <c r="O46" s="74"/>
      <c r="P46" s="74"/>
      <c r="Q46" s="74"/>
      <c r="R46" s="74"/>
      <c r="S46" s="74"/>
      <c r="T46" s="74"/>
      <c r="U46" s="74"/>
      <c r="V46" s="67"/>
    </row>
    <row r="47" spans="1:22" s="103" customFormat="1">
      <c r="A47" s="67"/>
      <c r="B47" s="59"/>
      <c r="C47" s="67"/>
      <c r="D47" s="67"/>
      <c r="E47" s="67"/>
      <c r="F47" s="59"/>
      <c r="G47" s="67"/>
      <c r="H47" s="67"/>
      <c r="I47" s="67"/>
      <c r="J47" s="67"/>
      <c r="K47" s="67"/>
      <c r="L47" s="74"/>
      <c r="M47" s="74"/>
      <c r="N47" s="74"/>
      <c r="O47" s="74"/>
      <c r="P47" s="74"/>
      <c r="Q47" s="74"/>
      <c r="R47" s="74"/>
      <c r="S47" s="74"/>
      <c r="T47" s="74"/>
      <c r="U47" s="74"/>
      <c r="V47" s="67"/>
    </row>
    <row r="48" spans="1:22" s="103" customFormat="1">
      <c r="A48" s="67"/>
      <c r="B48" s="59"/>
      <c r="C48" s="67"/>
      <c r="D48" s="67"/>
      <c r="E48" s="67"/>
      <c r="F48" s="59"/>
      <c r="G48" s="67"/>
      <c r="H48" s="67"/>
      <c r="I48" s="67"/>
      <c r="J48" s="67"/>
      <c r="K48" s="67"/>
      <c r="L48" s="74"/>
      <c r="M48" s="74"/>
      <c r="N48" s="74"/>
      <c r="O48" s="74"/>
      <c r="P48" s="74"/>
      <c r="Q48" s="74"/>
      <c r="R48" s="74"/>
      <c r="S48" s="74"/>
      <c r="T48" s="74"/>
      <c r="U48" s="74"/>
      <c r="V48" s="67"/>
    </row>
    <row r="49" spans="1:22" s="103" customFormat="1">
      <c r="A49" s="67"/>
      <c r="B49" s="59"/>
      <c r="C49" s="67"/>
      <c r="D49" s="67"/>
      <c r="E49" s="67"/>
      <c r="F49" s="59"/>
      <c r="G49" s="67"/>
      <c r="H49" s="67"/>
      <c r="I49" s="67"/>
      <c r="J49" s="67"/>
      <c r="K49" s="67"/>
      <c r="L49" s="74"/>
      <c r="M49" s="74"/>
      <c r="N49" s="74"/>
      <c r="O49" s="74"/>
      <c r="P49" s="74"/>
      <c r="Q49" s="74"/>
      <c r="R49" s="74"/>
      <c r="S49" s="74"/>
      <c r="T49" s="74"/>
      <c r="U49" s="74"/>
      <c r="V49" s="67"/>
    </row>
    <row r="50" spans="1:22" s="103" customFormat="1">
      <c r="A50" s="67"/>
      <c r="B50" s="59"/>
      <c r="C50" s="67"/>
      <c r="D50" s="67"/>
      <c r="E50" s="67"/>
      <c r="F50" s="59"/>
      <c r="G50" s="67"/>
      <c r="H50" s="67"/>
      <c r="I50" s="67"/>
      <c r="J50" s="67"/>
      <c r="K50" s="67"/>
      <c r="L50" s="74"/>
      <c r="M50" s="74"/>
      <c r="N50" s="74"/>
      <c r="O50" s="74"/>
      <c r="P50" s="74"/>
      <c r="Q50" s="74"/>
      <c r="R50" s="74"/>
      <c r="S50" s="74"/>
      <c r="T50" s="74"/>
      <c r="U50" s="74"/>
      <c r="V50" s="67"/>
    </row>
    <row r="51" spans="1:22" s="103" customFormat="1">
      <c r="A51" s="67"/>
      <c r="B51" s="59"/>
      <c r="C51" s="67"/>
      <c r="D51" s="67"/>
      <c r="E51" s="67"/>
      <c r="F51" s="59"/>
      <c r="G51" s="67"/>
      <c r="H51" s="67"/>
      <c r="I51" s="67"/>
      <c r="J51" s="67"/>
      <c r="K51" s="67"/>
      <c r="L51" s="74"/>
      <c r="M51" s="74"/>
      <c r="N51" s="74"/>
      <c r="O51" s="74"/>
      <c r="P51" s="74"/>
      <c r="Q51" s="74"/>
      <c r="R51" s="74"/>
      <c r="S51" s="74"/>
      <c r="T51" s="74"/>
      <c r="U51" s="74"/>
      <c r="V51" s="67"/>
    </row>
    <row r="52" spans="1:22" s="103" customFormat="1">
      <c r="A52" s="67"/>
      <c r="B52" s="59"/>
      <c r="C52" s="59"/>
      <c r="D52" s="59"/>
      <c r="E52" s="59"/>
      <c r="F52" s="59"/>
      <c r="G52" s="67"/>
      <c r="H52" s="67"/>
      <c r="I52" s="67"/>
      <c r="J52" s="67"/>
      <c r="K52" s="67"/>
      <c r="L52" s="74"/>
      <c r="M52" s="74"/>
      <c r="N52" s="74"/>
      <c r="O52" s="74"/>
      <c r="P52" s="74"/>
      <c r="Q52" s="74"/>
      <c r="R52" s="74"/>
      <c r="S52" s="74"/>
      <c r="T52" s="74"/>
      <c r="U52" s="74"/>
      <c r="V52" s="67"/>
    </row>
    <row r="53" spans="1:22" s="103" customFormat="1">
      <c r="A53" s="67"/>
      <c r="B53" s="59"/>
      <c r="C53" s="59"/>
      <c r="D53" s="59"/>
      <c r="E53" s="59"/>
      <c r="F53" s="59"/>
      <c r="G53" s="67"/>
      <c r="H53" s="67"/>
      <c r="I53" s="67"/>
      <c r="J53" s="67"/>
      <c r="K53" s="67"/>
      <c r="L53" s="74"/>
      <c r="M53" s="74"/>
      <c r="N53" s="74"/>
      <c r="O53" s="74"/>
      <c r="P53" s="74"/>
      <c r="Q53" s="74"/>
      <c r="R53" s="74"/>
      <c r="S53" s="74"/>
      <c r="T53" s="74"/>
      <c r="U53" s="74"/>
      <c r="V53" s="67"/>
    </row>
    <row r="54" spans="1:22" s="103" customFormat="1">
      <c r="A54" s="67"/>
      <c r="B54" s="59"/>
      <c r="C54" s="67"/>
      <c r="D54" s="67"/>
      <c r="E54" s="67"/>
      <c r="F54" s="59"/>
      <c r="G54" s="67"/>
      <c r="H54" s="67"/>
      <c r="I54" s="67"/>
      <c r="J54" s="67"/>
      <c r="K54" s="67"/>
      <c r="L54" s="74"/>
      <c r="M54" s="74"/>
      <c r="N54" s="74"/>
      <c r="O54" s="74"/>
      <c r="P54" s="74"/>
      <c r="Q54" s="74"/>
      <c r="R54" s="74"/>
      <c r="S54" s="74"/>
      <c r="T54" s="74"/>
      <c r="U54" s="74"/>
      <c r="V54" s="67"/>
    </row>
    <row r="55" spans="1:22" s="103" customFormat="1">
      <c r="A55" s="67"/>
      <c r="B55" s="59"/>
      <c r="C55" s="59"/>
      <c r="D55" s="59"/>
      <c r="E55" s="59"/>
      <c r="F55" s="59"/>
      <c r="G55" s="67"/>
      <c r="H55" s="67"/>
      <c r="I55" s="67"/>
      <c r="J55" s="67"/>
      <c r="K55" s="67"/>
      <c r="L55" s="132"/>
      <c r="M55" s="132"/>
      <c r="N55" s="132"/>
      <c r="O55" s="132"/>
      <c r="P55" s="132"/>
      <c r="Q55" s="132"/>
      <c r="R55" s="132"/>
      <c r="S55" s="132"/>
      <c r="T55" s="132"/>
      <c r="U55" s="132"/>
      <c r="V55" s="67"/>
    </row>
    <row r="56" spans="1:22" s="103" customFormat="1">
      <c r="A56" s="67"/>
      <c r="B56" s="59"/>
      <c r="C56" s="59"/>
      <c r="D56" s="59"/>
      <c r="E56" s="59"/>
      <c r="F56" s="59"/>
      <c r="G56" s="67"/>
      <c r="H56" s="67"/>
      <c r="I56" s="67"/>
      <c r="J56" s="67"/>
      <c r="K56" s="67"/>
      <c r="L56" s="132"/>
      <c r="M56" s="132"/>
      <c r="N56" s="132"/>
      <c r="O56" s="132"/>
      <c r="P56" s="132"/>
      <c r="Q56" s="132"/>
      <c r="R56" s="132"/>
      <c r="S56" s="132"/>
      <c r="T56" s="132"/>
      <c r="U56" s="132"/>
      <c r="V56" s="67"/>
    </row>
    <row r="57" spans="1:22" s="103" customFormat="1">
      <c r="A57" s="67"/>
      <c r="B57" s="59"/>
      <c r="C57" s="67"/>
      <c r="D57" s="67"/>
      <c r="E57" s="67"/>
      <c r="F57" s="59"/>
      <c r="G57" s="67"/>
      <c r="H57" s="67"/>
      <c r="I57" s="67"/>
      <c r="J57" s="67"/>
      <c r="K57" s="67"/>
      <c r="L57" s="132"/>
      <c r="M57" s="132"/>
      <c r="N57" s="132"/>
      <c r="O57" s="132"/>
      <c r="P57" s="132"/>
      <c r="Q57" s="132"/>
      <c r="R57" s="132"/>
      <c r="S57" s="132"/>
      <c r="T57" s="132"/>
      <c r="U57" s="132"/>
      <c r="V57" s="67"/>
    </row>
    <row r="58" spans="1:22" s="103" customFormat="1">
      <c r="A58" s="67"/>
      <c r="B58" s="59"/>
      <c r="C58" s="59"/>
      <c r="D58" s="59"/>
      <c r="E58" s="59"/>
      <c r="F58" s="59"/>
      <c r="G58" s="67"/>
      <c r="H58" s="67"/>
      <c r="I58" s="67"/>
      <c r="J58" s="67"/>
      <c r="K58" s="67"/>
      <c r="L58" s="132"/>
      <c r="M58" s="132"/>
      <c r="N58" s="132"/>
      <c r="O58" s="132"/>
      <c r="P58" s="132"/>
      <c r="Q58" s="132"/>
      <c r="R58" s="132"/>
      <c r="S58" s="132"/>
      <c r="T58" s="132"/>
      <c r="U58" s="132"/>
      <c r="V58" s="67"/>
    </row>
    <row r="59" spans="1:22" s="103" customFormat="1">
      <c r="A59" s="67"/>
      <c r="B59" s="59"/>
      <c r="C59" s="59"/>
      <c r="D59" s="59"/>
      <c r="E59" s="59"/>
      <c r="F59" s="59"/>
      <c r="G59" s="67"/>
      <c r="H59" s="67"/>
      <c r="I59" s="67"/>
      <c r="J59" s="67"/>
      <c r="K59" s="67"/>
      <c r="L59" s="74"/>
      <c r="M59" s="74"/>
      <c r="N59" s="74"/>
      <c r="O59" s="74"/>
      <c r="P59" s="74"/>
      <c r="Q59" s="74"/>
      <c r="R59" s="74"/>
      <c r="S59" s="74"/>
      <c r="T59" s="74"/>
      <c r="U59" s="74"/>
      <c r="V59" s="67"/>
    </row>
    <row r="60" spans="1:22" s="103" customFormat="1">
      <c r="A60" s="67"/>
      <c r="B60" s="59"/>
      <c r="C60" s="67"/>
      <c r="D60" s="67"/>
      <c r="E60" s="67"/>
      <c r="F60" s="59"/>
      <c r="G60" s="67"/>
      <c r="H60" s="67"/>
      <c r="I60" s="67"/>
      <c r="J60" s="67"/>
      <c r="K60" s="67"/>
      <c r="L60" s="74"/>
      <c r="M60" s="74"/>
      <c r="N60" s="74"/>
      <c r="O60" s="74"/>
      <c r="P60" s="74"/>
      <c r="Q60" s="74"/>
      <c r="R60" s="74"/>
      <c r="S60" s="74"/>
      <c r="T60" s="74"/>
      <c r="U60" s="74"/>
      <c r="V60" s="67"/>
    </row>
    <row r="61" spans="1:22" s="103" customFormat="1">
      <c r="A61" s="67"/>
      <c r="B61" s="59"/>
      <c r="C61" s="67"/>
      <c r="D61" s="67"/>
      <c r="E61" s="67"/>
      <c r="F61" s="59"/>
      <c r="G61" s="67"/>
      <c r="H61" s="67"/>
      <c r="I61" s="67"/>
      <c r="J61" s="67"/>
      <c r="K61" s="67"/>
      <c r="L61" s="132"/>
      <c r="M61" s="132"/>
      <c r="N61" s="132"/>
      <c r="O61" s="132"/>
      <c r="P61" s="132"/>
      <c r="Q61" s="132"/>
      <c r="R61" s="132"/>
      <c r="S61" s="132"/>
      <c r="T61" s="132"/>
      <c r="U61" s="132"/>
      <c r="V61" s="67"/>
    </row>
    <row r="62" spans="1:22" s="103" customFormat="1">
      <c r="A62" s="67"/>
      <c r="B62" s="59"/>
      <c r="C62" s="67"/>
      <c r="D62" s="67"/>
      <c r="E62" s="67"/>
      <c r="F62" s="59"/>
      <c r="G62" s="67"/>
      <c r="H62" s="67"/>
      <c r="I62" s="67"/>
      <c r="J62" s="67"/>
      <c r="K62" s="67"/>
      <c r="L62" s="132"/>
      <c r="M62" s="132"/>
      <c r="N62" s="132"/>
      <c r="O62" s="132"/>
      <c r="P62" s="132"/>
      <c r="Q62" s="132"/>
      <c r="R62" s="132"/>
      <c r="S62" s="132"/>
      <c r="T62" s="132"/>
      <c r="U62" s="132"/>
      <c r="V62" s="67"/>
    </row>
    <row r="63" spans="1:22" s="103" customFormat="1">
      <c r="A63" s="67"/>
      <c r="B63" s="59"/>
      <c r="C63" s="67"/>
      <c r="D63" s="67"/>
      <c r="E63" s="67"/>
      <c r="F63" s="59"/>
      <c r="G63" s="67"/>
      <c r="H63" s="67"/>
      <c r="I63" s="67"/>
      <c r="J63" s="67"/>
      <c r="K63" s="67"/>
      <c r="L63" s="132"/>
      <c r="M63" s="132"/>
      <c r="N63" s="132"/>
      <c r="O63" s="132"/>
      <c r="P63" s="132"/>
      <c r="Q63" s="132"/>
      <c r="R63" s="132"/>
      <c r="S63" s="132"/>
      <c r="T63" s="132"/>
      <c r="U63" s="132"/>
      <c r="V63" s="67"/>
    </row>
    <row r="64" spans="1:22" s="103" customFormat="1">
      <c r="A64" s="67"/>
      <c r="B64" s="67"/>
      <c r="C64" s="67"/>
      <c r="D64" s="67"/>
      <c r="E64" s="67"/>
      <c r="F64" s="67"/>
      <c r="G64" s="67"/>
      <c r="H64" s="67"/>
      <c r="I64" s="67"/>
      <c r="J64" s="67"/>
      <c r="K64" s="67"/>
      <c r="L64" s="74"/>
      <c r="M64" s="74"/>
      <c r="N64" s="74"/>
      <c r="O64" s="74"/>
      <c r="P64" s="74"/>
      <c r="Q64" s="74"/>
      <c r="R64" s="74"/>
      <c r="S64" s="74"/>
      <c r="T64" s="74"/>
      <c r="U64" s="74"/>
      <c r="V64" s="67"/>
    </row>
    <row r="65" spans="1:22" s="103" customFormat="1">
      <c r="A65" s="67"/>
      <c r="B65" s="59"/>
      <c r="C65" s="67"/>
      <c r="D65" s="67"/>
      <c r="E65" s="67"/>
      <c r="F65" s="59"/>
      <c r="G65" s="67"/>
      <c r="H65" s="67"/>
      <c r="I65" s="67"/>
      <c r="J65" s="67"/>
      <c r="K65" s="67"/>
      <c r="L65" s="74"/>
      <c r="M65" s="74"/>
      <c r="N65" s="74"/>
      <c r="O65" s="74"/>
      <c r="P65" s="74"/>
      <c r="Q65" s="74"/>
      <c r="R65" s="74"/>
      <c r="S65" s="74"/>
      <c r="T65" s="74"/>
      <c r="U65" s="74"/>
      <c r="V65" s="67"/>
    </row>
    <row r="66" spans="1:22" s="103" customFormat="1">
      <c r="A66" s="67"/>
      <c r="B66" s="59"/>
      <c r="C66" s="67"/>
      <c r="D66" s="67"/>
      <c r="E66" s="67"/>
      <c r="F66" s="59"/>
      <c r="G66" s="67"/>
      <c r="H66" s="67"/>
      <c r="I66" s="67"/>
      <c r="J66" s="67"/>
      <c r="K66" s="67"/>
      <c r="L66" s="132"/>
      <c r="M66" s="132"/>
      <c r="N66" s="132"/>
      <c r="O66" s="132"/>
      <c r="P66" s="132"/>
      <c r="Q66" s="132"/>
      <c r="R66" s="132"/>
      <c r="S66" s="132"/>
      <c r="T66" s="132"/>
      <c r="U66" s="132"/>
      <c r="V66" s="67"/>
    </row>
    <row r="67" spans="1:22" s="103" customFormat="1">
      <c r="A67" s="67"/>
      <c r="B67" s="59"/>
      <c r="C67" s="67"/>
      <c r="D67" s="67"/>
      <c r="E67" s="67"/>
      <c r="F67" s="59"/>
      <c r="G67" s="67"/>
      <c r="H67" s="67"/>
      <c r="I67" s="67"/>
      <c r="J67" s="67"/>
      <c r="K67" s="67"/>
      <c r="L67" s="132"/>
      <c r="M67" s="132"/>
      <c r="N67" s="132"/>
      <c r="O67" s="132"/>
      <c r="P67" s="132"/>
      <c r="Q67" s="132"/>
      <c r="R67" s="132"/>
      <c r="S67" s="132"/>
      <c r="T67" s="132"/>
      <c r="U67" s="132"/>
      <c r="V67" s="67"/>
    </row>
    <row r="68" spans="1:22" s="103" customFormat="1">
      <c r="A68" s="67"/>
      <c r="B68" s="80"/>
      <c r="C68" s="67"/>
      <c r="D68" s="67"/>
      <c r="E68" s="67"/>
      <c r="F68" s="67"/>
      <c r="G68" s="67"/>
      <c r="H68" s="67"/>
      <c r="I68" s="67"/>
      <c r="J68" s="67"/>
      <c r="K68" s="67"/>
      <c r="L68" s="67"/>
      <c r="M68" s="67"/>
      <c r="N68" s="67"/>
      <c r="O68" s="67"/>
      <c r="P68" s="67"/>
      <c r="Q68" s="67"/>
      <c r="R68" s="67"/>
      <c r="S68" s="67"/>
      <c r="T68" s="67"/>
      <c r="U68" s="67"/>
      <c r="V68" s="67"/>
    </row>
    <row r="69" spans="1:22" s="103" customFormat="1">
      <c r="A69" s="67"/>
      <c r="B69" s="59"/>
      <c r="C69" s="67"/>
      <c r="D69" s="67"/>
      <c r="E69" s="67"/>
      <c r="F69" s="59"/>
      <c r="G69" s="67"/>
      <c r="H69" s="67"/>
      <c r="I69" s="67"/>
      <c r="J69" s="67"/>
      <c r="K69" s="67"/>
      <c r="L69" s="74"/>
      <c r="M69" s="74"/>
      <c r="N69" s="74"/>
      <c r="O69" s="74"/>
      <c r="P69" s="74"/>
      <c r="Q69" s="74"/>
      <c r="R69" s="74"/>
      <c r="S69" s="74"/>
      <c r="T69" s="74"/>
      <c r="U69" s="74"/>
      <c r="V69" s="67"/>
    </row>
    <row r="70" spans="1:22" s="103" customFormat="1">
      <c r="A70" s="67"/>
      <c r="B70" s="59"/>
      <c r="C70" s="67"/>
      <c r="D70" s="67"/>
      <c r="E70" s="67"/>
      <c r="F70" s="59"/>
      <c r="G70" s="67"/>
      <c r="H70" s="67"/>
      <c r="I70" s="67"/>
      <c r="J70" s="67"/>
      <c r="K70" s="67"/>
      <c r="L70" s="132"/>
      <c r="M70" s="132"/>
      <c r="N70" s="132"/>
      <c r="O70" s="132"/>
      <c r="P70" s="132"/>
      <c r="Q70" s="132"/>
      <c r="R70" s="132"/>
      <c r="S70" s="132"/>
      <c r="T70" s="132"/>
      <c r="U70" s="132"/>
      <c r="V70" s="67"/>
    </row>
    <row r="71" spans="1:22" s="103" customFormat="1">
      <c r="A71" s="67"/>
      <c r="B71" s="67"/>
      <c r="C71" s="67"/>
      <c r="D71" s="67"/>
      <c r="E71" s="67"/>
      <c r="F71" s="67"/>
      <c r="G71" s="67"/>
      <c r="H71" s="67"/>
      <c r="I71" s="67"/>
      <c r="J71" s="67"/>
      <c r="K71" s="67"/>
      <c r="L71" s="74"/>
      <c r="M71" s="74"/>
      <c r="N71" s="74"/>
      <c r="O71" s="74"/>
      <c r="P71" s="74"/>
      <c r="Q71" s="74"/>
      <c r="R71" s="74"/>
      <c r="S71" s="74"/>
      <c r="T71" s="74"/>
      <c r="U71" s="74"/>
      <c r="V71" s="67"/>
    </row>
    <row r="72" spans="1:22" s="103" customFormat="1">
      <c r="A72" s="67"/>
      <c r="B72" s="59"/>
      <c r="C72" s="67"/>
      <c r="D72" s="67"/>
      <c r="E72" s="67"/>
      <c r="F72" s="59"/>
      <c r="G72" s="67"/>
      <c r="H72" s="67"/>
      <c r="I72" s="67"/>
      <c r="J72" s="67"/>
      <c r="K72" s="67"/>
      <c r="L72" s="74"/>
      <c r="M72" s="74"/>
      <c r="N72" s="74"/>
      <c r="O72" s="74"/>
      <c r="P72" s="74"/>
      <c r="Q72" s="74"/>
      <c r="R72" s="74"/>
      <c r="S72" s="74"/>
      <c r="T72" s="74"/>
      <c r="U72" s="74"/>
      <c r="V72" s="67"/>
    </row>
    <row r="73" spans="1:22" s="103" customFormat="1">
      <c r="A73" s="67"/>
      <c r="B73" s="67"/>
      <c r="C73" s="67"/>
      <c r="D73" s="67"/>
      <c r="E73" s="67"/>
      <c r="F73" s="67"/>
      <c r="G73" s="67"/>
      <c r="H73" s="67"/>
      <c r="I73" s="67"/>
      <c r="J73" s="67"/>
      <c r="K73" s="67"/>
      <c r="L73" s="74"/>
      <c r="M73" s="74"/>
      <c r="N73" s="74"/>
      <c r="O73" s="74"/>
      <c r="P73" s="74"/>
      <c r="Q73" s="74"/>
      <c r="R73" s="74"/>
      <c r="S73" s="74"/>
      <c r="T73" s="74"/>
      <c r="U73" s="74"/>
      <c r="V73" s="67"/>
    </row>
    <row r="74" spans="1:22" s="103" customFormat="1">
      <c r="A74" s="67"/>
      <c r="B74" s="67"/>
      <c r="C74" s="67"/>
      <c r="D74" s="67"/>
      <c r="E74" s="67"/>
      <c r="F74" s="67"/>
      <c r="G74" s="67"/>
      <c r="H74" s="67"/>
      <c r="I74" s="67"/>
      <c r="J74" s="67"/>
      <c r="K74" s="67"/>
      <c r="L74" s="74"/>
      <c r="M74" s="74"/>
      <c r="N74" s="74"/>
      <c r="O74" s="74"/>
      <c r="P74" s="74"/>
      <c r="Q74" s="74"/>
      <c r="R74" s="74"/>
      <c r="S74" s="74"/>
      <c r="T74" s="74"/>
      <c r="U74" s="74"/>
      <c r="V74" s="67"/>
    </row>
    <row r="75" spans="1:22" s="78" customFormat="1">
      <c r="A75" s="130"/>
      <c r="B75" s="131"/>
      <c r="C75" s="131"/>
      <c r="D75" s="131"/>
      <c r="E75" s="131"/>
      <c r="F75" s="131"/>
      <c r="G75" s="131"/>
      <c r="H75" s="131"/>
      <c r="I75" s="131"/>
      <c r="J75" s="131"/>
      <c r="K75" s="131"/>
      <c r="L75" s="131"/>
      <c r="M75" s="131"/>
      <c r="N75" s="131"/>
      <c r="O75" s="131"/>
      <c r="P75" s="131"/>
      <c r="Q75" s="131"/>
      <c r="R75" s="131"/>
      <c r="S75" s="131"/>
      <c r="T75" s="131"/>
      <c r="U75" s="131"/>
      <c r="V75" s="131"/>
    </row>
    <row r="76" spans="1:22" s="103" customFormat="1">
      <c r="A76" s="67"/>
      <c r="B76" s="67"/>
      <c r="C76" s="67"/>
      <c r="D76" s="67"/>
      <c r="E76" s="67"/>
      <c r="F76" s="67"/>
      <c r="G76" s="67"/>
      <c r="H76" s="67"/>
      <c r="I76" s="67"/>
      <c r="J76" s="67"/>
      <c r="K76" s="67"/>
      <c r="L76" s="74"/>
      <c r="M76" s="74"/>
      <c r="N76" s="74"/>
      <c r="O76" s="74"/>
      <c r="P76" s="74"/>
      <c r="Q76" s="74"/>
      <c r="R76" s="74"/>
      <c r="S76" s="74"/>
      <c r="T76" s="74"/>
      <c r="U76" s="74"/>
      <c r="V76" s="67"/>
    </row>
    <row r="77" spans="1:22" s="103" customFormat="1">
      <c r="A77" s="67"/>
      <c r="B77" s="80"/>
      <c r="C77" s="67"/>
      <c r="D77" s="67"/>
      <c r="E77" s="67"/>
      <c r="F77" s="59"/>
      <c r="G77" s="67"/>
      <c r="H77" s="67"/>
      <c r="I77" s="67"/>
      <c r="J77" s="67"/>
      <c r="K77" s="67"/>
      <c r="L77" s="132"/>
      <c r="M77" s="132"/>
      <c r="N77" s="132"/>
      <c r="O77" s="132"/>
      <c r="P77" s="132"/>
      <c r="Q77" s="132"/>
      <c r="R77" s="132"/>
      <c r="S77" s="132"/>
      <c r="T77" s="132"/>
      <c r="U77" s="132"/>
      <c r="V77" s="67"/>
    </row>
    <row r="78" spans="1:22" s="103" customFormat="1">
      <c r="A78" s="67"/>
      <c r="B78" s="80"/>
      <c r="C78" s="67"/>
      <c r="D78" s="67"/>
      <c r="E78" s="67"/>
      <c r="F78" s="59"/>
      <c r="G78" s="67"/>
      <c r="H78" s="67"/>
      <c r="I78" s="67"/>
      <c r="J78" s="67"/>
      <c r="K78" s="67"/>
      <c r="L78" s="132"/>
      <c r="M78" s="132"/>
      <c r="N78" s="132"/>
      <c r="O78" s="132"/>
      <c r="P78" s="132"/>
      <c r="Q78" s="132"/>
      <c r="R78" s="132"/>
      <c r="S78" s="132"/>
      <c r="T78" s="132"/>
      <c r="U78" s="132"/>
      <c r="V78" s="67"/>
    </row>
    <row r="79" spans="1:22" s="116" customFormat="1">
      <c r="A79" s="68"/>
      <c r="B79" s="80"/>
      <c r="C79" s="68"/>
      <c r="D79" s="68"/>
      <c r="E79" s="68"/>
      <c r="F79" s="59"/>
      <c r="G79" s="68"/>
      <c r="H79" s="68"/>
      <c r="I79" s="68"/>
      <c r="J79" s="68"/>
      <c r="K79" s="68"/>
      <c r="L79" s="132"/>
      <c r="M79" s="132"/>
      <c r="N79" s="132"/>
      <c r="O79" s="132"/>
      <c r="P79" s="132"/>
      <c r="Q79" s="132"/>
      <c r="R79" s="132"/>
      <c r="S79" s="132"/>
      <c r="T79" s="132"/>
      <c r="U79" s="132"/>
      <c r="V79" s="68"/>
    </row>
    <row r="80" spans="1:22" s="116" customFormat="1">
      <c r="A80" s="68"/>
      <c r="B80" s="80"/>
      <c r="C80" s="68"/>
      <c r="D80" s="68"/>
      <c r="E80" s="68"/>
      <c r="F80" s="68"/>
      <c r="G80" s="68"/>
      <c r="H80" s="68"/>
      <c r="I80" s="68"/>
      <c r="J80" s="68"/>
      <c r="K80" s="68"/>
      <c r="L80" s="68"/>
      <c r="M80" s="68"/>
      <c r="N80" s="68"/>
      <c r="O80" s="68"/>
      <c r="P80" s="68"/>
      <c r="Q80" s="68"/>
      <c r="R80" s="68"/>
      <c r="S80" s="68"/>
      <c r="T80" s="68"/>
      <c r="U80" s="68"/>
      <c r="V80" s="68"/>
    </row>
    <row r="81" spans="1:22" s="116" customFormat="1">
      <c r="A81" s="68"/>
      <c r="B81" s="68"/>
      <c r="C81" s="68"/>
      <c r="D81" s="68"/>
      <c r="E81" s="68"/>
      <c r="F81" s="93"/>
      <c r="G81" s="68"/>
      <c r="H81" s="68"/>
      <c r="I81" s="68"/>
      <c r="J81" s="68"/>
      <c r="K81" s="68"/>
      <c r="L81" s="74"/>
      <c r="M81" s="74"/>
      <c r="N81" s="74"/>
      <c r="O81" s="74"/>
      <c r="P81" s="74"/>
      <c r="Q81" s="74"/>
      <c r="R81" s="74"/>
      <c r="S81" s="74"/>
      <c r="T81" s="74"/>
      <c r="U81" s="74"/>
      <c r="V81" s="68"/>
    </row>
    <row r="82" spans="1:22" s="116" customFormat="1">
      <c r="F82" s="103"/>
      <c r="L82" s="109"/>
      <c r="M82" s="109"/>
      <c r="N82" s="109"/>
      <c r="O82" s="109"/>
      <c r="P82" s="109"/>
      <c r="Q82" s="109"/>
      <c r="R82" s="109"/>
      <c r="S82" s="109"/>
      <c r="T82" s="109"/>
      <c r="U82" s="109"/>
    </row>
    <row r="83" spans="1:22" s="116" customFormat="1">
      <c r="F83" s="103"/>
      <c r="L83" s="109"/>
      <c r="M83" s="109"/>
      <c r="N83" s="109"/>
      <c r="O83" s="109"/>
      <c r="P83" s="109"/>
      <c r="Q83" s="109"/>
      <c r="R83" s="109"/>
      <c r="S83" s="109"/>
      <c r="T83" s="109"/>
      <c r="U83" s="109"/>
    </row>
    <row r="84" spans="1:22" s="116" customFormat="1">
      <c r="B84" s="105"/>
      <c r="F84" s="103"/>
      <c r="L84" s="109"/>
      <c r="M84" s="109"/>
      <c r="N84" s="109"/>
      <c r="O84" s="109"/>
      <c r="P84" s="109"/>
      <c r="Q84" s="109"/>
      <c r="R84" s="109"/>
      <c r="S84" s="109"/>
      <c r="T84" s="109"/>
      <c r="U84" s="109"/>
    </row>
    <row r="85" spans="1:22" s="116" customFormat="1">
      <c r="B85" s="105"/>
      <c r="F85" s="103"/>
      <c r="L85" s="109"/>
      <c r="M85" s="109"/>
      <c r="N85" s="109"/>
      <c r="O85" s="109"/>
      <c r="P85" s="109"/>
      <c r="Q85" s="109"/>
      <c r="R85" s="109"/>
      <c r="S85" s="109"/>
      <c r="T85" s="109"/>
      <c r="U85" s="109"/>
    </row>
    <row r="86" spans="1:22" s="116" customFormat="1">
      <c r="B86" s="105"/>
      <c r="F86" s="103"/>
      <c r="L86" s="109"/>
      <c r="M86" s="109"/>
      <c r="N86" s="109"/>
      <c r="O86" s="109"/>
      <c r="P86" s="109"/>
      <c r="Q86" s="109"/>
      <c r="R86" s="109"/>
      <c r="S86" s="109"/>
      <c r="T86" s="109"/>
      <c r="U86" s="109"/>
    </row>
    <row r="87" spans="1:22" s="116" customFormat="1">
      <c r="B87" s="105"/>
      <c r="F87" s="103"/>
      <c r="L87" s="109"/>
      <c r="M87" s="109"/>
      <c r="N87" s="109"/>
      <c r="O87" s="109"/>
      <c r="P87" s="109"/>
      <c r="Q87" s="109"/>
      <c r="R87" s="109"/>
      <c r="S87" s="109"/>
      <c r="T87" s="109"/>
      <c r="U87" s="109"/>
    </row>
    <row r="88" spans="1:22" s="116" customFormat="1">
      <c r="B88" s="105"/>
      <c r="F88" s="103"/>
      <c r="L88" s="109"/>
      <c r="M88" s="109"/>
      <c r="N88" s="109"/>
      <c r="O88" s="109"/>
      <c r="P88" s="109"/>
      <c r="Q88" s="109"/>
      <c r="R88" s="109"/>
      <c r="S88" s="109"/>
      <c r="T88" s="109"/>
      <c r="U88" s="109"/>
    </row>
    <row r="89" spans="1:22" s="116" customFormat="1"/>
    <row r="90" spans="1:22" s="116" customFormat="1"/>
    <row r="91" spans="1:22" s="116" customFormat="1"/>
    <row r="92" spans="1:22" s="103" customFormat="1">
      <c r="L92" s="109"/>
      <c r="M92" s="109"/>
      <c r="N92" s="109"/>
      <c r="O92" s="109"/>
      <c r="P92" s="109"/>
      <c r="Q92" s="109"/>
      <c r="R92" s="109"/>
      <c r="S92" s="109"/>
      <c r="T92" s="109"/>
      <c r="U92" s="109"/>
    </row>
    <row r="93" spans="1:22" s="103" customFormat="1">
      <c r="L93" s="109"/>
      <c r="M93" s="109"/>
      <c r="N93" s="109"/>
      <c r="O93" s="109"/>
      <c r="P93" s="109"/>
      <c r="Q93" s="109"/>
      <c r="R93" s="109"/>
      <c r="S93" s="109"/>
      <c r="T93" s="109"/>
      <c r="U93" s="109"/>
    </row>
    <row r="94" spans="1:22" s="103" customFormat="1">
      <c r="L94" s="109"/>
      <c r="M94" s="109"/>
      <c r="N94" s="109"/>
      <c r="O94" s="109"/>
      <c r="P94" s="109"/>
      <c r="Q94" s="109"/>
      <c r="R94" s="109"/>
      <c r="S94" s="109"/>
      <c r="T94" s="109"/>
      <c r="U94" s="109"/>
    </row>
    <row r="95" spans="1:22" s="103" customFormat="1">
      <c r="L95" s="109"/>
      <c r="M95" s="109"/>
      <c r="N95" s="109"/>
      <c r="O95" s="109"/>
      <c r="P95" s="109"/>
      <c r="Q95" s="109"/>
      <c r="R95" s="109"/>
      <c r="S95" s="109"/>
      <c r="T95" s="109"/>
      <c r="U95" s="109"/>
    </row>
    <row r="96" spans="1:22" s="103" customFormat="1">
      <c r="L96" s="109"/>
      <c r="M96" s="109"/>
      <c r="N96" s="109"/>
      <c r="O96" s="109"/>
      <c r="P96" s="109"/>
      <c r="Q96" s="109"/>
      <c r="R96" s="109"/>
      <c r="S96" s="109"/>
      <c r="T96" s="109"/>
      <c r="U96" s="109"/>
    </row>
    <row r="97" spans="2:21" s="103" customFormat="1">
      <c r="L97" s="109"/>
      <c r="M97" s="109"/>
      <c r="N97" s="109"/>
      <c r="O97" s="109"/>
      <c r="P97" s="109"/>
      <c r="Q97" s="109"/>
      <c r="R97" s="109"/>
      <c r="S97" s="109"/>
      <c r="T97" s="109"/>
      <c r="U97" s="109"/>
    </row>
    <row r="98" spans="2:21" s="103" customFormat="1">
      <c r="L98" s="109"/>
      <c r="M98" s="109"/>
      <c r="N98" s="109"/>
      <c r="O98" s="109"/>
      <c r="P98" s="109"/>
      <c r="Q98" s="109"/>
      <c r="R98" s="109"/>
      <c r="S98" s="109"/>
      <c r="T98" s="109"/>
      <c r="U98" s="109"/>
    </row>
    <row r="99" spans="2:21" s="103" customFormat="1">
      <c r="B99" s="117"/>
    </row>
    <row r="100" spans="2:21" s="103" customFormat="1">
      <c r="L100" s="109"/>
      <c r="M100" s="109"/>
      <c r="N100" s="109"/>
      <c r="O100" s="109"/>
      <c r="P100" s="109"/>
      <c r="Q100" s="109"/>
      <c r="R100" s="109"/>
      <c r="S100" s="109"/>
      <c r="T100" s="109"/>
      <c r="U100" s="109"/>
    </row>
    <row r="101" spans="2:21" s="103" customFormat="1">
      <c r="L101" s="109"/>
      <c r="M101" s="109"/>
      <c r="N101" s="109"/>
      <c r="O101" s="109"/>
      <c r="P101" s="109"/>
      <c r="Q101" s="109"/>
      <c r="R101" s="109"/>
      <c r="S101" s="109"/>
      <c r="T101" s="109"/>
      <c r="U101" s="109"/>
    </row>
    <row r="102" spans="2:21" s="103" customFormat="1">
      <c r="L102" s="109"/>
      <c r="M102" s="109"/>
      <c r="N102" s="109"/>
      <c r="O102" s="109"/>
      <c r="P102" s="109"/>
      <c r="Q102" s="109"/>
      <c r="R102" s="109"/>
      <c r="S102" s="109"/>
      <c r="T102" s="109"/>
      <c r="U102" s="109"/>
    </row>
    <row r="103" spans="2:21" s="103" customFormat="1">
      <c r="L103" s="109"/>
      <c r="M103" s="109"/>
      <c r="N103" s="109"/>
      <c r="O103" s="109"/>
      <c r="P103" s="109"/>
      <c r="Q103" s="109"/>
      <c r="R103" s="109"/>
      <c r="S103" s="109"/>
      <c r="T103" s="109"/>
      <c r="U103" s="109"/>
    </row>
    <row r="104" spans="2:21" s="103" customFormat="1">
      <c r="L104" s="109"/>
      <c r="M104" s="109"/>
      <c r="N104" s="109"/>
      <c r="O104" s="109"/>
      <c r="P104" s="109"/>
      <c r="Q104" s="109"/>
      <c r="R104" s="109"/>
      <c r="S104" s="109"/>
      <c r="T104" s="109"/>
      <c r="U104" s="109"/>
    </row>
    <row r="105" spans="2:21" s="103" customFormat="1">
      <c r="L105" s="109"/>
      <c r="M105" s="109"/>
      <c r="N105" s="109"/>
      <c r="O105" s="109"/>
      <c r="P105" s="109"/>
      <c r="Q105" s="109"/>
      <c r="R105" s="109"/>
      <c r="S105" s="109"/>
      <c r="T105" s="109"/>
      <c r="U105" s="109"/>
    </row>
    <row r="106" spans="2:21" s="103" customFormat="1">
      <c r="B106" s="117"/>
    </row>
    <row r="107" spans="2:21" s="103" customFormat="1">
      <c r="L107" s="108"/>
      <c r="M107" s="108"/>
      <c r="N107" s="108"/>
      <c r="O107" s="108"/>
      <c r="P107" s="108"/>
      <c r="Q107" s="108"/>
      <c r="R107" s="108"/>
      <c r="S107" s="108"/>
      <c r="T107" s="108"/>
      <c r="U107" s="108"/>
    </row>
    <row r="108" spans="2:21" s="103" customFormat="1">
      <c r="L108" s="108"/>
      <c r="M108" s="108"/>
      <c r="N108" s="108"/>
      <c r="O108" s="108"/>
      <c r="P108" s="108"/>
      <c r="Q108" s="108"/>
      <c r="R108" s="108"/>
      <c r="S108" s="108"/>
      <c r="T108" s="108"/>
      <c r="U108" s="108"/>
    </row>
    <row r="109" spans="2:21" s="103" customFormat="1">
      <c r="L109" s="108"/>
      <c r="M109" s="108"/>
      <c r="N109" s="108"/>
      <c r="O109" s="108"/>
      <c r="P109" s="108"/>
      <c r="Q109" s="108"/>
      <c r="R109" s="108"/>
      <c r="S109" s="108"/>
      <c r="T109" s="108"/>
      <c r="U109" s="108"/>
    </row>
    <row r="110" spans="2:21" s="103" customFormat="1">
      <c r="L110" s="108"/>
      <c r="M110" s="108"/>
      <c r="N110" s="108"/>
      <c r="O110" s="108"/>
      <c r="P110" s="108"/>
      <c r="Q110" s="108"/>
      <c r="R110" s="108"/>
      <c r="S110" s="108"/>
      <c r="T110" s="108"/>
      <c r="U110" s="108"/>
    </row>
    <row r="111" spans="2:21" s="103" customFormat="1">
      <c r="L111" s="108"/>
      <c r="M111" s="108"/>
      <c r="N111" s="108"/>
      <c r="O111" s="108"/>
      <c r="P111" s="108"/>
      <c r="Q111" s="108"/>
      <c r="R111" s="108"/>
      <c r="S111" s="108"/>
      <c r="T111" s="108"/>
      <c r="U111" s="108"/>
    </row>
    <row r="112" spans="2:21" s="103" customFormat="1">
      <c r="B112" s="117"/>
    </row>
    <row r="113" spans="2:25" s="103" customFormat="1">
      <c r="L113" s="108"/>
      <c r="M113" s="108"/>
      <c r="N113" s="108"/>
      <c r="O113" s="108"/>
      <c r="P113" s="108"/>
      <c r="Q113" s="108"/>
      <c r="R113" s="108"/>
      <c r="S113" s="108"/>
      <c r="T113" s="108"/>
      <c r="U113" s="108"/>
    </row>
    <row r="114" spans="2:25" s="103" customFormat="1">
      <c r="L114" s="108"/>
      <c r="M114" s="108"/>
      <c r="N114" s="108"/>
      <c r="O114" s="108"/>
      <c r="P114" s="108"/>
      <c r="Q114" s="108"/>
      <c r="R114" s="108"/>
      <c r="S114" s="108"/>
      <c r="T114" s="108"/>
      <c r="U114" s="108"/>
    </row>
    <row r="115" spans="2:25" s="103" customFormat="1">
      <c r="L115" s="108"/>
      <c r="M115" s="108"/>
      <c r="N115" s="108"/>
      <c r="O115" s="108"/>
      <c r="P115" s="108"/>
      <c r="Q115" s="108"/>
      <c r="R115" s="108"/>
      <c r="S115" s="108"/>
      <c r="T115" s="108"/>
      <c r="U115" s="108"/>
    </row>
    <row r="116" spans="2:25" s="103" customFormat="1">
      <c r="L116" s="108"/>
      <c r="M116" s="108"/>
      <c r="N116" s="108"/>
      <c r="O116" s="108"/>
      <c r="P116" s="108"/>
      <c r="Q116" s="108"/>
      <c r="R116" s="108"/>
      <c r="S116" s="108"/>
      <c r="T116" s="108"/>
      <c r="U116" s="108"/>
    </row>
    <row r="117" spans="2:25" s="103" customFormat="1">
      <c r="B117" s="117"/>
    </row>
    <row r="118" spans="2:25" s="116" customFormat="1">
      <c r="B118" s="103"/>
      <c r="F118" s="103"/>
      <c r="L118" s="108"/>
      <c r="M118" s="108"/>
      <c r="N118" s="108"/>
      <c r="O118" s="108"/>
      <c r="P118" s="108"/>
      <c r="Q118" s="108"/>
      <c r="R118" s="108"/>
      <c r="S118" s="108"/>
      <c r="T118" s="108"/>
      <c r="U118" s="108"/>
    </row>
    <row r="119" spans="2:25" s="103" customFormat="1">
      <c r="L119" s="108"/>
      <c r="M119" s="108"/>
      <c r="N119" s="108"/>
      <c r="O119" s="108"/>
      <c r="P119" s="108"/>
      <c r="Q119" s="108"/>
      <c r="R119" s="108"/>
      <c r="S119" s="108"/>
      <c r="T119" s="108"/>
      <c r="U119" s="108"/>
    </row>
    <row r="120" spans="2:25" s="103" customFormat="1">
      <c r="L120" s="108"/>
      <c r="M120" s="108"/>
      <c r="N120" s="108"/>
      <c r="O120" s="108"/>
      <c r="P120" s="108"/>
      <c r="Q120" s="108"/>
      <c r="R120" s="108"/>
      <c r="S120" s="108"/>
      <c r="T120" s="108"/>
      <c r="U120" s="108"/>
    </row>
    <row r="121" spans="2:25" s="103" customFormat="1">
      <c r="B121" s="117"/>
      <c r="L121" s="109"/>
    </row>
    <row r="122" spans="2:25" s="103" customFormat="1">
      <c r="L122" s="109"/>
      <c r="M122" s="109"/>
      <c r="N122" s="109"/>
      <c r="O122" s="109"/>
      <c r="P122" s="109"/>
      <c r="Q122" s="109"/>
      <c r="R122" s="109"/>
      <c r="S122" s="109"/>
      <c r="T122" s="109"/>
      <c r="U122" s="109"/>
      <c r="Y122" s="111"/>
    </row>
    <row r="123" spans="2:25" s="103" customFormat="1">
      <c r="L123" s="108"/>
      <c r="M123" s="108"/>
      <c r="N123" s="108"/>
      <c r="O123" s="108"/>
      <c r="P123" s="108"/>
      <c r="Q123" s="108"/>
      <c r="R123" s="108"/>
      <c r="S123" s="108"/>
      <c r="T123" s="108"/>
      <c r="U123" s="108"/>
    </row>
    <row r="124" spans="2:25" s="103" customFormat="1">
      <c r="B124" s="117"/>
    </row>
    <row r="125" spans="2:25" s="103" customFormat="1">
      <c r="L125" s="108"/>
      <c r="M125" s="108"/>
      <c r="N125" s="108"/>
      <c r="O125" s="108"/>
      <c r="P125" s="108"/>
      <c r="Q125" s="108"/>
      <c r="R125" s="108"/>
      <c r="S125" s="108"/>
      <c r="T125" s="108"/>
      <c r="U125" s="108"/>
    </row>
    <row r="126" spans="2:25" s="103" customFormat="1">
      <c r="B126" s="117"/>
    </row>
    <row r="127" spans="2:25" s="103" customFormat="1"/>
    <row r="128" spans="2:25" s="116" customFormat="1"/>
    <row r="129" spans="2:21" s="116" customFormat="1"/>
    <row r="130" spans="2:21" s="103" customFormat="1">
      <c r="B130" s="118"/>
      <c r="L130" s="108"/>
      <c r="M130" s="108"/>
      <c r="N130" s="108"/>
      <c r="O130" s="108"/>
      <c r="P130" s="108"/>
      <c r="Q130" s="108"/>
      <c r="R130" s="108"/>
      <c r="S130" s="108"/>
      <c r="T130" s="108"/>
      <c r="U130" s="108"/>
    </row>
    <row r="131" spans="2:21" s="103" customFormat="1">
      <c r="B131" s="118"/>
      <c r="L131" s="108"/>
      <c r="M131" s="108"/>
      <c r="N131" s="108"/>
      <c r="O131" s="108"/>
      <c r="P131" s="108"/>
      <c r="Q131" s="108"/>
      <c r="R131" s="108"/>
      <c r="S131" s="108"/>
      <c r="T131" s="108"/>
      <c r="U131" s="108"/>
    </row>
    <row r="132" spans="2:21" s="103" customFormat="1">
      <c r="B132" s="118"/>
      <c r="L132" s="108"/>
      <c r="M132" s="108"/>
      <c r="N132" s="108"/>
      <c r="O132" s="108"/>
      <c r="P132" s="108"/>
      <c r="Q132" s="108"/>
      <c r="R132" s="108"/>
      <c r="S132" s="108"/>
      <c r="T132" s="108"/>
      <c r="U132" s="108"/>
    </row>
    <row r="133" spans="2:21" s="103" customFormat="1">
      <c r="L133" s="108"/>
      <c r="M133" s="108"/>
      <c r="N133" s="108"/>
      <c r="O133" s="108"/>
      <c r="P133" s="108"/>
      <c r="Q133" s="108"/>
      <c r="R133" s="108"/>
      <c r="S133" s="108"/>
      <c r="T133" s="108"/>
      <c r="U133" s="108"/>
    </row>
    <row r="134" spans="2:21" s="116" customFormat="1"/>
    <row r="135" spans="2:21" s="103" customFormat="1">
      <c r="L135" s="108"/>
      <c r="M135" s="108"/>
      <c r="N135" s="108"/>
      <c r="O135" s="108"/>
      <c r="P135" s="108"/>
      <c r="Q135" s="108"/>
      <c r="R135" s="108"/>
      <c r="S135" s="108"/>
      <c r="T135" s="108"/>
      <c r="U135" s="108"/>
    </row>
    <row r="136" spans="2:21" s="103" customFormat="1">
      <c r="L136" s="108"/>
      <c r="M136" s="108"/>
      <c r="N136" s="108"/>
      <c r="O136" s="108"/>
      <c r="P136" s="108"/>
      <c r="Q136" s="108"/>
      <c r="R136" s="108"/>
      <c r="S136" s="108"/>
      <c r="T136" s="108"/>
      <c r="U136" s="108"/>
    </row>
    <row r="137" spans="2:21" s="103" customFormat="1">
      <c r="L137" s="108"/>
      <c r="M137" s="108"/>
      <c r="N137" s="108"/>
      <c r="O137" s="108"/>
      <c r="P137" s="108"/>
      <c r="Q137" s="108"/>
      <c r="R137" s="108"/>
      <c r="S137" s="108"/>
      <c r="T137" s="108"/>
      <c r="U137" s="108"/>
    </row>
    <row r="138" spans="2:21" s="103" customFormat="1">
      <c r="L138" s="108"/>
      <c r="M138" s="108"/>
      <c r="N138" s="108"/>
      <c r="O138" s="108"/>
      <c r="P138" s="108"/>
      <c r="Q138" s="108"/>
      <c r="R138" s="108"/>
      <c r="S138" s="108"/>
      <c r="T138" s="108"/>
      <c r="U138" s="108"/>
    </row>
    <row r="139" spans="2:21" s="116" customFormat="1"/>
    <row r="140" spans="2:21" s="103" customFormat="1"/>
    <row r="141" spans="2:21" s="116" customFormat="1"/>
    <row r="142" spans="2:21" s="103" customFormat="1">
      <c r="L142" s="108"/>
      <c r="M142" s="108"/>
      <c r="N142" s="108"/>
      <c r="O142" s="108"/>
      <c r="P142" s="108"/>
      <c r="Q142" s="108"/>
      <c r="R142" s="108"/>
      <c r="S142" s="108"/>
      <c r="T142" s="108"/>
      <c r="U142" s="108"/>
    </row>
    <row r="143" spans="2:21" s="103" customFormat="1">
      <c r="L143" s="108"/>
      <c r="M143" s="108"/>
      <c r="N143" s="108"/>
      <c r="O143" s="108"/>
      <c r="P143" s="108"/>
      <c r="Q143" s="108"/>
      <c r="R143" s="108"/>
      <c r="S143" s="108"/>
      <c r="T143" s="108"/>
      <c r="U143" s="108"/>
    </row>
    <row r="144" spans="2:21" s="103" customFormat="1">
      <c r="L144" s="108"/>
      <c r="M144" s="108"/>
      <c r="N144" s="108"/>
      <c r="O144" s="108"/>
      <c r="P144" s="108"/>
      <c r="Q144" s="108"/>
      <c r="R144" s="108"/>
      <c r="S144" s="108"/>
      <c r="T144" s="108"/>
      <c r="U144" s="108"/>
    </row>
    <row r="145" spans="12:21" s="103" customFormat="1">
      <c r="L145" s="108"/>
      <c r="M145" s="108"/>
      <c r="N145" s="108"/>
      <c r="O145" s="108"/>
      <c r="P145" s="108"/>
      <c r="Q145" s="108"/>
      <c r="R145" s="108"/>
      <c r="S145" s="108"/>
      <c r="T145" s="108"/>
      <c r="U145" s="108"/>
    </row>
    <row r="146" spans="12:21" s="103" customFormat="1">
      <c r="L146" s="108"/>
      <c r="M146" s="108"/>
      <c r="N146" s="108"/>
      <c r="O146" s="108"/>
      <c r="P146" s="108"/>
      <c r="Q146" s="108"/>
      <c r="R146" s="108"/>
      <c r="S146" s="108"/>
      <c r="T146" s="108"/>
      <c r="U146" s="108"/>
    </row>
    <row r="147" spans="12:21" s="103" customFormat="1">
      <c r="L147" s="108"/>
      <c r="M147" s="108"/>
      <c r="N147" s="108"/>
      <c r="O147" s="108"/>
      <c r="P147" s="108"/>
      <c r="Q147" s="108"/>
      <c r="R147" s="108"/>
      <c r="S147" s="108"/>
      <c r="T147" s="108"/>
      <c r="U147" s="108"/>
    </row>
    <row r="148" spans="12:21" s="103" customFormat="1">
      <c r="L148" s="108"/>
      <c r="M148" s="108"/>
      <c r="N148" s="108"/>
      <c r="O148" s="108"/>
      <c r="P148" s="108"/>
      <c r="Q148" s="108"/>
      <c r="R148" s="108"/>
      <c r="S148" s="108"/>
      <c r="T148" s="108"/>
      <c r="U148" s="108"/>
    </row>
    <row r="149" spans="12:21" s="103" customFormat="1"/>
    <row r="150" spans="12:21" s="103" customFormat="1"/>
    <row r="151" spans="12:21" s="116" customFormat="1"/>
    <row r="152" spans="12:21" s="103" customFormat="1"/>
    <row r="153" spans="12:21" s="103" customFormat="1">
      <c r="L153" s="108"/>
      <c r="M153" s="108"/>
      <c r="N153" s="108"/>
      <c r="O153" s="108"/>
      <c r="P153" s="108"/>
      <c r="Q153" s="108"/>
      <c r="R153" s="108"/>
      <c r="S153" s="108"/>
      <c r="T153" s="108"/>
      <c r="U153" s="108"/>
    </row>
    <row r="154" spans="12:21" s="103" customFormat="1">
      <c r="L154" s="108"/>
      <c r="M154" s="108"/>
      <c r="N154" s="108"/>
      <c r="O154" s="108"/>
      <c r="P154" s="108"/>
      <c r="Q154" s="108"/>
      <c r="R154" s="108"/>
      <c r="S154" s="108"/>
      <c r="T154" s="108"/>
      <c r="U154" s="108"/>
    </row>
    <row r="155" spans="12:21" s="103" customFormat="1"/>
    <row r="156" spans="12:21" s="103" customFormat="1">
      <c r="L156" s="108"/>
      <c r="M156" s="108"/>
      <c r="N156" s="108"/>
      <c r="O156" s="108"/>
      <c r="P156" s="108"/>
      <c r="Q156" s="108"/>
      <c r="R156" s="108"/>
      <c r="S156" s="108"/>
      <c r="T156" s="108"/>
      <c r="U156" s="108"/>
    </row>
    <row r="157" spans="12:21" s="103" customFormat="1">
      <c r="L157" s="108"/>
      <c r="M157" s="108"/>
      <c r="N157" s="108"/>
      <c r="O157" s="108"/>
      <c r="P157" s="108"/>
      <c r="Q157" s="108"/>
      <c r="R157" s="108"/>
      <c r="S157" s="108"/>
      <c r="T157" s="108"/>
      <c r="U157" s="108"/>
    </row>
    <row r="158" spans="12:21" s="103" customFormat="1">
      <c r="L158" s="108"/>
      <c r="M158" s="108"/>
      <c r="N158" s="108"/>
      <c r="O158" s="108"/>
      <c r="P158" s="108"/>
      <c r="Q158" s="108"/>
      <c r="R158" s="108"/>
      <c r="S158" s="108"/>
      <c r="T158" s="108"/>
      <c r="U158" s="108"/>
    </row>
    <row r="159" spans="12:21" s="103" customFormat="1">
      <c r="L159" s="108"/>
      <c r="M159" s="108"/>
      <c r="N159" s="108"/>
      <c r="O159" s="108"/>
      <c r="P159" s="108"/>
      <c r="Q159" s="108"/>
      <c r="R159" s="108"/>
      <c r="S159" s="108"/>
      <c r="T159" s="108"/>
      <c r="U159" s="108"/>
    </row>
    <row r="160" spans="12:21" s="103" customFormat="1"/>
    <row r="161" spans="12:21" s="103" customFormat="1"/>
    <row r="162" spans="12:21" s="116" customFormat="1"/>
    <row r="163" spans="12:21" s="103" customFormat="1"/>
    <row r="164" spans="12:21" s="103" customFormat="1">
      <c r="L164" s="108"/>
      <c r="M164" s="108"/>
      <c r="N164" s="108"/>
      <c r="O164" s="108"/>
      <c r="P164" s="108"/>
      <c r="Q164" s="108"/>
      <c r="R164" s="108"/>
      <c r="S164" s="108"/>
      <c r="T164" s="108"/>
      <c r="U164" s="108"/>
    </row>
    <row r="165" spans="12:21" s="103" customFormat="1">
      <c r="L165" s="108"/>
      <c r="M165" s="108"/>
      <c r="N165" s="108"/>
      <c r="O165" s="108"/>
      <c r="P165" s="108"/>
      <c r="Q165" s="108"/>
      <c r="R165" s="108"/>
      <c r="S165" s="108"/>
      <c r="T165" s="108"/>
      <c r="U165" s="108"/>
    </row>
    <row r="166" spans="12:21" s="103" customFormat="1"/>
    <row r="167" spans="12:21" s="103" customFormat="1">
      <c r="L167" s="108"/>
      <c r="M167" s="108"/>
      <c r="N167" s="108"/>
      <c r="O167" s="108"/>
      <c r="P167" s="108"/>
      <c r="Q167" s="108"/>
      <c r="R167" s="108"/>
      <c r="S167" s="108"/>
      <c r="T167" s="108"/>
      <c r="U167" s="108"/>
    </row>
    <row r="168" spans="12:21" s="67" customFormat="1">
      <c r="L168" s="73"/>
      <c r="M168" s="73"/>
      <c r="N168" s="73"/>
      <c r="O168" s="73"/>
      <c r="P168" s="73"/>
      <c r="Q168" s="73"/>
      <c r="R168" s="73"/>
      <c r="S168" s="73"/>
      <c r="T168" s="73"/>
      <c r="U168" s="73"/>
    </row>
    <row r="169" spans="12:21" s="67" customFormat="1">
      <c r="L169" s="73"/>
      <c r="M169" s="73"/>
      <c r="N169" s="73"/>
      <c r="O169" s="73"/>
      <c r="P169" s="73"/>
      <c r="Q169" s="73"/>
      <c r="R169" s="73"/>
      <c r="S169" s="73"/>
      <c r="T169" s="73"/>
      <c r="U169" s="73"/>
    </row>
    <row r="170" spans="12:21" s="67" customFormat="1"/>
    <row r="171" spans="12:21" s="67" customFormat="1"/>
    <row r="172" spans="12:21" s="68" customFormat="1"/>
    <row r="173" spans="12:21" s="67" customFormat="1"/>
    <row r="174" spans="12:21" s="67" customFormat="1">
      <c r="L174" s="73"/>
      <c r="M174" s="73"/>
      <c r="N174" s="73"/>
      <c r="O174" s="73"/>
      <c r="P174" s="73"/>
      <c r="Q174" s="73"/>
      <c r="R174" s="73"/>
      <c r="S174" s="73"/>
      <c r="T174" s="73"/>
      <c r="U174" s="73"/>
    </row>
    <row r="175" spans="12:21" s="67" customFormat="1">
      <c r="L175" s="73"/>
      <c r="M175" s="73"/>
      <c r="N175" s="73"/>
      <c r="O175" s="73"/>
      <c r="P175" s="73"/>
      <c r="Q175" s="73"/>
      <c r="R175" s="73"/>
      <c r="S175" s="73"/>
      <c r="T175" s="73"/>
      <c r="U175" s="73"/>
    </row>
    <row r="176" spans="12:21" s="67" customFormat="1"/>
    <row r="177" spans="12:21" s="67" customFormat="1">
      <c r="L177" s="73"/>
      <c r="M177" s="73"/>
      <c r="N177" s="73"/>
      <c r="O177" s="73"/>
      <c r="P177" s="73"/>
      <c r="Q177" s="73"/>
      <c r="R177" s="73"/>
      <c r="S177" s="73"/>
      <c r="T177" s="73"/>
      <c r="U177" s="73"/>
    </row>
    <row r="178" spans="12:21" s="67" customFormat="1">
      <c r="L178" s="73"/>
      <c r="M178" s="73"/>
      <c r="N178" s="73"/>
      <c r="O178" s="73"/>
      <c r="P178" s="73"/>
      <c r="Q178" s="73"/>
      <c r="R178" s="73"/>
      <c r="S178" s="73"/>
      <c r="T178" s="73"/>
      <c r="U178" s="73"/>
    </row>
    <row r="179" spans="12:21" s="67" customFormat="1">
      <c r="L179" s="73"/>
      <c r="M179" s="73"/>
      <c r="N179" s="73"/>
      <c r="O179" s="73"/>
      <c r="P179" s="73"/>
      <c r="Q179" s="73"/>
      <c r="R179" s="73"/>
      <c r="S179" s="73"/>
      <c r="T179" s="73"/>
      <c r="U179" s="73"/>
    </row>
    <row r="180" spans="12:21" s="67" customFormat="1"/>
    <row r="181" spans="12:21" s="68" customFormat="1"/>
    <row r="182" spans="12:21" s="67" customFormat="1"/>
    <row r="183" spans="12:21" s="67" customFormat="1">
      <c r="L183" s="73"/>
      <c r="M183" s="73"/>
      <c r="N183" s="73"/>
      <c r="O183" s="73"/>
      <c r="P183" s="73"/>
      <c r="Q183" s="73"/>
      <c r="R183" s="73"/>
      <c r="S183" s="73"/>
      <c r="T183" s="73"/>
      <c r="U183" s="73"/>
    </row>
    <row r="184" spans="12:21" s="67" customFormat="1">
      <c r="L184" s="73"/>
      <c r="M184" s="73"/>
      <c r="N184" s="73"/>
      <c r="O184" s="73"/>
      <c r="P184" s="73"/>
      <c r="Q184" s="73"/>
      <c r="R184" s="73"/>
      <c r="S184" s="73"/>
      <c r="T184" s="73"/>
      <c r="U184" s="73"/>
    </row>
    <row r="185" spans="12:21" s="67" customFormat="1"/>
    <row r="186" spans="12:21" s="67" customFormat="1">
      <c r="L186" s="73"/>
      <c r="M186" s="73"/>
      <c r="N186" s="73"/>
      <c r="O186" s="73"/>
      <c r="P186" s="73"/>
      <c r="Q186" s="73"/>
      <c r="R186" s="73"/>
      <c r="S186" s="73"/>
      <c r="T186" s="73"/>
      <c r="U186" s="73"/>
    </row>
    <row r="187" spans="12:21" s="67" customFormat="1"/>
    <row r="188" spans="12:21" s="67" customFormat="1"/>
    <row r="189" spans="12:21" s="67" customFormat="1"/>
    <row r="190" spans="12:21" s="67" customFormat="1">
      <c r="L190" s="73"/>
      <c r="M190" s="73"/>
      <c r="N190" s="73"/>
      <c r="O190" s="73"/>
      <c r="P190" s="73"/>
      <c r="Q190" s="73"/>
      <c r="R190" s="73"/>
      <c r="S190" s="73"/>
      <c r="T190" s="73"/>
      <c r="U190" s="73"/>
    </row>
    <row r="191" spans="12:21" s="67" customFormat="1">
      <c r="L191" s="73"/>
      <c r="M191" s="73"/>
      <c r="N191" s="73"/>
      <c r="O191" s="73"/>
      <c r="P191" s="73"/>
      <c r="Q191" s="73"/>
      <c r="R191" s="73"/>
      <c r="S191" s="73"/>
      <c r="T191" s="73"/>
      <c r="U191" s="73"/>
    </row>
    <row r="192" spans="12:21" s="67" customFormat="1">
      <c r="L192" s="73"/>
      <c r="M192" s="73"/>
      <c r="N192" s="73"/>
      <c r="O192" s="73"/>
      <c r="P192" s="73"/>
      <c r="Q192" s="73"/>
      <c r="R192" s="73"/>
      <c r="S192" s="73"/>
      <c r="T192" s="73"/>
      <c r="U192" s="73"/>
    </row>
    <row r="193" spans="12:21" s="67" customFormat="1">
      <c r="L193" s="73"/>
      <c r="M193" s="73"/>
      <c r="N193" s="73"/>
      <c r="O193" s="73"/>
      <c r="P193" s="73"/>
      <c r="Q193" s="73"/>
      <c r="R193" s="73"/>
      <c r="S193" s="73"/>
      <c r="T193" s="73"/>
      <c r="U193" s="73"/>
    </row>
    <row r="194" spans="12:21" s="67" customFormat="1">
      <c r="L194" s="73"/>
      <c r="M194" s="73"/>
      <c r="N194" s="73"/>
      <c r="O194" s="73"/>
      <c r="P194" s="73"/>
      <c r="Q194" s="73"/>
      <c r="R194" s="73"/>
      <c r="S194" s="73"/>
      <c r="T194" s="73"/>
      <c r="U194" s="73"/>
    </row>
    <row r="195" spans="12:21">
      <c r="L195" s="58"/>
      <c r="M195" s="58"/>
      <c r="N195" s="58"/>
      <c r="O195" s="58"/>
      <c r="P195" s="58"/>
      <c r="Q195" s="58"/>
      <c r="R195" s="58"/>
      <c r="S195" s="58"/>
      <c r="T195" s="58"/>
      <c r="U195" s="58"/>
    </row>
    <row r="196" spans="12:21">
      <c r="L196" s="58"/>
      <c r="M196" s="58"/>
      <c r="N196" s="58"/>
      <c r="O196" s="58"/>
      <c r="P196" s="58"/>
      <c r="Q196" s="58"/>
      <c r="R196" s="58"/>
      <c r="S196" s="58"/>
      <c r="T196" s="58"/>
      <c r="U196" s="58"/>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Z345"/>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1" spans="1:25" ht="12.75" customHeight="1"/>
    <row r="2" spans="1:25" s="22" customFormat="1" ht="18">
      <c r="B2" s="22" t="s">
        <v>285</v>
      </c>
    </row>
    <row r="4" spans="1:25">
      <c r="B4" s="31" t="s">
        <v>52</v>
      </c>
      <c r="C4" s="1"/>
      <c r="D4" s="1"/>
    </row>
    <row r="5" spans="1:25">
      <c r="B5" s="27" t="s">
        <v>440</v>
      </c>
      <c r="C5" s="3"/>
      <c r="D5" s="3"/>
      <c r="H5" s="23"/>
    </row>
    <row r="6" spans="1:25">
      <c r="B6" s="27"/>
      <c r="C6" s="3"/>
      <c r="D6" s="3"/>
      <c r="H6" s="23"/>
    </row>
    <row r="8" spans="1:25" s="9" customFormat="1">
      <c r="B8" s="9" t="s">
        <v>41</v>
      </c>
      <c r="F8" s="9" t="s">
        <v>23</v>
      </c>
      <c r="H8" s="9" t="s">
        <v>24</v>
      </c>
      <c r="J8" s="9" t="s">
        <v>45</v>
      </c>
      <c r="L8" s="9" t="s">
        <v>286</v>
      </c>
      <c r="M8" s="9" t="s">
        <v>280</v>
      </c>
      <c r="N8" s="9" t="s">
        <v>77</v>
      </c>
      <c r="O8" s="9" t="s">
        <v>76</v>
      </c>
      <c r="P8" s="9" t="s">
        <v>281</v>
      </c>
      <c r="Q8" s="9" t="s">
        <v>282</v>
      </c>
      <c r="R8" s="9" t="s">
        <v>283</v>
      </c>
      <c r="S8" s="9" t="s">
        <v>284</v>
      </c>
      <c r="Y8" s="9" t="s">
        <v>43</v>
      </c>
    </row>
    <row r="11" spans="1:25" s="78" customFormat="1">
      <c r="A11" s="77"/>
      <c r="B11" s="78" t="s">
        <v>44</v>
      </c>
    </row>
    <row r="12" spans="1:25" s="67" customFormat="1"/>
    <row r="13" spans="1:25" s="78" customFormat="1">
      <c r="A13" s="77"/>
      <c r="B13" s="78" t="s">
        <v>265</v>
      </c>
    </row>
    <row r="14" spans="1:25" s="67" customFormat="1"/>
    <row r="15" spans="1:25" s="67" customFormat="1">
      <c r="B15" s="44" t="s">
        <v>250</v>
      </c>
    </row>
    <row r="16" spans="1:25" s="67" customFormat="1">
      <c r="B16" s="45"/>
      <c r="F16" s="72"/>
      <c r="J16" s="74"/>
      <c r="L16" s="74"/>
      <c r="M16" s="74"/>
      <c r="W16" s="138"/>
      <c r="Y16" s="76"/>
    </row>
    <row r="17" spans="2:25" s="67" customFormat="1">
      <c r="B17" s="44" t="s">
        <v>251</v>
      </c>
      <c r="F17" s="72"/>
    </row>
    <row r="18" spans="2:25" s="67" customFormat="1">
      <c r="B18" s="45" t="s">
        <v>252</v>
      </c>
      <c r="F18" s="45" t="s">
        <v>110</v>
      </c>
      <c r="J18" s="158">
        <f>SUM(L18:S18)</f>
        <v>9768.5286607531089</v>
      </c>
      <c r="K18" s="139">
        <f>Volumes!K16</f>
        <v>0</v>
      </c>
      <c r="L18" s="146">
        <f>Volumes!L16</f>
        <v>227.07692307692307</v>
      </c>
      <c r="M18" s="146">
        <f>Volumes!M16</f>
        <v>193.91666666666666</v>
      </c>
      <c r="N18" s="146">
        <f>Volumes!N16</f>
        <v>3326.8076137885396</v>
      </c>
      <c r="O18" s="146">
        <f>Volumes!O16</f>
        <v>3547.983012776534</v>
      </c>
      <c r="P18" s="146">
        <f>Volumes!P16</f>
        <v>133.80000000000001</v>
      </c>
      <c r="Q18" s="146">
        <f>Volumes!Q16</f>
        <v>2238.9444444444443</v>
      </c>
      <c r="R18" s="146">
        <f>Volumes!R16</f>
        <v>100</v>
      </c>
      <c r="S18" s="146">
        <f>Volumes!S16</f>
        <v>0</v>
      </c>
      <c r="T18" s="139"/>
      <c r="U18" s="139"/>
    </row>
    <row r="19" spans="2:25" s="67" customFormat="1">
      <c r="B19" s="45" t="s">
        <v>253</v>
      </c>
      <c r="F19" s="45" t="s">
        <v>110</v>
      </c>
      <c r="J19" s="158">
        <f t="shared" ref="J19:J27" si="0">SUM(L19:S19)</f>
        <v>12299.861872687736</v>
      </c>
      <c r="L19" s="146">
        <f>Volumes!L17</f>
        <v>180.38461538461539</v>
      </c>
      <c r="M19" s="146">
        <f>Volumes!M17</f>
        <v>252.58333333333334</v>
      </c>
      <c r="N19" s="146">
        <f>Volumes!N17</f>
        <v>3607.3499813695398</v>
      </c>
      <c r="O19" s="146">
        <f>Volumes!O17</f>
        <v>4609.3606092669152</v>
      </c>
      <c r="P19" s="146">
        <f>Volumes!P17</f>
        <v>140.6</v>
      </c>
      <c r="Q19" s="146">
        <f>Volumes!Q17</f>
        <v>3317.583333333333</v>
      </c>
      <c r="R19" s="146">
        <f>Volumes!R17</f>
        <v>192</v>
      </c>
      <c r="S19" s="146">
        <f>Volumes!S17</f>
        <v>0</v>
      </c>
      <c r="T19" s="139"/>
      <c r="U19" s="139"/>
    </row>
    <row r="20" spans="2:25" s="67" customFormat="1">
      <c r="B20" s="45" t="s">
        <v>254</v>
      </c>
      <c r="F20" s="45" t="s">
        <v>110</v>
      </c>
      <c r="J20" s="158">
        <f t="shared" si="0"/>
        <v>6463.0948713197322</v>
      </c>
      <c r="K20" s="74"/>
      <c r="L20" s="146">
        <f>Volumes!L18</f>
        <v>59.07692307692308</v>
      </c>
      <c r="M20" s="146">
        <f>Volumes!M18</f>
        <v>94.416666666666657</v>
      </c>
      <c r="N20" s="146">
        <f>Volumes!N18</f>
        <v>1976.2723019281702</v>
      </c>
      <c r="O20" s="146">
        <f>Volumes!O18</f>
        <v>2181.2178685368613</v>
      </c>
      <c r="P20" s="146">
        <f>Volumes!P18</f>
        <v>37</v>
      </c>
      <c r="Q20" s="146">
        <f>Volumes!Q18</f>
        <v>1934.1111111111111</v>
      </c>
      <c r="R20" s="146">
        <f>Volumes!R18</f>
        <v>181</v>
      </c>
      <c r="S20" s="146">
        <f>Volumes!S18</f>
        <v>0</v>
      </c>
      <c r="T20" s="139"/>
      <c r="U20" s="139"/>
    </row>
    <row r="21" spans="2:25" s="67" customFormat="1">
      <c r="B21" s="45" t="s">
        <v>255</v>
      </c>
      <c r="F21" s="45" t="s">
        <v>110</v>
      </c>
      <c r="J21" s="158">
        <f t="shared" si="0"/>
        <v>3362.3053264799569</v>
      </c>
      <c r="K21" s="74"/>
      <c r="L21" s="146">
        <f>Volumes!L19</f>
        <v>58.07692307692308</v>
      </c>
      <c r="M21" s="146">
        <f>Volumes!M19</f>
        <v>53.416666666666671</v>
      </c>
      <c r="N21" s="146">
        <f>Volumes!N19</f>
        <v>984.70160405880119</v>
      </c>
      <c r="O21" s="146">
        <f>Volumes!O19</f>
        <v>1285.582354899788</v>
      </c>
      <c r="P21" s="146">
        <f>Volumes!P19</f>
        <v>18</v>
      </c>
      <c r="Q21" s="146">
        <f>Volumes!Q19</f>
        <v>648.52777777777771</v>
      </c>
      <c r="R21" s="146">
        <f>Volumes!R19</f>
        <v>314</v>
      </c>
      <c r="S21" s="146">
        <f>Volumes!S19</f>
        <v>0</v>
      </c>
      <c r="T21" s="139"/>
      <c r="U21" s="139"/>
      <c r="Y21" s="76"/>
    </row>
    <row r="22" spans="2:25" s="67" customFormat="1">
      <c r="B22" s="45" t="s">
        <v>256</v>
      </c>
      <c r="F22" s="45" t="s">
        <v>110</v>
      </c>
      <c r="J22" s="158">
        <f t="shared" si="0"/>
        <v>2665.6861554650941</v>
      </c>
      <c r="K22" s="74"/>
      <c r="L22" s="146">
        <f>Volumes!L20</f>
        <v>17</v>
      </c>
      <c r="M22" s="146">
        <f>Volumes!M20</f>
        <v>11.25</v>
      </c>
      <c r="N22" s="146">
        <f>Volumes!N20</f>
        <v>759.01135441147358</v>
      </c>
      <c r="O22" s="146">
        <f>Volumes!O20</f>
        <v>698.09146772028703</v>
      </c>
      <c r="P22" s="146">
        <f>Volumes!P20</f>
        <v>4</v>
      </c>
      <c r="Q22" s="146">
        <f>Volumes!Q20</f>
        <v>770.33333333333326</v>
      </c>
      <c r="R22" s="146">
        <f>Volumes!R20</f>
        <v>406</v>
      </c>
      <c r="S22" s="146">
        <f>Volumes!S20</f>
        <v>0</v>
      </c>
      <c r="T22" s="139"/>
      <c r="U22" s="139"/>
    </row>
    <row r="23" spans="2:25" s="67" customFormat="1">
      <c r="B23" s="45" t="s">
        <v>257</v>
      </c>
      <c r="F23" s="45" t="s">
        <v>110</v>
      </c>
      <c r="J23" s="158">
        <f t="shared" si="0"/>
        <v>1115.1574476821052</v>
      </c>
      <c r="K23" s="74"/>
      <c r="L23" s="146">
        <f>Volumes!L21</f>
        <v>4.8461538461538467</v>
      </c>
      <c r="M23" s="146">
        <f>Volumes!M21</f>
        <v>0</v>
      </c>
      <c r="N23" s="146">
        <f>Volumes!N21</f>
        <v>337.95949444030811</v>
      </c>
      <c r="O23" s="146">
        <f>Volumes!O21</f>
        <v>343.85179939564307</v>
      </c>
      <c r="P23" s="146">
        <f>Volumes!P21</f>
        <v>3</v>
      </c>
      <c r="Q23" s="146">
        <f>Volumes!Q21</f>
        <v>424.5</v>
      </c>
      <c r="R23" s="146">
        <f>Volumes!R21</f>
        <v>1</v>
      </c>
      <c r="S23" s="146">
        <f>Volumes!S21</f>
        <v>0</v>
      </c>
      <c r="T23" s="139"/>
      <c r="U23" s="139"/>
    </row>
    <row r="24" spans="2:25" s="67" customFormat="1">
      <c r="B24" s="45" t="s">
        <v>258</v>
      </c>
      <c r="F24" s="45" t="s">
        <v>110</v>
      </c>
      <c r="J24" s="158">
        <f t="shared" si="0"/>
        <v>722.17448695613871</v>
      </c>
      <c r="K24" s="74"/>
      <c r="L24" s="146">
        <f>Volumes!L22</f>
        <v>0</v>
      </c>
      <c r="M24" s="146">
        <f>Volumes!M22</f>
        <v>1</v>
      </c>
      <c r="N24" s="146">
        <f>Volumes!N22</f>
        <v>199.34289296597012</v>
      </c>
      <c r="O24" s="146">
        <f>Volumes!O22</f>
        <v>183.49826065683521</v>
      </c>
      <c r="P24" s="146">
        <f>Volumes!P22</f>
        <v>0</v>
      </c>
      <c r="Q24" s="146">
        <f>Volumes!Q22</f>
        <v>338.33333333333331</v>
      </c>
      <c r="R24" s="146">
        <f>Volumes!R22</f>
        <v>0</v>
      </c>
      <c r="S24" s="146">
        <f>Volumes!S22</f>
        <v>0</v>
      </c>
      <c r="T24" s="139"/>
      <c r="U24" s="139"/>
    </row>
    <row r="25" spans="2:25" s="67" customFormat="1">
      <c r="B25" s="45" t="s">
        <v>259</v>
      </c>
      <c r="F25" s="45" t="s">
        <v>110</v>
      </c>
      <c r="J25" s="158">
        <f t="shared" si="0"/>
        <v>520.70838577645236</v>
      </c>
      <c r="K25" s="74"/>
      <c r="L25" s="146">
        <f>Volumes!L23</f>
        <v>0</v>
      </c>
      <c r="M25" s="146">
        <f>Volumes!M23</f>
        <v>0</v>
      </c>
      <c r="N25" s="146">
        <f>Volumes!N23</f>
        <v>79.497862847479823</v>
      </c>
      <c r="O25" s="146">
        <f>Volumes!O23</f>
        <v>80.293856262305923</v>
      </c>
      <c r="P25" s="146">
        <f>Volumes!P23</f>
        <v>0</v>
      </c>
      <c r="Q25" s="146">
        <f>Volumes!Q23</f>
        <v>138.91666666666666</v>
      </c>
      <c r="R25" s="146">
        <f>Volumes!R23</f>
        <v>222</v>
      </c>
      <c r="S25" s="146">
        <f>Volumes!S23</f>
        <v>0</v>
      </c>
      <c r="T25" s="139"/>
      <c r="U25" s="139"/>
    </row>
    <row r="26" spans="2:25" s="67" customFormat="1">
      <c r="B26" s="45" t="s">
        <v>260</v>
      </c>
      <c r="F26" s="45" t="s">
        <v>110</v>
      </c>
      <c r="J26" s="158">
        <f t="shared" si="0"/>
        <v>105.72279515651418</v>
      </c>
      <c r="K26" s="74"/>
      <c r="L26" s="146">
        <f>Volumes!L24</f>
        <v>0</v>
      </c>
      <c r="M26" s="146">
        <f>Volumes!M24</f>
        <v>0</v>
      </c>
      <c r="N26" s="146">
        <f>Volumes!N24</f>
        <v>28.408620998483084</v>
      </c>
      <c r="O26" s="146">
        <f>Volumes!O24</f>
        <v>29.314174158031097</v>
      </c>
      <c r="P26" s="146">
        <f>Volumes!P24</f>
        <v>0</v>
      </c>
      <c r="Q26" s="146">
        <f>Volumes!Q24</f>
        <v>48</v>
      </c>
      <c r="R26" s="146">
        <f>Volumes!R24</f>
        <v>0</v>
      </c>
      <c r="S26" s="146">
        <f>Volumes!S24</f>
        <v>0</v>
      </c>
      <c r="T26" s="139"/>
      <c r="U26" s="139"/>
    </row>
    <row r="27" spans="2:25" s="67" customFormat="1">
      <c r="B27" s="45" t="s">
        <v>261</v>
      </c>
      <c r="F27" s="45" t="s">
        <v>110</v>
      </c>
      <c r="J27" s="158">
        <f t="shared" si="0"/>
        <v>92.782411630393824</v>
      </c>
      <c r="L27" s="146">
        <f>Volumes!L25</f>
        <v>0</v>
      </c>
      <c r="M27" s="146">
        <f>Volumes!M25</f>
        <v>0</v>
      </c>
      <c r="N27" s="146">
        <f>Volumes!N25</f>
        <v>12.598686787388825</v>
      </c>
      <c r="O27" s="146">
        <f>Volumes!O25</f>
        <v>30.072613731893888</v>
      </c>
      <c r="P27" s="146">
        <f>Volumes!P25</f>
        <v>0</v>
      </c>
      <c r="Q27" s="146">
        <f>Volumes!Q25</f>
        <v>43.111111111111107</v>
      </c>
      <c r="R27" s="146">
        <f>Volumes!R25</f>
        <v>7</v>
      </c>
      <c r="S27" s="146">
        <f>Volumes!S25</f>
        <v>0</v>
      </c>
      <c r="T27" s="139"/>
      <c r="U27" s="139"/>
    </row>
    <row r="28" spans="2:25" s="67" customFormat="1">
      <c r="B28" s="45"/>
      <c r="J28" s="73"/>
      <c r="L28" s="139"/>
      <c r="M28" s="139"/>
      <c r="N28" s="139"/>
      <c r="O28" s="139"/>
      <c r="P28" s="139"/>
      <c r="Q28" s="139"/>
      <c r="R28" s="139"/>
      <c r="S28" s="139"/>
      <c r="T28" s="139"/>
      <c r="U28" s="139"/>
    </row>
    <row r="29" spans="2:25" s="67" customFormat="1">
      <c r="B29" s="44" t="s">
        <v>262</v>
      </c>
      <c r="J29" s="73"/>
      <c r="K29" s="74"/>
      <c r="L29" s="139"/>
      <c r="M29" s="139"/>
      <c r="N29" s="139"/>
      <c r="O29" s="139"/>
      <c r="P29" s="139"/>
      <c r="Q29" s="139"/>
      <c r="R29" s="139"/>
      <c r="S29" s="139"/>
      <c r="T29" s="139"/>
      <c r="U29" s="139"/>
    </row>
    <row r="30" spans="2:25" s="67" customFormat="1">
      <c r="B30" s="45" t="s">
        <v>252</v>
      </c>
      <c r="F30" s="45" t="s">
        <v>110</v>
      </c>
      <c r="J30" s="158">
        <f t="shared" ref="J30:J39" si="1">SUM(L30:S30)</f>
        <v>98.402554417472359</v>
      </c>
      <c r="K30" s="139">
        <f>Volumes!K28</f>
        <v>0</v>
      </c>
      <c r="L30" s="146">
        <f>Volumes!L28</f>
        <v>1</v>
      </c>
      <c r="M30" s="146">
        <f>Volumes!M28</f>
        <v>3.416666666666667</v>
      </c>
      <c r="N30" s="146">
        <f>Volumes!N28</f>
        <v>72.44518306064866</v>
      </c>
      <c r="O30" s="146">
        <f>Volumes!O28</f>
        <v>18.540704690157028</v>
      </c>
      <c r="P30" s="146">
        <f>Volumes!P28</f>
        <v>2</v>
      </c>
      <c r="Q30" s="146">
        <f>Volumes!Q28</f>
        <v>0</v>
      </c>
      <c r="R30" s="146">
        <f>Volumes!R28</f>
        <v>1</v>
      </c>
      <c r="S30" s="146">
        <f>Volumes!S28</f>
        <v>0</v>
      </c>
      <c r="T30" s="139"/>
      <c r="U30" s="139"/>
      <c r="Y30" s="76"/>
    </row>
    <row r="31" spans="2:25" s="67" customFormat="1">
      <c r="B31" s="45" t="s">
        <v>253</v>
      </c>
      <c r="F31" s="45" t="s">
        <v>110</v>
      </c>
      <c r="J31" s="158">
        <f t="shared" si="1"/>
        <v>55.512136999241491</v>
      </c>
      <c r="K31" s="74"/>
      <c r="L31" s="146">
        <f>Volumes!L29</f>
        <v>6</v>
      </c>
      <c r="M31" s="146">
        <f>Volumes!M29</f>
        <v>12.833333333333332</v>
      </c>
      <c r="N31" s="146">
        <f>Volumes!N29</f>
        <v>13.47880366590816</v>
      </c>
      <c r="O31" s="146">
        <f>Volumes!O29</f>
        <v>13</v>
      </c>
      <c r="P31" s="146">
        <f>Volumes!P29</f>
        <v>8.1999999999999993</v>
      </c>
      <c r="Q31" s="146">
        <f>Volumes!Q29</f>
        <v>0</v>
      </c>
      <c r="R31" s="146">
        <f>Volumes!R29</f>
        <v>2</v>
      </c>
      <c r="S31" s="146">
        <f>Volumes!S29</f>
        <v>0</v>
      </c>
      <c r="T31" s="139"/>
      <c r="U31" s="139"/>
    </row>
    <row r="32" spans="2:25" s="67" customFormat="1">
      <c r="B32" s="45" t="s">
        <v>254</v>
      </c>
      <c r="F32" s="45" t="s">
        <v>110</v>
      </c>
      <c r="J32" s="158">
        <f t="shared" si="1"/>
        <v>76.151141022763269</v>
      </c>
      <c r="K32" s="74"/>
      <c r="L32" s="146">
        <f>Volumes!L30</f>
        <v>5</v>
      </c>
      <c r="M32" s="146">
        <f>Volumes!M30</f>
        <v>10.416666666666668</v>
      </c>
      <c r="N32" s="146">
        <f>Volumes!N30</f>
        <v>18.941662992895985</v>
      </c>
      <c r="O32" s="146">
        <f>Volumes!O30</f>
        <v>7.410973699123331</v>
      </c>
      <c r="P32" s="146">
        <f>Volumes!P30</f>
        <v>13.8</v>
      </c>
      <c r="Q32" s="146">
        <f>Volumes!Q30</f>
        <v>0</v>
      </c>
      <c r="R32" s="146">
        <f>Volumes!R30</f>
        <v>20.58183766407728</v>
      </c>
      <c r="S32" s="146">
        <f>Volumes!S30</f>
        <v>0</v>
      </c>
      <c r="T32" s="139"/>
      <c r="U32" s="139"/>
    </row>
    <row r="33" spans="2:25" s="67" customFormat="1">
      <c r="B33" s="45" t="s">
        <v>255</v>
      </c>
      <c r="F33" s="45" t="s">
        <v>110</v>
      </c>
      <c r="J33" s="158">
        <f t="shared" si="1"/>
        <v>165.27284851882894</v>
      </c>
      <c r="K33" s="74"/>
      <c r="L33" s="146">
        <f>Volumes!L31</f>
        <v>20</v>
      </c>
      <c r="M33" s="146">
        <f>Volumes!M31</f>
        <v>31.583333333333332</v>
      </c>
      <c r="N33" s="146">
        <f>Volumes!N31</f>
        <v>32.972614622143467</v>
      </c>
      <c r="O33" s="146">
        <f>Volumes!O31</f>
        <v>21.61690056335215</v>
      </c>
      <c r="P33" s="146">
        <f>Volumes!P31</f>
        <v>23.1</v>
      </c>
      <c r="Q33" s="146">
        <f>Volumes!Q31</f>
        <v>0</v>
      </c>
      <c r="R33" s="146">
        <f>Volumes!R31</f>
        <v>36</v>
      </c>
      <c r="S33" s="146">
        <f>Volumes!S31</f>
        <v>0</v>
      </c>
      <c r="T33" s="139"/>
      <c r="U33" s="139"/>
    </row>
    <row r="34" spans="2:25" s="67" customFormat="1">
      <c r="B34" s="45" t="s">
        <v>256</v>
      </c>
      <c r="F34" s="45" t="s">
        <v>110</v>
      </c>
      <c r="J34" s="158">
        <f t="shared" si="1"/>
        <v>191.1124831580639</v>
      </c>
      <c r="K34" s="74"/>
      <c r="L34" s="146">
        <f>Volumes!L32</f>
        <v>16</v>
      </c>
      <c r="M34" s="146">
        <f>Volumes!M32</f>
        <v>20.916666666666668</v>
      </c>
      <c r="N34" s="146">
        <f>Volumes!N32</f>
        <v>70.457408544465565</v>
      </c>
      <c r="O34" s="146">
        <f>Volumes!O32</f>
        <v>26.438407946931658</v>
      </c>
      <c r="P34" s="146">
        <f>Volumes!P32</f>
        <v>19.3</v>
      </c>
      <c r="Q34" s="146">
        <f>Volumes!Q32</f>
        <v>0</v>
      </c>
      <c r="R34" s="146">
        <f>Volumes!R32</f>
        <v>38</v>
      </c>
      <c r="S34" s="146">
        <f>Volumes!S32</f>
        <v>0</v>
      </c>
      <c r="T34" s="139"/>
      <c r="U34" s="139"/>
    </row>
    <row r="35" spans="2:25" s="67" customFormat="1">
      <c r="B35" s="45" t="s">
        <v>257</v>
      </c>
      <c r="F35" s="45" t="s">
        <v>110</v>
      </c>
      <c r="J35" s="158">
        <f t="shared" si="1"/>
        <v>249.53500310153652</v>
      </c>
      <c r="K35" s="74"/>
      <c r="L35" s="146">
        <f>Volumes!L33</f>
        <v>8</v>
      </c>
      <c r="M35" s="146">
        <f>Volumes!M33</f>
        <v>15.583333333333334</v>
      </c>
      <c r="N35" s="146">
        <f>Volumes!N33</f>
        <v>165.24083970923783</v>
      </c>
      <c r="O35" s="146">
        <f>Volumes!O33</f>
        <v>51.610830058965355</v>
      </c>
      <c r="P35" s="146">
        <f>Volumes!P33</f>
        <v>8.1</v>
      </c>
      <c r="Q35" s="146">
        <f>Volumes!Q33</f>
        <v>0</v>
      </c>
      <c r="R35" s="146">
        <f>Volumes!R33</f>
        <v>1</v>
      </c>
      <c r="S35" s="146">
        <f>Volumes!S33</f>
        <v>0</v>
      </c>
      <c r="T35" s="139"/>
      <c r="U35" s="139"/>
    </row>
    <row r="36" spans="2:25" s="67" customFormat="1">
      <c r="B36" s="45" t="s">
        <v>258</v>
      </c>
      <c r="F36" s="45" t="s">
        <v>110</v>
      </c>
      <c r="J36" s="158">
        <f t="shared" si="1"/>
        <v>117.10198194255661</v>
      </c>
      <c r="L36" s="146">
        <f>Volumes!L34</f>
        <v>3</v>
      </c>
      <c r="M36" s="146">
        <f>Volumes!M34</f>
        <v>15</v>
      </c>
      <c r="N36" s="146">
        <f>Volumes!N34</f>
        <v>51.513010611253407</v>
      </c>
      <c r="O36" s="146">
        <f>Volumes!O34</f>
        <v>41.388971331303189</v>
      </c>
      <c r="P36" s="146">
        <f>Volumes!P34</f>
        <v>6.2</v>
      </c>
      <c r="Q36" s="146">
        <f>Volumes!Q34</f>
        <v>0</v>
      </c>
      <c r="R36" s="146">
        <f>Volumes!R34</f>
        <v>0</v>
      </c>
      <c r="S36" s="146">
        <f>Volumes!S34</f>
        <v>0</v>
      </c>
      <c r="T36" s="139"/>
      <c r="U36" s="139"/>
    </row>
    <row r="37" spans="2:25" s="68" customFormat="1">
      <c r="B37" s="45" t="s">
        <v>259</v>
      </c>
      <c r="F37" s="45" t="s">
        <v>110</v>
      </c>
      <c r="J37" s="158">
        <f t="shared" si="1"/>
        <v>166.58433956681387</v>
      </c>
      <c r="L37" s="146">
        <f>Volumes!L35</f>
        <v>0</v>
      </c>
      <c r="M37" s="146">
        <f>Volumes!M35</f>
        <v>9</v>
      </c>
      <c r="N37" s="146">
        <f>Volumes!N35</f>
        <v>89.421417812543041</v>
      </c>
      <c r="O37" s="146">
        <f>Volumes!O35</f>
        <v>29.16292175427084</v>
      </c>
      <c r="P37" s="146">
        <f>Volumes!P35</f>
        <v>6</v>
      </c>
      <c r="Q37" s="146">
        <f>Volumes!Q35</f>
        <v>0</v>
      </c>
      <c r="R37" s="146">
        <f>Volumes!R35</f>
        <v>33</v>
      </c>
      <c r="S37" s="146">
        <f>Volumes!S35</f>
        <v>0</v>
      </c>
      <c r="T37" s="139"/>
      <c r="U37" s="139"/>
    </row>
    <row r="38" spans="2:25" s="67" customFormat="1">
      <c r="B38" s="45" t="s">
        <v>260</v>
      </c>
      <c r="F38" s="45" t="s">
        <v>110</v>
      </c>
      <c r="J38" s="158">
        <f t="shared" si="1"/>
        <v>34.637146395089133</v>
      </c>
      <c r="L38" s="146">
        <f>Volumes!L36</f>
        <v>0</v>
      </c>
      <c r="M38" s="146">
        <f>Volumes!M36</f>
        <v>5</v>
      </c>
      <c r="N38" s="146">
        <f>Volumes!N36</f>
        <v>12.804238953729348</v>
      </c>
      <c r="O38" s="146">
        <f>Volumes!O36</f>
        <v>11.832907441359788</v>
      </c>
      <c r="P38" s="146">
        <f>Volumes!P36</f>
        <v>5</v>
      </c>
      <c r="Q38" s="146">
        <f>Volumes!Q36</f>
        <v>0</v>
      </c>
      <c r="R38" s="146">
        <f>Volumes!R36</f>
        <v>0</v>
      </c>
      <c r="S38" s="146">
        <f>Volumes!S36</f>
        <v>0</v>
      </c>
      <c r="T38" s="139"/>
      <c r="U38" s="139"/>
    </row>
    <row r="39" spans="2:25" s="67" customFormat="1">
      <c r="B39" s="45" t="s">
        <v>261</v>
      </c>
      <c r="F39" s="45" t="s">
        <v>110</v>
      </c>
      <c r="J39" s="158">
        <f t="shared" si="1"/>
        <v>121.81166380789023</v>
      </c>
      <c r="L39" s="146">
        <f>Volumes!L37</f>
        <v>0</v>
      </c>
      <c r="M39" s="146">
        <f>Volumes!M37</f>
        <v>3</v>
      </c>
      <c r="N39" s="146">
        <f>Volumes!N37</f>
        <v>37.478396677800859</v>
      </c>
      <c r="O39" s="146">
        <f>Volumes!O37</f>
        <v>8.3332671300893679</v>
      </c>
      <c r="P39" s="146">
        <f>Volumes!P37</f>
        <v>3</v>
      </c>
      <c r="Q39" s="146">
        <f>Volumes!Q37</f>
        <v>0</v>
      </c>
      <c r="R39" s="146">
        <f>Volumes!R37</f>
        <v>70</v>
      </c>
      <c r="S39" s="146">
        <f>Volumes!S37</f>
        <v>0</v>
      </c>
      <c r="T39" s="139"/>
      <c r="U39" s="139"/>
    </row>
    <row r="40" spans="2:25" s="67" customFormat="1">
      <c r="B40" s="45"/>
      <c r="F40" s="45"/>
      <c r="J40" s="73"/>
      <c r="L40" s="139"/>
      <c r="M40" s="139"/>
      <c r="N40" s="139"/>
      <c r="O40" s="139"/>
      <c r="P40" s="139"/>
      <c r="Q40" s="139"/>
      <c r="R40" s="139"/>
      <c r="S40" s="139"/>
      <c r="T40" s="139"/>
      <c r="U40" s="139"/>
    </row>
    <row r="41" spans="2:25">
      <c r="B41" s="44" t="s">
        <v>263</v>
      </c>
      <c r="J41" s="59"/>
      <c r="K41" s="59"/>
      <c r="L41" s="139"/>
      <c r="M41" s="139"/>
      <c r="N41" s="139"/>
      <c r="O41" s="139"/>
      <c r="P41" s="139"/>
      <c r="Q41" s="139"/>
      <c r="R41" s="139"/>
      <c r="S41" s="139"/>
      <c r="T41" s="139"/>
      <c r="U41" s="139"/>
      <c r="V41" s="59"/>
      <c r="W41" s="59"/>
      <c r="X41" s="59"/>
      <c r="Y41" s="59"/>
    </row>
    <row r="42" spans="2:25">
      <c r="B42" s="45"/>
      <c r="J42" s="59"/>
      <c r="K42" s="59"/>
      <c r="L42" s="139"/>
      <c r="M42" s="139"/>
      <c r="N42" s="139"/>
      <c r="O42" s="139"/>
      <c r="P42" s="139"/>
      <c r="Q42" s="139"/>
      <c r="R42" s="139"/>
      <c r="S42" s="139"/>
      <c r="T42" s="139"/>
      <c r="U42" s="139"/>
      <c r="V42" s="59"/>
      <c r="W42" s="59"/>
      <c r="X42" s="59"/>
      <c r="Y42" s="59"/>
    </row>
    <row r="43" spans="2:25">
      <c r="B43" s="44" t="s">
        <v>251</v>
      </c>
      <c r="J43" s="59"/>
      <c r="K43" s="59"/>
      <c r="L43" s="139"/>
      <c r="M43" s="139"/>
      <c r="N43" s="139"/>
      <c r="O43" s="139"/>
      <c r="P43" s="139"/>
      <c r="Q43" s="139"/>
      <c r="R43" s="139"/>
      <c r="S43" s="139"/>
      <c r="T43" s="139"/>
      <c r="U43" s="139"/>
      <c r="V43" s="59"/>
      <c r="W43" s="59"/>
      <c r="X43" s="59"/>
      <c r="Y43" s="59"/>
    </row>
    <row r="44" spans="2:25">
      <c r="B44" s="45" t="s">
        <v>252</v>
      </c>
      <c r="F44" s="45" t="s">
        <v>110</v>
      </c>
      <c r="J44" s="158">
        <f t="shared" ref="J44:J53" si="2">SUM(L44:S44)</f>
        <v>88.485980051819752</v>
      </c>
      <c r="K44" s="139">
        <f>Volumes!K42</f>
        <v>0</v>
      </c>
      <c r="L44" s="146">
        <f>Volumes!L42</f>
        <v>1</v>
      </c>
      <c r="M44" s="146">
        <f>Volumes!M42</f>
        <v>3</v>
      </c>
      <c r="N44" s="146">
        <f>Volumes!N42</f>
        <v>48.129052640556907</v>
      </c>
      <c r="O44" s="146">
        <f>Volumes!O42</f>
        <v>4.1865564435209119</v>
      </c>
      <c r="P44" s="146">
        <f>Volumes!P42</f>
        <v>0</v>
      </c>
      <c r="Q44" s="146">
        <f>Volumes!Q42</f>
        <v>31.170370967741938</v>
      </c>
      <c r="R44" s="146">
        <f>Volumes!R42</f>
        <v>1</v>
      </c>
      <c r="S44" s="146">
        <f>Volumes!S42</f>
        <v>0</v>
      </c>
      <c r="T44" s="139"/>
      <c r="U44" s="139"/>
    </row>
    <row r="45" spans="2:25">
      <c r="B45" s="45" t="s">
        <v>253</v>
      </c>
      <c r="F45" s="45" t="s">
        <v>110</v>
      </c>
      <c r="J45" s="158">
        <f t="shared" si="2"/>
        <v>149.93726522102818</v>
      </c>
      <c r="L45" s="146">
        <f>Volumes!L43</f>
        <v>4.0204631651309848</v>
      </c>
      <c r="M45" s="146">
        <f>Volumes!M43</f>
        <v>1</v>
      </c>
      <c r="N45" s="146">
        <f>Volumes!N43</f>
        <v>48.46487702823898</v>
      </c>
      <c r="O45" s="146">
        <f>Volumes!O43</f>
        <v>68.629118576045329</v>
      </c>
      <c r="P45" s="146">
        <f>Volumes!P43</f>
        <v>2</v>
      </c>
      <c r="Q45" s="146">
        <f>Volumes!Q43</f>
        <v>22.822806451612902</v>
      </c>
      <c r="R45" s="146">
        <f>Volumes!R43</f>
        <v>3</v>
      </c>
      <c r="S45" s="146">
        <f>Volumes!S43</f>
        <v>0</v>
      </c>
      <c r="T45" s="139"/>
      <c r="U45" s="139"/>
    </row>
    <row r="46" spans="2:25">
      <c r="B46" s="45" t="s">
        <v>254</v>
      </c>
      <c r="F46" s="45" t="s">
        <v>110</v>
      </c>
      <c r="J46" s="158">
        <f t="shared" si="2"/>
        <v>84.737976455031344</v>
      </c>
      <c r="L46" s="146">
        <f>Volumes!L44</f>
        <v>1.0047108190491272</v>
      </c>
      <c r="M46" s="146">
        <f>Volumes!M44</f>
        <v>0</v>
      </c>
      <c r="N46" s="146">
        <f>Volumes!N44</f>
        <v>20.1724484941813</v>
      </c>
      <c r="O46" s="146">
        <f>Volumes!O44</f>
        <v>53.506663915994451</v>
      </c>
      <c r="P46" s="146">
        <f>Volumes!P44</f>
        <v>0</v>
      </c>
      <c r="Q46" s="146">
        <f>Volumes!Q44</f>
        <v>8.0541532258064521</v>
      </c>
      <c r="R46" s="146">
        <f>Volumes!R44</f>
        <v>2</v>
      </c>
      <c r="S46" s="146">
        <f>Volumes!S44</f>
        <v>0</v>
      </c>
      <c r="T46" s="139"/>
      <c r="U46" s="139"/>
    </row>
    <row r="47" spans="2:25">
      <c r="B47" s="45" t="s">
        <v>255</v>
      </c>
      <c r="F47" s="45" t="s">
        <v>110</v>
      </c>
      <c r="J47" s="158">
        <f t="shared" si="2"/>
        <v>17.041008681273254</v>
      </c>
      <c r="L47" s="146">
        <f>Volumes!L45</f>
        <v>0</v>
      </c>
      <c r="M47" s="146">
        <f>Volumes!M45</f>
        <v>0</v>
      </c>
      <c r="N47" s="146">
        <f>Volumes!N45</f>
        <v>10.305888737398501</v>
      </c>
      <c r="O47" s="146">
        <f>Volumes!O45</f>
        <v>6.7351199438747518</v>
      </c>
      <c r="P47" s="146">
        <f>Volumes!P45</f>
        <v>0</v>
      </c>
      <c r="Q47" s="146">
        <f>Volumes!Q45</f>
        <v>0</v>
      </c>
      <c r="R47" s="146">
        <f>Volumes!R45</f>
        <v>0</v>
      </c>
      <c r="S47" s="146">
        <f>Volumes!S45</f>
        <v>0</v>
      </c>
      <c r="T47" s="139"/>
      <c r="U47" s="139"/>
    </row>
    <row r="48" spans="2:25">
      <c r="B48" s="45" t="s">
        <v>256</v>
      </c>
      <c r="F48" s="45" t="s">
        <v>110</v>
      </c>
      <c r="J48" s="158">
        <f t="shared" si="2"/>
        <v>16.201702022963367</v>
      </c>
      <c r="L48" s="146">
        <f>Volumes!L46</f>
        <v>0</v>
      </c>
      <c r="M48" s="146">
        <f>Volumes!M46</f>
        <v>1</v>
      </c>
      <c r="N48" s="146">
        <f>Volumes!N46</f>
        <v>6.1808301031255581</v>
      </c>
      <c r="O48" s="146">
        <f>Volumes!O46</f>
        <v>7.6496783714507126</v>
      </c>
      <c r="P48" s="146">
        <f>Volumes!P46</f>
        <v>0</v>
      </c>
      <c r="Q48" s="146">
        <f>Volumes!Q46</f>
        <v>1.3711935483870967</v>
      </c>
      <c r="R48" s="146">
        <f>Volumes!R46</f>
        <v>0</v>
      </c>
      <c r="S48" s="146">
        <f>Volumes!S46</f>
        <v>0</v>
      </c>
      <c r="T48" s="139"/>
      <c r="U48" s="139"/>
    </row>
    <row r="49" spans="2:23">
      <c r="B49" s="45" t="s">
        <v>257</v>
      </c>
      <c r="F49" s="45" t="s">
        <v>110</v>
      </c>
      <c r="J49" s="158">
        <f t="shared" si="2"/>
        <v>7.2203389830508478</v>
      </c>
      <c r="L49" s="146">
        <f>Volumes!L47</f>
        <v>0</v>
      </c>
      <c r="M49" s="146">
        <f>Volumes!M47</f>
        <v>0</v>
      </c>
      <c r="N49" s="146">
        <f>Volumes!N47</f>
        <v>3.8189248031718717</v>
      </c>
      <c r="O49" s="146">
        <f>Volumes!O47</f>
        <v>3.4014141798789761</v>
      </c>
      <c r="P49" s="146">
        <f>Volumes!P47</f>
        <v>0</v>
      </c>
      <c r="Q49" s="146">
        <f>Volumes!Q47</f>
        <v>0</v>
      </c>
      <c r="R49" s="146">
        <f>Volumes!R47</f>
        <v>0</v>
      </c>
      <c r="S49" s="146">
        <f>Volumes!S47</f>
        <v>0</v>
      </c>
      <c r="T49" s="139"/>
      <c r="U49" s="139"/>
    </row>
    <row r="50" spans="2:23">
      <c r="B50" s="45" t="s">
        <v>258</v>
      </c>
      <c r="F50" s="45" t="s">
        <v>110</v>
      </c>
      <c r="J50" s="158">
        <f t="shared" si="2"/>
        <v>0.93023255813953487</v>
      </c>
      <c r="L50" s="146">
        <f>Volumes!L48</f>
        <v>0</v>
      </c>
      <c r="M50" s="146">
        <f>Volumes!M48</f>
        <v>0</v>
      </c>
      <c r="N50" s="146">
        <f>Volumes!N48</f>
        <v>0.84175422952139878</v>
      </c>
      <c r="O50" s="146">
        <f>Volumes!O48</f>
        <v>8.8478328618136134E-2</v>
      </c>
      <c r="P50" s="146">
        <f>Volumes!P48</f>
        <v>0</v>
      </c>
      <c r="Q50" s="146">
        <f>Volumes!Q48</f>
        <v>0</v>
      </c>
      <c r="R50" s="146">
        <f>Volumes!R48</f>
        <v>0</v>
      </c>
      <c r="S50" s="146">
        <f>Volumes!S48</f>
        <v>0</v>
      </c>
      <c r="T50" s="139"/>
      <c r="U50" s="139"/>
    </row>
    <row r="51" spans="2:23">
      <c r="B51" s="45" t="s">
        <v>259</v>
      </c>
      <c r="F51" s="45" t="s">
        <v>110</v>
      </c>
      <c r="J51" s="158">
        <f t="shared" si="2"/>
        <v>0</v>
      </c>
      <c r="L51" s="146">
        <f>Volumes!L49</f>
        <v>0</v>
      </c>
      <c r="M51" s="146">
        <f>Volumes!M49</f>
        <v>0</v>
      </c>
      <c r="N51" s="146">
        <f>Volumes!N49</f>
        <v>0</v>
      </c>
      <c r="O51" s="146">
        <f>Volumes!O49</f>
        <v>0</v>
      </c>
      <c r="P51" s="146">
        <f>Volumes!P49</f>
        <v>0</v>
      </c>
      <c r="Q51" s="146">
        <f>Volumes!Q49</f>
        <v>0</v>
      </c>
      <c r="R51" s="146">
        <f>Volumes!R49</f>
        <v>0</v>
      </c>
      <c r="S51" s="146">
        <f>Volumes!S49</f>
        <v>0</v>
      </c>
      <c r="T51" s="139"/>
      <c r="U51" s="139"/>
    </row>
    <row r="52" spans="2:23">
      <c r="B52" s="45" t="s">
        <v>260</v>
      </c>
      <c r="F52" s="45" t="s">
        <v>110</v>
      </c>
      <c r="J52" s="158">
        <f t="shared" si="2"/>
        <v>0</v>
      </c>
      <c r="L52" s="146">
        <f>Volumes!L50</f>
        <v>0</v>
      </c>
      <c r="M52" s="146">
        <f>Volumes!M50</f>
        <v>0</v>
      </c>
      <c r="N52" s="146">
        <f>Volumes!N50</f>
        <v>0</v>
      </c>
      <c r="O52" s="146">
        <f>Volumes!O50</f>
        <v>0</v>
      </c>
      <c r="P52" s="146">
        <f>Volumes!P50</f>
        <v>0</v>
      </c>
      <c r="Q52" s="146">
        <f>Volumes!Q50</f>
        <v>0</v>
      </c>
      <c r="R52" s="146">
        <f>Volumes!R50</f>
        <v>0</v>
      </c>
      <c r="S52" s="146">
        <f>Volumes!S50</f>
        <v>0</v>
      </c>
      <c r="T52" s="139"/>
      <c r="U52" s="139"/>
    </row>
    <row r="53" spans="2:23">
      <c r="B53" s="45" t="s">
        <v>261</v>
      </c>
      <c r="F53" s="45" t="s">
        <v>110</v>
      </c>
      <c r="J53" s="158">
        <f t="shared" si="2"/>
        <v>0</v>
      </c>
      <c r="L53" s="146">
        <f>Volumes!L51</f>
        <v>0</v>
      </c>
      <c r="M53" s="146">
        <f>Volumes!M51</f>
        <v>0</v>
      </c>
      <c r="N53" s="146">
        <f>Volumes!N51</f>
        <v>0</v>
      </c>
      <c r="O53" s="146">
        <f>Volumes!O51</f>
        <v>0</v>
      </c>
      <c r="P53" s="146">
        <f>Volumes!P51</f>
        <v>0</v>
      </c>
      <c r="Q53" s="146">
        <f>Volumes!Q51</f>
        <v>0</v>
      </c>
      <c r="R53" s="146">
        <f>Volumes!R51</f>
        <v>0</v>
      </c>
      <c r="S53" s="146">
        <f>Volumes!S51</f>
        <v>0</v>
      </c>
      <c r="T53" s="139"/>
      <c r="U53" s="139"/>
    </row>
    <row r="54" spans="2:23">
      <c r="B54" s="45"/>
      <c r="J54" s="140"/>
      <c r="K54" s="59"/>
      <c r="L54" s="139"/>
      <c r="M54" s="139"/>
      <c r="N54" s="139"/>
      <c r="O54" s="139"/>
      <c r="P54" s="139"/>
      <c r="Q54" s="139"/>
      <c r="R54" s="139"/>
      <c r="S54" s="139"/>
      <c r="T54" s="139"/>
      <c r="U54" s="139"/>
      <c r="V54" s="59"/>
      <c r="W54" s="59"/>
    </row>
    <row r="55" spans="2:23">
      <c r="B55" s="44" t="s">
        <v>262</v>
      </c>
      <c r="J55" s="140"/>
      <c r="K55" s="59"/>
      <c r="L55" s="139"/>
      <c r="M55" s="139"/>
      <c r="N55" s="139"/>
      <c r="O55" s="139"/>
      <c r="P55" s="139"/>
      <c r="Q55" s="139"/>
      <c r="R55" s="139"/>
      <c r="S55" s="139"/>
      <c r="T55" s="139"/>
      <c r="U55" s="139"/>
      <c r="V55" s="59"/>
      <c r="W55" s="59"/>
    </row>
    <row r="56" spans="2:23">
      <c r="B56" s="45" t="s">
        <v>252</v>
      </c>
      <c r="F56" s="45" t="s">
        <v>110</v>
      </c>
      <c r="J56" s="158">
        <f t="shared" ref="J56:J65" si="3">SUM(L56:S56)</f>
        <v>3</v>
      </c>
      <c r="K56" s="139">
        <f>Volumes!K54</f>
        <v>0</v>
      </c>
      <c r="L56" s="146">
        <f>Volumes!L54</f>
        <v>0</v>
      </c>
      <c r="M56" s="146">
        <f>Volumes!M54</f>
        <v>1</v>
      </c>
      <c r="N56" s="146">
        <f>Volumes!N54</f>
        <v>0</v>
      </c>
      <c r="O56" s="146">
        <f>Volumes!O54</f>
        <v>0</v>
      </c>
      <c r="P56" s="146">
        <f>Volumes!P54</f>
        <v>0</v>
      </c>
      <c r="Q56" s="146">
        <f>Volumes!Q54</f>
        <v>2</v>
      </c>
      <c r="R56" s="146">
        <f>Volumes!R54</f>
        <v>0</v>
      </c>
      <c r="S56" s="146">
        <f>Volumes!S54</f>
        <v>0</v>
      </c>
      <c r="T56" s="139"/>
      <c r="U56" s="139"/>
    </row>
    <row r="57" spans="2:23">
      <c r="B57" s="45" t="s">
        <v>253</v>
      </c>
      <c r="F57" s="45" t="s">
        <v>110</v>
      </c>
      <c r="J57" s="158">
        <f t="shared" si="3"/>
        <v>13.091880809185348</v>
      </c>
      <c r="L57" s="146">
        <f>Volumes!L55</f>
        <v>1</v>
      </c>
      <c r="M57" s="146">
        <f>Volumes!M55</f>
        <v>1</v>
      </c>
      <c r="N57" s="146">
        <f>Volumes!N55</f>
        <v>3.9081008232166599</v>
      </c>
      <c r="O57" s="146">
        <f>Volumes!O55</f>
        <v>7.1837799859686875</v>
      </c>
      <c r="P57" s="146">
        <f>Volumes!P55</f>
        <v>0</v>
      </c>
      <c r="Q57" s="146">
        <f>Volumes!Q55</f>
        <v>0</v>
      </c>
      <c r="R57" s="146">
        <f>Volumes!R55</f>
        <v>0</v>
      </c>
      <c r="S57" s="146">
        <f>Volumes!S55</f>
        <v>0</v>
      </c>
      <c r="T57" s="139"/>
      <c r="U57" s="139"/>
    </row>
    <row r="58" spans="2:23">
      <c r="B58" s="45" t="s">
        <v>254</v>
      </c>
      <c r="F58" s="45" t="s">
        <v>110</v>
      </c>
      <c r="J58" s="158">
        <f t="shared" si="3"/>
        <v>13.552510320523577</v>
      </c>
      <c r="L58" s="146">
        <f>Volumes!L56</f>
        <v>0</v>
      </c>
      <c r="M58" s="146">
        <f>Volumes!M56</f>
        <v>0</v>
      </c>
      <c r="N58" s="146">
        <f>Volumes!N56</f>
        <v>2.8435376071263172</v>
      </c>
      <c r="O58" s="146">
        <f>Volumes!O56</f>
        <v>6.0886657827041919</v>
      </c>
      <c r="P58" s="146">
        <f>Volumes!P56</f>
        <v>1</v>
      </c>
      <c r="Q58" s="146">
        <f>Volumes!Q56</f>
        <v>3.6203069306930695</v>
      </c>
      <c r="R58" s="146">
        <f>Volumes!R56</f>
        <v>0</v>
      </c>
      <c r="S58" s="146">
        <f>Volumes!S56</f>
        <v>0</v>
      </c>
      <c r="T58" s="139"/>
      <c r="U58" s="139"/>
    </row>
    <row r="59" spans="2:23">
      <c r="B59" s="45" t="s">
        <v>255</v>
      </c>
      <c r="F59" s="45" t="s">
        <v>110</v>
      </c>
      <c r="J59" s="158">
        <f t="shared" si="3"/>
        <v>9.505460815573084</v>
      </c>
      <c r="L59" s="146">
        <f>Volumes!L57</f>
        <v>0</v>
      </c>
      <c r="M59" s="146">
        <f>Volumes!M57</f>
        <v>0</v>
      </c>
      <c r="N59" s="146">
        <f>Volumes!N57</f>
        <v>2.7484234038618207</v>
      </c>
      <c r="O59" s="146">
        <f>Volumes!O57</f>
        <v>1.1837799859686879</v>
      </c>
      <c r="P59" s="146">
        <f>Volumes!P57</f>
        <v>1</v>
      </c>
      <c r="Q59" s="146">
        <f>Volumes!Q57</f>
        <v>4.5732574257425744</v>
      </c>
      <c r="R59" s="146">
        <f>Volumes!R57</f>
        <v>0</v>
      </c>
      <c r="S59" s="146">
        <f>Volumes!S57</f>
        <v>0</v>
      </c>
      <c r="T59" s="139"/>
      <c r="U59" s="139"/>
    </row>
    <row r="60" spans="2:23">
      <c r="B60" s="45" t="s">
        <v>256</v>
      </c>
      <c r="F60" s="45" t="s">
        <v>110</v>
      </c>
      <c r="J60" s="158">
        <f t="shared" si="3"/>
        <v>13.716911649104418</v>
      </c>
      <c r="L60" s="146">
        <f>Volumes!L58</f>
        <v>0</v>
      </c>
      <c r="M60" s="146">
        <f>Volumes!M58</f>
        <v>1</v>
      </c>
      <c r="N60" s="146">
        <f>Volumes!N58</f>
        <v>4.3134215500945183</v>
      </c>
      <c r="O60" s="146">
        <f>Volumes!O58</f>
        <v>2</v>
      </c>
      <c r="P60" s="146">
        <f>Volumes!P58</f>
        <v>0</v>
      </c>
      <c r="Q60" s="146">
        <f>Volumes!Q58</f>
        <v>6.4034900990099004</v>
      </c>
      <c r="R60" s="146">
        <f>Volumes!R58</f>
        <v>0</v>
      </c>
      <c r="S60" s="146">
        <f>Volumes!S58</f>
        <v>0</v>
      </c>
      <c r="T60" s="139"/>
      <c r="U60" s="139"/>
    </row>
    <row r="61" spans="2:23">
      <c r="B61" s="45" t="s">
        <v>257</v>
      </c>
      <c r="F61" s="45" t="s">
        <v>110</v>
      </c>
      <c r="J61" s="158">
        <f t="shared" si="3"/>
        <v>14.163378128269091</v>
      </c>
      <c r="L61" s="146">
        <f>Volumes!L59</f>
        <v>0</v>
      </c>
      <c r="M61" s="146">
        <f>Volumes!M59</f>
        <v>1</v>
      </c>
      <c r="N61" s="146">
        <f>Volumes!N59</f>
        <v>6.1395864228497263</v>
      </c>
      <c r="O61" s="146">
        <f>Volumes!O59</f>
        <v>5.5237917054193657</v>
      </c>
      <c r="P61" s="146">
        <f>Volumes!P59</f>
        <v>0</v>
      </c>
      <c r="Q61" s="146">
        <f>Volumes!Q59</f>
        <v>1.5</v>
      </c>
      <c r="R61" s="146">
        <f>Volumes!R59</f>
        <v>0</v>
      </c>
      <c r="S61" s="146">
        <f>Volumes!S59</f>
        <v>0</v>
      </c>
      <c r="T61" s="139"/>
      <c r="U61" s="139"/>
    </row>
    <row r="62" spans="2:23">
      <c r="B62" s="45" t="s">
        <v>258</v>
      </c>
      <c r="F62" s="45" t="s">
        <v>110</v>
      </c>
      <c r="J62" s="158">
        <f t="shared" si="3"/>
        <v>3.670334693877551</v>
      </c>
      <c r="L62" s="146">
        <f>Volumes!L60</f>
        <v>0</v>
      </c>
      <c r="M62" s="146">
        <f>Volumes!M60</f>
        <v>0</v>
      </c>
      <c r="N62" s="146">
        <f>Volumes!N60</f>
        <v>2.8048857967355034</v>
      </c>
      <c r="O62" s="146">
        <f>Volumes!O60</f>
        <v>9.511420326449635E-2</v>
      </c>
      <c r="P62" s="146">
        <f>Volumes!P60</f>
        <v>0</v>
      </c>
      <c r="Q62" s="146">
        <f>Volumes!Q60</f>
        <v>0.77033469387755105</v>
      </c>
      <c r="R62" s="146">
        <f>Volumes!R60</f>
        <v>0</v>
      </c>
      <c r="S62" s="146">
        <f>Volumes!S60</f>
        <v>0</v>
      </c>
      <c r="T62" s="139"/>
      <c r="U62" s="139"/>
    </row>
    <row r="63" spans="2:23">
      <c r="B63" s="45" t="s">
        <v>259</v>
      </c>
      <c r="F63" s="45" t="s">
        <v>110</v>
      </c>
      <c r="J63" s="158">
        <f t="shared" si="3"/>
        <v>11.656721879449453</v>
      </c>
      <c r="L63" s="146">
        <f>Volumes!L61</f>
        <v>0</v>
      </c>
      <c r="M63" s="146">
        <f>Volumes!M61</f>
        <v>0</v>
      </c>
      <c r="N63" s="146">
        <f>Volumes!N61</f>
        <v>9.0320228827646076</v>
      </c>
      <c r="O63" s="146">
        <f>Volumes!O61</f>
        <v>0.94937246607260073</v>
      </c>
      <c r="P63" s="146">
        <f>Volumes!P61</f>
        <v>0</v>
      </c>
      <c r="Q63" s="146">
        <f>Volumes!Q61</f>
        <v>1.6753265306122449</v>
      </c>
      <c r="R63" s="146">
        <f>Volumes!R61</f>
        <v>0</v>
      </c>
      <c r="S63" s="146">
        <f>Volumes!S61</f>
        <v>0</v>
      </c>
      <c r="T63" s="139"/>
      <c r="U63" s="139"/>
    </row>
    <row r="64" spans="2:23">
      <c r="B64" s="45" t="s">
        <v>260</v>
      </c>
      <c r="F64" s="45" t="s">
        <v>110</v>
      </c>
      <c r="J64" s="158">
        <f t="shared" si="3"/>
        <v>1.6802325581395348</v>
      </c>
      <c r="L64" s="146">
        <f>Volumes!L62</f>
        <v>0</v>
      </c>
      <c r="M64" s="146">
        <f>Volumes!M62</f>
        <v>0</v>
      </c>
      <c r="N64" s="146">
        <f>Volumes!N62</f>
        <v>0.84175422952139878</v>
      </c>
      <c r="O64" s="146">
        <f>Volumes!O62</f>
        <v>8.8478328618136134E-2</v>
      </c>
      <c r="P64" s="146">
        <f>Volumes!P62</f>
        <v>0</v>
      </c>
      <c r="Q64" s="146">
        <f>Volumes!Q62</f>
        <v>0.75</v>
      </c>
      <c r="R64" s="146">
        <f>Volumes!R62</f>
        <v>0</v>
      </c>
      <c r="S64" s="146">
        <f>Volumes!S62</f>
        <v>0</v>
      </c>
      <c r="T64" s="139"/>
      <c r="U64" s="139"/>
    </row>
    <row r="65" spans="2:25">
      <c r="B65" s="45" t="s">
        <v>261</v>
      </c>
      <c r="F65" s="45" t="s">
        <v>110</v>
      </c>
      <c r="J65" s="158">
        <f t="shared" si="3"/>
        <v>0</v>
      </c>
      <c r="L65" s="146">
        <f>Volumes!L63</f>
        <v>0</v>
      </c>
      <c r="M65" s="146">
        <f>Volumes!M63</f>
        <v>0</v>
      </c>
      <c r="N65" s="146">
        <f>Volumes!N63</f>
        <v>0</v>
      </c>
      <c r="O65" s="146">
        <f>Volumes!O63</f>
        <v>0</v>
      </c>
      <c r="P65" s="146">
        <f>Volumes!P63</f>
        <v>0</v>
      </c>
      <c r="Q65" s="146">
        <f>Volumes!Q63</f>
        <v>0</v>
      </c>
      <c r="R65" s="146">
        <f>Volumes!R63</f>
        <v>0</v>
      </c>
      <c r="S65" s="146">
        <f>Volumes!S63</f>
        <v>0</v>
      </c>
      <c r="T65" s="139"/>
      <c r="U65" s="139"/>
    </row>
    <row r="66" spans="2:25">
      <c r="J66" s="59"/>
      <c r="K66" s="59"/>
      <c r="L66" s="139"/>
      <c r="M66" s="139"/>
      <c r="N66" s="139"/>
      <c r="O66" s="139"/>
      <c r="P66" s="139"/>
      <c r="Q66" s="139"/>
      <c r="R66" s="139"/>
      <c r="S66" s="139"/>
      <c r="T66" s="139"/>
      <c r="U66" s="139"/>
      <c r="V66" s="59"/>
      <c r="W66" s="59"/>
    </row>
    <row r="67" spans="2:25">
      <c r="B67" s="44" t="s">
        <v>264</v>
      </c>
      <c r="C67" s="45"/>
      <c r="D67" s="45"/>
      <c r="J67" s="59"/>
      <c r="K67" s="59"/>
      <c r="L67" s="139"/>
      <c r="M67" s="139"/>
      <c r="N67" s="139"/>
      <c r="O67" s="139"/>
      <c r="P67" s="139"/>
      <c r="Q67" s="139"/>
      <c r="R67" s="139"/>
      <c r="S67" s="139"/>
      <c r="T67" s="139"/>
      <c r="U67" s="139"/>
      <c r="V67" s="59"/>
      <c r="W67" s="59"/>
    </row>
    <row r="68" spans="2:25">
      <c r="J68" s="141"/>
      <c r="K68" s="59"/>
      <c r="L68" s="139"/>
      <c r="M68" s="139"/>
      <c r="N68" s="139"/>
      <c r="O68" s="139"/>
      <c r="P68" s="139"/>
      <c r="Q68" s="139"/>
      <c r="R68" s="139"/>
      <c r="S68" s="139"/>
      <c r="T68" s="139"/>
      <c r="U68" s="139"/>
      <c r="V68" s="59"/>
      <c r="W68" s="59"/>
    </row>
    <row r="69" spans="2:25">
      <c r="B69" s="44" t="s">
        <v>251</v>
      </c>
      <c r="J69" s="141"/>
      <c r="K69" s="59"/>
      <c r="L69" s="139"/>
      <c r="M69" s="139"/>
      <c r="N69" s="139"/>
      <c r="O69" s="139"/>
      <c r="P69" s="139"/>
      <c r="Q69" s="139"/>
      <c r="R69" s="139"/>
      <c r="S69" s="139"/>
      <c r="T69" s="139"/>
      <c r="U69" s="139"/>
      <c r="V69" s="59"/>
      <c r="W69" s="59"/>
    </row>
    <row r="70" spans="2:25">
      <c r="B70" s="45" t="s">
        <v>252</v>
      </c>
      <c r="F70" s="45" t="s">
        <v>110</v>
      </c>
      <c r="J70" s="158">
        <f t="shared" ref="J70:J79" si="4">SUM(L70:S70)</f>
        <v>3887.1046314811902</v>
      </c>
      <c r="K70" s="139">
        <f>Volumes!K68</f>
        <v>0</v>
      </c>
      <c r="L70" s="146">
        <f>Volumes!L68</f>
        <v>25</v>
      </c>
      <c r="M70" s="146">
        <f>Volumes!M68</f>
        <v>385</v>
      </c>
      <c r="N70" s="146">
        <f>Volumes!N68</f>
        <v>2481.0624333463315</v>
      </c>
      <c r="O70" s="146">
        <f>Volumes!O68</f>
        <v>240.29220896721461</v>
      </c>
      <c r="P70" s="146">
        <f>Volumes!P68</f>
        <v>0</v>
      </c>
      <c r="Q70" s="146">
        <f>Volumes!Q68</f>
        <v>635.74998916764389</v>
      </c>
      <c r="R70" s="146">
        <f>Volumes!R68</f>
        <v>120</v>
      </c>
      <c r="S70" s="146">
        <f>Volumes!S68</f>
        <v>0</v>
      </c>
      <c r="T70" s="139"/>
      <c r="U70" s="139"/>
    </row>
    <row r="71" spans="2:25">
      <c r="B71" s="45" t="s">
        <v>253</v>
      </c>
      <c r="F71" s="45" t="s">
        <v>110</v>
      </c>
      <c r="J71" s="158">
        <f t="shared" si="4"/>
        <v>2356.2274356749886</v>
      </c>
      <c r="L71" s="146">
        <f>Volumes!L69</f>
        <v>416</v>
      </c>
      <c r="M71" s="146">
        <f>Volumes!M69</f>
        <v>80</v>
      </c>
      <c r="N71" s="146">
        <f>Volumes!N69</f>
        <v>831.73615131478766</v>
      </c>
      <c r="O71" s="146">
        <f>Volumes!O69</f>
        <v>335.51955644776945</v>
      </c>
      <c r="P71" s="146">
        <f>Volumes!P69</f>
        <v>7.4600000000000009</v>
      </c>
      <c r="Q71" s="146">
        <f>Volumes!Q69</f>
        <v>610.51172791243152</v>
      </c>
      <c r="R71" s="146">
        <f>Volumes!R69</f>
        <v>75</v>
      </c>
      <c r="S71" s="146">
        <f>Volumes!S69</f>
        <v>0</v>
      </c>
      <c r="T71" s="139"/>
      <c r="U71" s="139"/>
    </row>
    <row r="72" spans="2:25">
      <c r="B72" s="45" t="s">
        <v>254</v>
      </c>
      <c r="F72" s="45" t="s">
        <v>110</v>
      </c>
      <c r="J72" s="158">
        <f t="shared" si="4"/>
        <v>1824.6059017358336</v>
      </c>
      <c r="L72" s="146">
        <f>Volumes!L70</f>
        <v>140</v>
      </c>
      <c r="M72" s="146">
        <f>Volumes!M70</f>
        <v>0</v>
      </c>
      <c r="N72" s="146">
        <f>Volumes!N70</f>
        <v>369.08609919732157</v>
      </c>
      <c r="O72" s="146">
        <f>Volumes!O70</f>
        <v>613.26975665853422</v>
      </c>
      <c r="P72" s="146">
        <f>Volumes!P70</f>
        <v>0</v>
      </c>
      <c r="Q72" s="146">
        <f>Volumes!Q70</f>
        <v>472.25004587997796</v>
      </c>
      <c r="R72" s="146">
        <f>Volumes!R70</f>
        <v>230</v>
      </c>
      <c r="S72" s="146">
        <f>Volumes!S70</f>
        <v>0</v>
      </c>
      <c r="T72" s="139"/>
      <c r="U72" s="139"/>
    </row>
    <row r="73" spans="2:25">
      <c r="B73" s="45" t="s">
        <v>255</v>
      </c>
      <c r="F73" s="45" t="s">
        <v>110</v>
      </c>
      <c r="J73" s="158">
        <f t="shared" si="4"/>
        <v>569.43693693693695</v>
      </c>
      <c r="L73" s="146">
        <f>Volumes!L71</f>
        <v>0</v>
      </c>
      <c r="M73" s="146">
        <f>Volumes!M71</f>
        <v>0</v>
      </c>
      <c r="N73" s="146">
        <f>Volumes!N71</f>
        <v>103.55235885615078</v>
      </c>
      <c r="O73" s="146">
        <f>Volumes!O71</f>
        <v>465.88457808078618</v>
      </c>
      <c r="P73" s="146">
        <f>Volumes!P71</f>
        <v>0</v>
      </c>
      <c r="Q73" s="146">
        <f>Volumes!Q71</f>
        <v>0</v>
      </c>
      <c r="R73" s="146">
        <f>Volumes!R71</f>
        <v>0</v>
      </c>
      <c r="S73" s="146">
        <f>Volumes!S71</f>
        <v>0</v>
      </c>
      <c r="T73" s="139"/>
      <c r="U73" s="139"/>
    </row>
    <row r="74" spans="2:25">
      <c r="B74" s="45" t="s">
        <v>256</v>
      </c>
      <c r="F74" s="45" t="s">
        <v>110</v>
      </c>
      <c r="J74" s="158">
        <f t="shared" si="4"/>
        <v>128</v>
      </c>
      <c r="L74" s="146">
        <f>Volumes!L72</f>
        <v>0</v>
      </c>
      <c r="M74" s="146">
        <f>Volumes!M72</f>
        <v>18</v>
      </c>
      <c r="N74" s="146">
        <f>Volumes!N72</f>
        <v>0</v>
      </c>
      <c r="O74" s="146">
        <f>Volumes!O72</f>
        <v>110</v>
      </c>
      <c r="P74" s="146">
        <f>Volumes!P72</f>
        <v>0</v>
      </c>
      <c r="Q74" s="146">
        <f>Volumes!Q72</f>
        <v>0</v>
      </c>
      <c r="R74" s="146">
        <f>Volumes!R72</f>
        <v>0</v>
      </c>
      <c r="S74" s="146">
        <f>Volumes!S72</f>
        <v>0</v>
      </c>
      <c r="T74" s="139"/>
      <c r="U74" s="139"/>
    </row>
    <row r="75" spans="2:25">
      <c r="B75" s="45" t="s">
        <v>257</v>
      </c>
      <c r="F75" s="45" t="s">
        <v>110</v>
      </c>
      <c r="J75" s="158">
        <f t="shared" si="4"/>
        <v>80.608928063422496</v>
      </c>
      <c r="L75" s="146">
        <f>Volumes!L73</f>
        <v>0</v>
      </c>
      <c r="M75" s="146">
        <f>Volumes!M73</f>
        <v>0</v>
      </c>
      <c r="N75" s="146">
        <f>Volumes!N73</f>
        <v>0</v>
      </c>
      <c r="O75" s="146">
        <f>Volumes!O73</f>
        <v>80.608928063422496</v>
      </c>
      <c r="P75" s="146">
        <f>Volumes!P73</f>
        <v>0</v>
      </c>
      <c r="Q75" s="146">
        <f>Volumes!Q73</f>
        <v>0</v>
      </c>
      <c r="R75" s="146">
        <f>Volumes!R73</f>
        <v>0</v>
      </c>
      <c r="S75" s="146">
        <f>Volumes!S73</f>
        <v>0</v>
      </c>
      <c r="T75" s="139"/>
      <c r="U75" s="139"/>
    </row>
    <row r="76" spans="2:25">
      <c r="B76" s="45" t="s">
        <v>258</v>
      </c>
      <c r="F76" s="45" t="s">
        <v>110</v>
      </c>
      <c r="J76" s="158">
        <f t="shared" si="4"/>
        <v>0</v>
      </c>
      <c r="L76" s="146">
        <f>Volumes!L74</f>
        <v>0</v>
      </c>
      <c r="M76" s="146">
        <f>Volumes!M74</f>
        <v>0</v>
      </c>
      <c r="N76" s="146">
        <f>Volumes!N74</f>
        <v>0</v>
      </c>
      <c r="O76" s="146">
        <f>Volumes!O74</f>
        <v>0</v>
      </c>
      <c r="P76" s="146">
        <f>Volumes!P74</f>
        <v>0</v>
      </c>
      <c r="Q76" s="146">
        <f>Volumes!Q74</f>
        <v>0</v>
      </c>
      <c r="R76" s="146">
        <f>Volumes!R74</f>
        <v>0</v>
      </c>
      <c r="S76" s="146">
        <f>Volumes!S74</f>
        <v>0</v>
      </c>
      <c r="T76" s="139"/>
      <c r="U76" s="139"/>
    </row>
    <row r="77" spans="2:25">
      <c r="B77" s="45" t="s">
        <v>259</v>
      </c>
      <c r="F77" s="45" t="s">
        <v>110</v>
      </c>
      <c r="J77" s="158">
        <f t="shared" si="4"/>
        <v>0</v>
      </c>
      <c r="L77" s="146">
        <f>Volumes!L75</f>
        <v>0</v>
      </c>
      <c r="M77" s="146">
        <f>Volumes!M75</f>
        <v>0</v>
      </c>
      <c r="N77" s="146">
        <f>Volumes!N75</f>
        <v>0</v>
      </c>
      <c r="O77" s="146">
        <f>Volumes!O75</f>
        <v>0</v>
      </c>
      <c r="P77" s="146">
        <f>Volumes!P75</f>
        <v>0</v>
      </c>
      <c r="Q77" s="146">
        <f>Volumes!Q75</f>
        <v>0</v>
      </c>
      <c r="R77" s="146">
        <f>Volumes!R75</f>
        <v>0</v>
      </c>
      <c r="S77" s="146">
        <f>Volumes!S75</f>
        <v>0</v>
      </c>
      <c r="T77" s="139"/>
      <c r="U77" s="139"/>
    </row>
    <row r="78" spans="2:25">
      <c r="B78" s="45" t="s">
        <v>260</v>
      </c>
      <c r="F78" s="45" t="s">
        <v>110</v>
      </c>
      <c r="J78" s="158">
        <f t="shared" si="4"/>
        <v>0</v>
      </c>
      <c r="L78" s="146">
        <f>Volumes!L76</f>
        <v>0</v>
      </c>
      <c r="M78" s="146">
        <f>Volumes!M76</f>
        <v>0</v>
      </c>
      <c r="N78" s="146">
        <f>Volumes!N76</f>
        <v>0</v>
      </c>
      <c r="O78" s="146">
        <f>Volumes!O76</f>
        <v>0</v>
      </c>
      <c r="P78" s="146">
        <f>Volumes!P76</f>
        <v>0</v>
      </c>
      <c r="Q78" s="146">
        <f>Volumes!Q76</f>
        <v>0</v>
      </c>
      <c r="R78" s="146">
        <f>Volumes!R76</f>
        <v>0</v>
      </c>
      <c r="S78" s="146">
        <f>Volumes!S76</f>
        <v>0</v>
      </c>
      <c r="T78" s="139"/>
      <c r="U78" s="139"/>
    </row>
    <row r="79" spans="2:25">
      <c r="B79" s="45" t="s">
        <v>261</v>
      </c>
      <c r="F79" s="45" t="s">
        <v>110</v>
      </c>
      <c r="J79" s="158">
        <f t="shared" si="4"/>
        <v>0</v>
      </c>
      <c r="L79" s="146">
        <f>Volumes!L77</f>
        <v>0</v>
      </c>
      <c r="M79" s="146">
        <f>Volumes!M77</f>
        <v>0</v>
      </c>
      <c r="N79" s="146">
        <f>Volumes!N77</f>
        <v>0</v>
      </c>
      <c r="O79" s="146">
        <f>Volumes!O77</f>
        <v>0</v>
      </c>
      <c r="P79" s="146">
        <f>Volumes!P77</f>
        <v>0</v>
      </c>
      <c r="Q79" s="146">
        <f>Volumes!Q77</f>
        <v>0</v>
      </c>
      <c r="R79" s="146">
        <f>Volumes!R77</f>
        <v>0</v>
      </c>
      <c r="S79" s="146">
        <f>Volumes!S77</f>
        <v>0</v>
      </c>
      <c r="T79" s="139"/>
      <c r="U79" s="139"/>
    </row>
    <row r="80" spans="2:25">
      <c r="B80" s="121"/>
      <c r="C80" s="59"/>
      <c r="D80" s="59"/>
      <c r="E80" s="59"/>
      <c r="F80" s="59"/>
      <c r="G80" s="59"/>
      <c r="H80" s="59"/>
      <c r="I80" s="59"/>
      <c r="J80" s="141"/>
      <c r="K80" s="59"/>
      <c r="L80" s="139"/>
      <c r="M80" s="139"/>
      <c r="N80" s="139"/>
      <c r="O80" s="139"/>
      <c r="P80" s="139"/>
      <c r="Q80" s="139"/>
      <c r="R80" s="139"/>
      <c r="S80" s="139"/>
      <c r="T80" s="139"/>
      <c r="U80" s="139"/>
      <c r="V80" s="59"/>
      <c r="W80" s="59"/>
      <c r="X80" s="59"/>
      <c r="Y80" s="59"/>
    </row>
    <row r="81" spans="1:25">
      <c r="B81" s="142" t="s">
        <v>262</v>
      </c>
      <c r="C81" s="59"/>
      <c r="D81" s="59"/>
      <c r="E81" s="59"/>
      <c r="F81" s="59"/>
      <c r="G81" s="59"/>
      <c r="H81" s="59"/>
      <c r="I81" s="59"/>
      <c r="J81" s="141"/>
      <c r="K81" s="59"/>
      <c r="L81" s="139"/>
      <c r="M81" s="139"/>
      <c r="N81" s="139"/>
      <c r="O81" s="139"/>
      <c r="P81" s="139"/>
      <c r="Q81" s="139"/>
      <c r="R81" s="139"/>
      <c r="S81" s="139"/>
      <c r="T81" s="139"/>
      <c r="U81" s="139"/>
      <c r="V81" s="59"/>
      <c r="W81" s="59"/>
      <c r="X81" s="59"/>
      <c r="Y81" s="59"/>
    </row>
    <row r="82" spans="1:25">
      <c r="B82" s="45" t="s">
        <v>252</v>
      </c>
      <c r="F82" s="45" t="s">
        <v>110</v>
      </c>
      <c r="J82" s="158">
        <f t="shared" ref="J82:J91" si="5">SUM(L82:S82)</f>
        <v>32</v>
      </c>
      <c r="K82" s="139">
        <f>Volumes!K80</f>
        <v>0</v>
      </c>
      <c r="L82" s="146">
        <f>Volumes!L80</f>
        <v>0</v>
      </c>
      <c r="M82" s="146">
        <f>Volumes!M80</f>
        <v>32</v>
      </c>
      <c r="N82" s="146">
        <f>Volumes!N80</f>
        <v>0</v>
      </c>
      <c r="O82" s="146">
        <f>Volumes!O80</f>
        <v>0</v>
      </c>
      <c r="P82" s="146">
        <f>Volumes!P80</f>
        <v>0</v>
      </c>
      <c r="Q82" s="146">
        <f>Volumes!Q80</f>
        <v>0</v>
      </c>
      <c r="R82" s="146">
        <f>Volumes!R80</f>
        <v>0</v>
      </c>
      <c r="S82" s="146">
        <f>Volumes!S80</f>
        <v>0</v>
      </c>
      <c r="T82" s="139"/>
      <c r="U82" s="139"/>
    </row>
    <row r="83" spans="1:25">
      <c r="B83" s="45" t="s">
        <v>253</v>
      </c>
      <c r="F83" s="45" t="s">
        <v>110</v>
      </c>
      <c r="J83" s="158">
        <f t="shared" si="5"/>
        <v>1928</v>
      </c>
      <c r="L83" s="146">
        <f>Volumes!L81</f>
        <v>1570</v>
      </c>
      <c r="M83" s="146">
        <f>Volumes!M81</f>
        <v>70</v>
      </c>
      <c r="N83" s="146">
        <f>Volumes!N81</f>
        <v>0</v>
      </c>
      <c r="O83" s="146">
        <f>Volumes!O81</f>
        <v>201</v>
      </c>
      <c r="P83" s="146">
        <f>Volumes!P81</f>
        <v>0</v>
      </c>
      <c r="Q83" s="146">
        <f>Volumes!Q81</f>
        <v>87</v>
      </c>
      <c r="R83" s="146">
        <f>Volumes!R81</f>
        <v>0</v>
      </c>
      <c r="S83" s="146">
        <f>Volumes!S81</f>
        <v>0</v>
      </c>
      <c r="T83" s="139"/>
      <c r="U83" s="139"/>
    </row>
    <row r="84" spans="1:25">
      <c r="B84" s="45" t="s">
        <v>254</v>
      </c>
      <c r="F84" s="45" t="s">
        <v>110</v>
      </c>
      <c r="J84" s="158">
        <f t="shared" si="5"/>
        <v>110.74991185803268</v>
      </c>
      <c r="L84" s="146">
        <f>Volumes!L82</f>
        <v>0</v>
      </c>
      <c r="M84" s="146">
        <f>Volumes!M82</f>
        <v>0</v>
      </c>
      <c r="N84" s="146">
        <f>Volumes!N82</f>
        <v>0</v>
      </c>
      <c r="O84" s="146">
        <f>Volumes!O82</f>
        <v>82</v>
      </c>
      <c r="P84" s="146">
        <f>Volumes!P82</f>
        <v>0</v>
      </c>
      <c r="Q84" s="146">
        <f>Volumes!Q82</f>
        <v>28.749911858032668</v>
      </c>
      <c r="R84" s="146">
        <f>Volumes!R82</f>
        <v>0</v>
      </c>
      <c r="S84" s="146">
        <f>Volumes!S82</f>
        <v>0</v>
      </c>
      <c r="T84" s="139"/>
      <c r="U84" s="139"/>
    </row>
    <row r="85" spans="1:25">
      <c r="B85" s="45" t="s">
        <v>255</v>
      </c>
      <c r="F85" s="45" t="s">
        <v>110</v>
      </c>
      <c r="J85" s="158">
        <f t="shared" si="5"/>
        <v>1816.88</v>
      </c>
      <c r="L85" s="146">
        <f>Volumes!L83</f>
        <v>0</v>
      </c>
      <c r="M85" s="146">
        <f>Volumes!M83</f>
        <v>0</v>
      </c>
      <c r="N85" s="146">
        <f>Volumes!N83</f>
        <v>0</v>
      </c>
      <c r="O85" s="146">
        <f>Volumes!O83</f>
        <v>0</v>
      </c>
      <c r="P85" s="146">
        <f>Volumes!P83</f>
        <v>29.880000000000003</v>
      </c>
      <c r="Q85" s="146">
        <f>Volumes!Q83</f>
        <v>1787</v>
      </c>
      <c r="R85" s="146">
        <f>Volumes!R83</f>
        <v>0</v>
      </c>
      <c r="S85" s="146">
        <f>Volumes!S83</f>
        <v>0</v>
      </c>
      <c r="T85" s="139"/>
      <c r="U85" s="139"/>
    </row>
    <row r="86" spans="1:25">
      <c r="B86" s="45" t="s">
        <v>256</v>
      </c>
      <c r="F86" s="45" t="s">
        <v>110</v>
      </c>
      <c r="J86" s="158">
        <f t="shared" si="5"/>
        <v>20</v>
      </c>
      <c r="L86" s="146">
        <f>Volumes!L84</f>
        <v>0</v>
      </c>
      <c r="M86" s="146">
        <f>Volumes!M84</f>
        <v>20</v>
      </c>
      <c r="N86" s="146">
        <f>Volumes!N84</f>
        <v>0</v>
      </c>
      <c r="O86" s="146">
        <f>Volumes!O84</f>
        <v>0</v>
      </c>
      <c r="P86" s="146">
        <f>Volumes!P84</f>
        <v>0</v>
      </c>
      <c r="Q86" s="146">
        <f>Volumes!Q84</f>
        <v>0</v>
      </c>
      <c r="R86" s="146">
        <f>Volumes!R84</f>
        <v>0</v>
      </c>
      <c r="S86" s="146">
        <f>Volumes!S84</f>
        <v>0</v>
      </c>
      <c r="T86" s="139"/>
      <c r="U86" s="139"/>
    </row>
    <row r="87" spans="1:25">
      <c r="B87" s="45" t="s">
        <v>257</v>
      </c>
      <c r="F87" s="45" t="s">
        <v>110</v>
      </c>
      <c r="J87" s="158">
        <f t="shared" si="5"/>
        <v>539</v>
      </c>
      <c r="L87" s="146">
        <f>Volumes!L85</f>
        <v>0</v>
      </c>
      <c r="M87" s="146">
        <f>Volumes!M85</f>
        <v>260</v>
      </c>
      <c r="N87" s="146">
        <f>Volumes!N85</f>
        <v>0</v>
      </c>
      <c r="O87" s="146">
        <f>Volumes!O85</f>
        <v>279</v>
      </c>
      <c r="P87" s="146">
        <f>Volumes!P85</f>
        <v>0</v>
      </c>
      <c r="Q87" s="146">
        <f>Volumes!Q85</f>
        <v>0</v>
      </c>
      <c r="R87" s="146">
        <f>Volumes!R85</f>
        <v>0</v>
      </c>
      <c r="S87" s="146">
        <f>Volumes!S85</f>
        <v>0</v>
      </c>
      <c r="T87" s="139"/>
      <c r="U87" s="139"/>
    </row>
    <row r="88" spans="1:25">
      <c r="B88" s="45" t="s">
        <v>258</v>
      </c>
      <c r="F88" s="45" t="s">
        <v>110</v>
      </c>
      <c r="J88" s="158">
        <f t="shared" si="5"/>
        <v>352.5</v>
      </c>
      <c r="L88" s="146">
        <f>Volumes!L86</f>
        <v>0</v>
      </c>
      <c r="M88" s="146">
        <f>Volumes!M86</f>
        <v>0</v>
      </c>
      <c r="N88" s="146">
        <f>Volumes!N86</f>
        <v>0</v>
      </c>
      <c r="O88" s="146">
        <f>Volumes!O86</f>
        <v>0</v>
      </c>
      <c r="P88" s="146">
        <f>Volumes!P86</f>
        <v>0</v>
      </c>
      <c r="Q88" s="146">
        <f>Volumes!Q86</f>
        <v>352.5</v>
      </c>
      <c r="R88" s="146">
        <f>Volumes!R86</f>
        <v>0</v>
      </c>
      <c r="S88" s="146">
        <f>Volumes!S86</f>
        <v>0</v>
      </c>
      <c r="T88" s="139"/>
      <c r="U88" s="139"/>
    </row>
    <row r="89" spans="1:25">
      <c r="B89" s="45" t="s">
        <v>259</v>
      </c>
      <c r="F89" s="45" t="s">
        <v>110</v>
      </c>
      <c r="J89" s="158">
        <f t="shared" si="5"/>
        <v>0</v>
      </c>
      <c r="L89" s="146">
        <f>Volumes!L87</f>
        <v>0</v>
      </c>
      <c r="M89" s="146">
        <f>Volumes!M87</f>
        <v>0</v>
      </c>
      <c r="N89" s="146">
        <f>Volumes!N87</f>
        <v>0</v>
      </c>
      <c r="O89" s="146">
        <f>Volumes!O87</f>
        <v>0</v>
      </c>
      <c r="P89" s="146">
        <f>Volumes!P87</f>
        <v>0</v>
      </c>
      <c r="Q89" s="146">
        <f>Volumes!Q87</f>
        <v>0</v>
      </c>
      <c r="R89" s="146">
        <f>Volumes!R87</f>
        <v>0</v>
      </c>
      <c r="S89" s="146">
        <f>Volumes!S87</f>
        <v>0</v>
      </c>
      <c r="T89" s="139"/>
      <c r="U89" s="139"/>
    </row>
    <row r="90" spans="1:25">
      <c r="B90" s="45" t="s">
        <v>260</v>
      </c>
      <c r="F90" s="45" t="s">
        <v>110</v>
      </c>
      <c r="J90" s="158">
        <f t="shared" si="5"/>
        <v>0</v>
      </c>
      <c r="L90" s="146">
        <f>Volumes!L88</f>
        <v>0</v>
      </c>
      <c r="M90" s="146">
        <f>Volumes!M88</f>
        <v>0</v>
      </c>
      <c r="N90" s="146">
        <f>Volumes!N88</f>
        <v>0</v>
      </c>
      <c r="O90" s="146">
        <f>Volumes!O88</f>
        <v>0</v>
      </c>
      <c r="P90" s="146">
        <f>Volumes!P88</f>
        <v>0</v>
      </c>
      <c r="Q90" s="146">
        <f>Volumes!Q88</f>
        <v>0</v>
      </c>
      <c r="R90" s="146">
        <f>Volumes!R88</f>
        <v>0</v>
      </c>
      <c r="S90" s="146">
        <f>Volumes!S88</f>
        <v>0</v>
      </c>
      <c r="T90" s="139"/>
      <c r="U90" s="139"/>
    </row>
    <row r="91" spans="1:25">
      <c r="B91" s="45" t="s">
        <v>261</v>
      </c>
      <c r="F91" s="45" t="s">
        <v>110</v>
      </c>
      <c r="J91" s="158">
        <f t="shared" si="5"/>
        <v>0</v>
      </c>
      <c r="K91" s="59"/>
      <c r="L91" s="146">
        <f>Volumes!L89</f>
        <v>0</v>
      </c>
      <c r="M91" s="146">
        <f>Volumes!M89</f>
        <v>0</v>
      </c>
      <c r="N91" s="146">
        <f>Volumes!N89</f>
        <v>0</v>
      </c>
      <c r="O91" s="146">
        <f>Volumes!O89</f>
        <v>0</v>
      </c>
      <c r="P91" s="146">
        <f>Volumes!P89</f>
        <v>0</v>
      </c>
      <c r="Q91" s="146">
        <f>Volumes!Q89</f>
        <v>0</v>
      </c>
      <c r="R91" s="146">
        <f>Volumes!R89</f>
        <v>0</v>
      </c>
      <c r="S91" s="146">
        <f>Volumes!S89</f>
        <v>0</v>
      </c>
      <c r="T91" s="139"/>
      <c r="U91" s="139"/>
      <c r="V91" s="59"/>
      <c r="W91" s="59"/>
      <c r="X91" s="59"/>
      <c r="Y91" s="59"/>
    </row>
    <row r="92" spans="1:25">
      <c r="K92" s="59"/>
      <c r="L92" s="139"/>
      <c r="M92" s="139"/>
      <c r="N92" s="139"/>
      <c r="O92" s="139"/>
      <c r="P92" s="139"/>
      <c r="Q92" s="139"/>
      <c r="R92" s="139"/>
      <c r="S92" s="139"/>
      <c r="T92" s="139"/>
      <c r="U92" s="139"/>
      <c r="V92" s="59"/>
      <c r="W92" s="59"/>
      <c r="X92" s="59"/>
      <c r="Y92" s="59"/>
    </row>
    <row r="93" spans="1:25" s="181" customFormat="1">
      <c r="A93" s="180"/>
      <c r="B93" s="181" t="s">
        <v>266</v>
      </c>
      <c r="L93" s="182"/>
      <c r="M93" s="182"/>
      <c r="N93" s="182"/>
      <c r="O93" s="182"/>
      <c r="P93" s="182"/>
      <c r="Q93" s="182"/>
      <c r="R93" s="182"/>
      <c r="S93" s="182"/>
      <c r="T93" s="182"/>
      <c r="U93" s="182"/>
      <c r="V93" s="183"/>
      <c r="W93" s="183"/>
      <c r="X93" s="183"/>
      <c r="Y93" s="183"/>
    </row>
    <row r="94" spans="1:25" s="67" customFormat="1">
      <c r="L94" s="144"/>
      <c r="M94" s="144"/>
      <c r="N94" s="144"/>
      <c r="O94" s="144"/>
      <c r="P94" s="144"/>
      <c r="Q94" s="144"/>
      <c r="R94" s="144"/>
      <c r="S94" s="144"/>
      <c r="T94" s="139"/>
      <c r="U94" s="139"/>
      <c r="V94" s="105"/>
      <c r="W94" s="105"/>
      <c r="X94" s="105"/>
      <c r="Y94" s="105"/>
    </row>
    <row r="95" spans="1:25" s="67" customFormat="1">
      <c r="B95" s="44" t="s">
        <v>250</v>
      </c>
      <c r="L95" s="144"/>
      <c r="M95" s="144"/>
      <c r="N95" s="144"/>
      <c r="O95" s="144"/>
      <c r="P95" s="144"/>
      <c r="Q95" s="144"/>
      <c r="R95" s="144"/>
      <c r="S95" s="144"/>
      <c r="T95" s="139"/>
      <c r="U95" s="139"/>
      <c r="V95" s="105"/>
      <c r="W95" s="105"/>
      <c r="X95" s="105"/>
      <c r="Y95" s="105"/>
    </row>
    <row r="96" spans="1:25" s="67" customFormat="1">
      <c r="B96" s="45"/>
      <c r="F96" s="72"/>
      <c r="J96" s="74"/>
      <c r="L96" s="144"/>
      <c r="M96" s="144"/>
      <c r="N96" s="144"/>
      <c r="O96" s="144"/>
      <c r="P96" s="144"/>
      <c r="Q96" s="144"/>
      <c r="R96" s="144"/>
      <c r="S96" s="144"/>
      <c r="T96" s="139"/>
      <c r="U96" s="139"/>
      <c r="V96" s="105"/>
      <c r="W96" s="145"/>
      <c r="X96" s="105"/>
      <c r="Y96" s="105"/>
    </row>
    <row r="97" spans="2:25" s="67" customFormat="1">
      <c r="B97" s="44" t="s">
        <v>251</v>
      </c>
      <c r="F97" s="72"/>
      <c r="L97" s="144"/>
      <c r="M97" s="144"/>
      <c r="N97" s="144"/>
      <c r="O97" s="144"/>
      <c r="P97" s="144"/>
      <c r="Q97" s="144"/>
      <c r="R97" s="144"/>
      <c r="S97" s="144"/>
      <c r="T97" s="139"/>
      <c r="U97" s="139"/>
      <c r="V97" s="105"/>
      <c r="W97" s="105"/>
      <c r="X97" s="105"/>
      <c r="Y97" s="105"/>
    </row>
    <row r="98" spans="2:25" s="67" customFormat="1">
      <c r="B98" s="45" t="s">
        <v>252</v>
      </c>
      <c r="F98" s="45" t="s">
        <v>110</v>
      </c>
      <c r="J98" s="158">
        <f t="shared" ref="J98:J107" si="6">SUM(L98:S98)</f>
        <v>9544.1185701527793</v>
      </c>
      <c r="K98" s="139">
        <f>Volumes!K96</f>
        <v>0</v>
      </c>
      <c r="L98" s="146">
        <f>Volumes!L96</f>
        <v>233.46153846153845</v>
      </c>
      <c r="M98" s="146">
        <f>Volumes!M96</f>
        <v>192.81818181818181</v>
      </c>
      <c r="N98" s="146">
        <f>Volumes!N96</f>
        <v>3303.1887800702334</v>
      </c>
      <c r="O98" s="146">
        <f>Volumes!O96</f>
        <v>3346.7984220755529</v>
      </c>
      <c r="P98" s="146">
        <f>Volumes!P96</f>
        <v>134.68</v>
      </c>
      <c r="Q98" s="146">
        <f>Volumes!Q96</f>
        <v>2226.1716477272726</v>
      </c>
      <c r="R98" s="146">
        <f>Volumes!R96</f>
        <v>107</v>
      </c>
      <c r="S98" s="146">
        <f>Volumes!S96</f>
        <v>0</v>
      </c>
      <c r="T98" s="139"/>
      <c r="U98" s="139"/>
    </row>
    <row r="99" spans="2:25" s="67" customFormat="1">
      <c r="B99" s="45" t="s">
        <v>253</v>
      </c>
      <c r="F99" s="45" t="s">
        <v>110</v>
      </c>
      <c r="J99" s="158">
        <f t="shared" si="6"/>
        <v>11958.283456756893</v>
      </c>
      <c r="L99" s="146">
        <f>Volumes!L97</f>
        <v>179.53846153846155</v>
      </c>
      <c r="M99" s="146">
        <f>Volumes!M97</f>
        <v>252.81818181818184</v>
      </c>
      <c r="N99" s="146">
        <f>Volumes!N97</f>
        <v>3538.4011223062944</v>
      </c>
      <c r="O99" s="146">
        <f>Volumes!O97</f>
        <v>4402.6317630636531</v>
      </c>
      <c r="P99" s="146">
        <f>Volumes!P97</f>
        <v>134.9</v>
      </c>
      <c r="Q99" s="146">
        <f>Volumes!Q97</f>
        <v>3251.9939280303029</v>
      </c>
      <c r="R99" s="146">
        <f>Volumes!R97</f>
        <v>198</v>
      </c>
      <c r="S99" s="146">
        <f>Volumes!S97</f>
        <v>0</v>
      </c>
      <c r="T99" s="139"/>
      <c r="U99" s="139"/>
    </row>
    <row r="100" spans="2:25" s="67" customFormat="1">
      <c r="B100" s="45" t="s">
        <v>254</v>
      </c>
      <c r="F100" s="45" t="s">
        <v>110</v>
      </c>
      <c r="J100" s="158">
        <f t="shared" si="6"/>
        <v>6289.0747441755166</v>
      </c>
      <c r="K100" s="74"/>
      <c r="L100" s="146">
        <f>Volumes!L98</f>
        <v>58.84615384615384</v>
      </c>
      <c r="M100" s="146">
        <f>Volumes!M98</f>
        <v>94.272727272727266</v>
      </c>
      <c r="N100" s="146">
        <f>Volumes!N98</f>
        <v>1935.5849347416518</v>
      </c>
      <c r="O100" s="146">
        <f>Volumes!O98</f>
        <v>2111.6061783149839</v>
      </c>
      <c r="P100" s="146">
        <f>Volumes!P98</f>
        <v>36.54</v>
      </c>
      <c r="Q100" s="146">
        <f>Volumes!Q98</f>
        <v>1867.2247499999996</v>
      </c>
      <c r="R100" s="146">
        <f>Volumes!R98</f>
        <v>185</v>
      </c>
      <c r="S100" s="146">
        <f>Volumes!S98</f>
        <v>0</v>
      </c>
      <c r="T100" s="139"/>
      <c r="U100" s="139"/>
    </row>
    <row r="101" spans="2:25" s="67" customFormat="1">
      <c r="B101" s="45" t="s">
        <v>255</v>
      </c>
      <c r="F101" s="45" t="s">
        <v>110</v>
      </c>
      <c r="J101" s="158">
        <f t="shared" si="6"/>
        <v>3199.5389993190411</v>
      </c>
      <c r="K101" s="74"/>
      <c r="L101" s="146">
        <f>Volumes!L99</f>
        <v>54.692307692307693</v>
      </c>
      <c r="M101" s="146">
        <f>Volumes!M99</f>
        <v>53.727272727272727</v>
      </c>
      <c r="N101" s="146">
        <f>Volumes!N99</f>
        <v>950.48485094942907</v>
      </c>
      <c r="O101" s="146">
        <f>Volumes!O99</f>
        <v>1202.5282696911618</v>
      </c>
      <c r="P101" s="146">
        <f>Volumes!P99</f>
        <v>19.25</v>
      </c>
      <c r="Q101" s="146">
        <f>Volumes!Q99</f>
        <v>624.1954545454546</v>
      </c>
      <c r="R101" s="146">
        <f>Volumes!R99</f>
        <v>294.66084371341572</v>
      </c>
      <c r="S101" s="146">
        <f>Volumes!S99</f>
        <v>0</v>
      </c>
      <c r="T101" s="139"/>
      <c r="U101" s="139"/>
      <c r="Y101" s="76"/>
    </row>
    <row r="102" spans="2:25" s="67" customFormat="1">
      <c r="B102" s="45" t="s">
        <v>256</v>
      </c>
      <c r="F102" s="45" t="s">
        <v>110</v>
      </c>
      <c r="J102" s="158">
        <f t="shared" si="6"/>
        <v>2545.4996868070525</v>
      </c>
      <c r="K102" s="74"/>
      <c r="L102" s="146">
        <f>Volumes!L100</f>
        <v>15</v>
      </c>
      <c r="M102" s="146">
        <f>Volumes!M100</f>
        <v>12</v>
      </c>
      <c r="N102" s="146">
        <f>Volumes!N100</f>
        <v>756.18101064798066</v>
      </c>
      <c r="O102" s="146">
        <f>Volumes!O100</f>
        <v>664.43608197083677</v>
      </c>
      <c r="P102" s="146">
        <f>Volumes!P100</f>
        <v>4</v>
      </c>
      <c r="Q102" s="146">
        <f>Volumes!Q100</f>
        <v>697.88560606060616</v>
      </c>
      <c r="R102" s="146">
        <f>Volumes!R100</f>
        <v>395.99698812762881</v>
      </c>
      <c r="S102" s="146">
        <f>Volumes!S100</f>
        <v>0</v>
      </c>
      <c r="T102" s="139"/>
      <c r="U102" s="139"/>
    </row>
    <row r="103" spans="2:25" s="67" customFormat="1">
      <c r="B103" s="45" t="s">
        <v>257</v>
      </c>
      <c r="F103" s="45" t="s">
        <v>110</v>
      </c>
      <c r="J103" s="158">
        <f t="shared" si="6"/>
        <v>1120.0943226895179</v>
      </c>
      <c r="K103" s="74"/>
      <c r="L103" s="146">
        <f>Volumes!L101</f>
        <v>3</v>
      </c>
      <c r="M103" s="146">
        <f>Volumes!M101</f>
        <v>0</v>
      </c>
      <c r="N103" s="146">
        <f>Volumes!N101</f>
        <v>333.44044108954131</v>
      </c>
      <c r="O103" s="146">
        <f>Volumes!O101</f>
        <v>361.41879069088554</v>
      </c>
      <c r="P103" s="146">
        <f>Volumes!P101</f>
        <v>3</v>
      </c>
      <c r="Q103" s="146">
        <f>Volumes!Q101</f>
        <v>417.23509090909096</v>
      </c>
      <c r="R103" s="146">
        <f>Volumes!R101</f>
        <v>2</v>
      </c>
      <c r="S103" s="146">
        <f>Volumes!S101</f>
        <v>0</v>
      </c>
      <c r="T103" s="139"/>
      <c r="U103" s="139"/>
    </row>
    <row r="104" spans="2:25" s="67" customFormat="1">
      <c r="B104" s="45" t="s">
        <v>258</v>
      </c>
      <c r="F104" s="45" t="s">
        <v>110</v>
      </c>
      <c r="J104" s="158">
        <f t="shared" si="6"/>
        <v>717.94918725160437</v>
      </c>
      <c r="K104" s="74"/>
      <c r="L104" s="146">
        <f>Volumes!L102</f>
        <v>0</v>
      </c>
      <c r="M104" s="146">
        <f>Volumes!M102</f>
        <v>1</v>
      </c>
      <c r="N104" s="146">
        <f>Volumes!N102</f>
        <v>200.33147143888931</v>
      </c>
      <c r="O104" s="146">
        <f>Volumes!O102</f>
        <v>204.08747338847263</v>
      </c>
      <c r="P104" s="146">
        <f>Volumes!P102</f>
        <v>0</v>
      </c>
      <c r="Q104" s="146">
        <f>Volumes!Q102</f>
        <v>312.53024242424249</v>
      </c>
      <c r="R104" s="146">
        <f>Volumes!R102</f>
        <v>0</v>
      </c>
      <c r="S104" s="146">
        <f>Volumes!S102</f>
        <v>0</v>
      </c>
      <c r="T104" s="139"/>
      <c r="U104" s="139"/>
    </row>
    <row r="105" spans="2:25" s="67" customFormat="1">
      <c r="B105" s="45" t="s">
        <v>259</v>
      </c>
      <c r="F105" s="45" t="s">
        <v>110</v>
      </c>
      <c r="J105" s="158">
        <f t="shared" si="6"/>
        <v>512.08408616438214</v>
      </c>
      <c r="K105" s="74"/>
      <c r="L105" s="146">
        <f>Volumes!L103</f>
        <v>0</v>
      </c>
      <c r="M105" s="146">
        <f>Volumes!M103</f>
        <v>0</v>
      </c>
      <c r="N105" s="146">
        <f>Volumes!N103</f>
        <v>74.291666780437708</v>
      </c>
      <c r="O105" s="146">
        <f>Volumes!O103</f>
        <v>93.839510293035403</v>
      </c>
      <c r="P105" s="146">
        <f>Volumes!P103</f>
        <v>0</v>
      </c>
      <c r="Q105" s="146">
        <f>Volumes!Q103</f>
        <v>129.95290909090909</v>
      </c>
      <c r="R105" s="146">
        <f>Volumes!R103</f>
        <v>214</v>
      </c>
      <c r="S105" s="146">
        <f>Volumes!S103</f>
        <v>0</v>
      </c>
      <c r="T105" s="139"/>
      <c r="U105" s="139"/>
    </row>
    <row r="106" spans="2:25" s="67" customFormat="1">
      <c r="B106" s="45" t="s">
        <v>260</v>
      </c>
      <c r="F106" s="45" t="s">
        <v>110</v>
      </c>
      <c r="J106" s="158">
        <f t="shared" si="6"/>
        <v>121.26430316087729</v>
      </c>
      <c r="K106" s="74"/>
      <c r="L106" s="146">
        <f>Volumes!L104</f>
        <v>0</v>
      </c>
      <c r="M106" s="146">
        <f>Volumes!M104</f>
        <v>0</v>
      </c>
      <c r="N106" s="146">
        <f>Volumes!N104</f>
        <v>24.954870328103286</v>
      </c>
      <c r="O106" s="146">
        <f>Volumes!O104</f>
        <v>43.668160105501272</v>
      </c>
      <c r="P106" s="146">
        <f>Volumes!P104</f>
        <v>0</v>
      </c>
      <c r="Q106" s="146">
        <f>Volumes!Q104</f>
        <v>52.641272727272728</v>
      </c>
      <c r="R106" s="146">
        <f>Volumes!R104</f>
        <v>0</v>
      </c>
      <c r="S106" s="146">
        <f>Volumes!S104</f>
        <v>0</v>
      </c>
      <c r="T106" s="139"/>
      <c r="U106" s="139"/>
    </row>
    <row r="107" spans="2:25" s="67" customFormat="1">
      <c r="B107" s="45" t="s">
        <v>261</v>
      </c>
      <c r="F107" s="45" t="s">
        <v>110</v>
      </c>
      <c r="J107" s="158">
        <f t="shared" si="6"/>
        <v>101.012950169617</v>
      </c>
      <c r="L107" s="146">
        <f>Volumes!L105</f>
        <v>0</v>
      </c>
      <c r="M107" s="146">
        <f>Volumes!M105</f>
        <v>0</v>
      </c>
      <c r="N107" s="146">
        <f>Volumes!N105</f>
        <v>14.039616389085126</v>
      </c>
      <c r="O107" s="146">
        <f>Volumes!O105</f>
        <v>33.567515598713683</v>
      </c>
      <c r="P107" s="146">
        <f>Volumes!P105</f>
        <v>0</v>
      </c>
      <c r="Q107" s="146">
        <f>Volumes!Q105</f>
        <v>44.405818181818184</v>
      </c>
      <c r="R107" s="146">
        <f>Volumes!R105</f>
        <v>9</v>
      </c>
      <c r="S107" s="146">
        <f>Volumes!S105</f>
        <v>0</v>
      </c>
      <c r="T107" s="139"/>
      <c r="U107" s="139"/>
    </row>
    <row r="108" spans="2:25" s="67" customFormat="1">
      <c r="B108" s="45"/>
      <c r="J108" s="73"/>
      <c r="L108" s="139"/>
      <c r="M108" s="139"/>
      <c r="N108" s="139"/>
      <c r="O108" s="139"/>
      <c r="P108" s="139"/>
      <c r="Q108" s="139"/>
      <c r="R108" s="139"/>
      <c r="S108" s="139"/>
      <c r="T108" s="139"/>
      <c r="U108" s="139"/>
    </row>
    <row r="109" spans="2:25" s="67" customFormat="1">
      <c r="B109" s="44" t="s">
        <v>262</v>
      </c>
      <c r="J109" s="73"/>
      <c r="K109" s="74"/>
      <c r="L109" s="139"/>
      <c r="M109" s="139"/>
      <c r="N109" s="139"/>
      <c r="O109" s="139"/>
      <c r="P109" s="139"/>
      <c r="Q109" s="139"/>
      <c r="R109" s="139"/>
      <c r="S109" s="139"/>
      <c r="T109" s="139"/>
      <c r="U109" s="139"/>
    </row>
    <row r="110" spans="2:25" s="67" customFormat="1">
      <c r="B110" s="45" t="s">
        <v>252</v>
      </c>
      <c r="F110" s="45" t="s">
        <v>110</v>
      </c>
      <c r="J110" s="158">
        <f t="shared" ref="J110:J119" si="7">SUM(L110:S110)</f>
        <v>103.46580316916346</v>
      </c>
      <c r="K110" s="139">
        <f>Volumes!K108</f>
        <v>0</v>
      </c>
      <c r="L110" s="146">
        <f>Volumes!L108</f>
        <v>3</v>
      </c>
      <c r="M110" s="146">
        <f>Volumes!M108</f>
        <v>4.7272727272727266</v>
      </c>
      <c r="N110" s="146">
        <f>Volumes!N108</f>
        <v>74.930625065388114</v>
      </c>
      <c r="O110" s="146">
        <f>Volumes!O108</f>
        <v>17.137905376502623</v>
      </c>
      <c r="P110" s="146">
        <f>Volumes!P108</f>
        <v>2.67</v>
      </c>
      <c r="Q110" s="146">
        <f>Volumes!Q108</f>
        <v>0</v>
      </c>
      <c r="R110" s="146">
        <f>Volumes!R108</f>
        <v>1</v>
      </c>
      <c r="S110" s="146">
        <f>Volumes!S108</f>
        <v>0</v>
      </c>
      <c r="T110" s="139"/>
      <c r="U110" s="139"/>
      <c r="Y110" s="76"/>
    </row>
    <row r="111" spans="2:25" s="67" customFormat="1">
      <c r="B111" s="45" t="s">
        <v>253</v>
      </c>
      <c r="F111" s="45" t="s">
        <v>110</v>
      </c>
      <c r="J111" s="158">
        <f t="shared" si="7"/>
        <v>62.91891779187285</v>
      </c>
      <c r="K111" s="74"/>
      <c r="L111" s="146">
        <f>Volumes!L109</f>
        <v>6</v>
      </c>
      <c r="M111" s="146">
        <f>Volumes!M109</f>
        <v>12.363636363636363</v>
      </c>
      <c r="N111" s="146">
        <f>Volumes!N109</f>
        <v>14.485281428236487</v>
      </c>
      <c r="O111" s="146">
        <f>Volumes!O109</f>
        <v>20</v>
      </c>
      <c r="P111" s="146">
        <f>Volumes!P109</f>
        <v>8.07</v>
      </c>
      <c r="Q111" s="146">
        <f>Volumes!Q109</f>
        <v>0</v>
      </c>
      <c r="R111" s="146">
        <f>Volumes!R109</f>
        <v>2</v>
      </c>
      <c r="S111" s="146">
        <f>Volumes!S109</f>
        <v>0</v>
      </c>
      <c r="T111" s="139"/>
      <c r="U111" s="139"/>
    </row>
    <row r="112" spans="2:25" s="67" customFormat="1">
      <c r="B112" s="45" t="s">
        <v>254</v>
      </c>
      <c r="F112" s="45" t="s">
        <v>110</v>
      </c>
      <c r="J112" s="158">
        <f t="shared" si="7"/>
        <v>95.089052901381578</v>
      </c>
      <c r="K112" s="74"/>
      <c r="L112" s="146">
        <f>Volumes!L110</f>
        <v>7</v>
      </c>
      <c r="M112" s="146">
        <f>Volumes!M110</f>
        <v>11.272727272727273</v>
      </c>
      <c r="N112" s="146">
        <f>Volumes!N110</f>
        <v>21.105306731992215</v>
      </c>
      <c r="O112" s="146">
        <f>Volumes!O110</f>
        <v>23.361018896662099</v>
      </c>
      <c r="P112" s="146">
        <f>Volumes!P110</f>
        <v>14.35</v>
      </c>
      <c r="Q112" s="146">
        <f>Volumes!Q110</f>
        <v>0</v>
      </c>
      <c r="R112" s="146">
        <f>Volumes!R110</f>
        <v>18</v>
      </c>
      <c r="S112" s="146">
        <f>Volumes!S110</f>
        <v>0</v>
      </c>
      <c r="T112" s="139"/>
      <c r="U112" s="139"/>
    </row>
    <row r="113" spans="2:22" s="67" customFormat="1">
      <c r="B113" s="45" t="s">
        <v>255</v>
      </c>
      <c r="F113" s="45" t="s">
        <v>110</v>
      </c>
      <c r="J113" s="158">
        <f t="shared" si="7"/>
        <v>192.56017322055817</v>
      </c>
      <c r="K113" s="74"/>
      <c r="L113" s="146">
        <f>Volumes!L111</f>
        <v>19</v>
      </c>
      <c r="M113" s="146">
        <f>Volumes!M111</f>
        <v>30.181818181818183</v>
      </c>
      <c r="N113" s="146">
        <f>Volumes!N111</f>
        <v>36.3264401638789</v>
      </c>
      <c r="O113" s="146">
        <f>Volumes!O111</f>
        <v>56.541914874861092</v>
      </c>
      <c r="P113" s="146">
        <f>Volumes!P111</f>
        <v>20.509999999999998</v>
      </c>
      <c r="Q113" s="146">
        <f>Volumes!Q111</f>
        <v>0</v>
      </c>
      <c r="R113" s="146">
        <f>Volumes!R111</f>
        <v>30</v>
      </c>
      <c r="S113" s="146">
        <f>Volumes!S111</f>
        <v>0</v>
      </c>
      <c r="T113" s="139"/>
      <c r="U113" s="139"/>
    </row>
    <row r="114" spans="2:22" s="67" customFormat="1">
      <c r="B114" s="45" t="s">
        <v>256</v>
      </c>
      <c r="F114" s="45" t="s">
        <v>110</v>
      </c>
      <c r="J114" s="158">
        <f t="shared" si="7"/>
        <v>196.93294174803523</v>
      </c>
      <c r="K114" s="74"/>
      <c r="L114" s="146">
        <f>Volumes!L112</f>
        <v>16</v>
      </c>
      <c r="M114" s="146">
        <f>Volumes!M112</f>
        <v>20</v>
      </c>
      <c r="N114" s="146">
        <f>Volumes!N112</f>
        <v>73.789375609717894</v>
      </c>
      <c r="O114" s="146">
        <f>Volumes!O112</f>
        <v>31.263566138317341</v>
      </c>
      <c r="P114" s="146">
        <f>Volumes!P112</f>
        <v>20.88</v>
      </c>
      <c r="Q114" s="146">
        <f>Volumes!Q112</f>
        <v>0</v>
      </c>
      <c r="R114" s="146">
        <f>Volumes!R112</f>
        <v>35</v>
      </c>
      <c r="S114" s="146">
        <f>Volumes!S112</f>
        <v>0</v>
      </c>
      <c r="T114" s="139"/>
      <c r="U114" s="139"/>
    </row>
    <row r="115" spans="2:22" s="67" customFormat="1">
      <c r="B115" s="45" t="s">
        <v>257</v>
      </c>
      <c r="F115" s="45" t="s">
        <v>110</v>
      </c>
      <c r="J115" s="158">
        <f t="shared" si="7"/>
        <v>230.07164899372779</v>
      </c>
      <c r="K115" s="74"/>
      <c r="L115" s="146">
        <f>Volumes!L113</f>
        <v>9</v>
      </c>
      <c r="M115" s="146">
        <f>Volumes!M113</f>
        <v>15</v>
      </c>
      <c r="N115" s="146">
        <f>Volumes!N113</f>
        <v>166.62251667064666</v>
      </c>
      <c r="O115" s="146">
        <f>Volumes!O113</f>
        <v>30.449132323081141</v>
      </c>
      <c r="P115" s="146">
        <f>Volumes!P113</f>
        <v>8</v>
      </c>
      <c r="Q115" s="146">
        <f>Volumes!Q113</f>
        <v>0</v>
      </c>
      <c r="R115" s="146">
        <f>Volumes!R113</f>
        <v>1</v>
      </c>
      <c r="S115" s="146">
        <f>Volumes!S113</f>
        <v>0</v>
      </c>
      <c r="T115" s="139"/>
      <c r="U115" s="139"/>
    </row>
    <row r="116" spans="2:22" s="67" customFormat="1">
      <c r="B116" s="45" t="s">
        <v>258</v>
      </c>
      <c r="F116" s="45" t="s">
        <v>110</v>
      </c>
      <c r="J116" s="158">
        <f t="shared" si="7"/>
        <v>89.634300994624624</v>
      </c>
      <c r="L116" s="146">
        <f>Volumes!L114</f>
        <v>1.3846153846153846</v>
      </c>
      <c r="M116" s="146">
        <f>Volumes!M114</f>
        <v>15</v>
      </c>
      <c r="N116" s="146">
        <f>Volumes!N114</f>
        <v>53.693712827985536</v>
      </c>
      <c r="O116" s="146">
        <f>Volumes!O114</f>
        <v>13.555972782023696</v>
      </c>
      <c r="P116" s="146">
        <f>Volumes!P114</f>
        <v>6</v>
      </c>
      <c r="Q116" s="146">
        <f>Volumes!Q114</f>
        <v>0</v>
      </c>
      <c r="R116" s="146">
        <f>Volumes!R114</f>
        <v>0</v>
      </c>
      <c r="S116" s="146">
        <f>Volumes!S114</f>
        <v>0</v>
      </c>
      <c r="T116" s="139"/>
      <c r="U116" s="139"/>
    </row>
    <row r="117" spans="2:22" s="68" customFormat="1">
      <c r="B117" s="45" t="s">
        <v>259</v>
      </c>
      <c r="F117" s="45" t="s">
        <v>110</v>
      </c>
      <c r="J117" s="158">
        <f t="shared" si="7"/>
        <v>160.98361539984958</v>
      </c>
      <c r="L117" s="146">
        <f>Volumes!L115</f>
        <v>0</v>
      </c>
      <c r="M117" s="146">
        <f>Volumes!M115</f>
        <v>9</v>
      </c>
      <c r="N117" s="146">
        <f>Volumes!N115</f>
        <v>96.318685781310819</v>
      </c>
      <c r="O117" s="146">
        <f>Volumes!O115</f>
        <v>17.184929618538764</v>
      </c>
      <c r="P117" s="146">
        <f>Volumes!P115</f>
        <v>6.48</v>
      </c>
      <c r="Q117" s="146">
        <f>Volumes!Q115</f>
        <v>0</v>
      </c>
      <c r="R117" s="146">
        <f>Volumes!R115</f>
        <v>32</v>
      </c>
      <c r="S117" s="146">
        <f>Volumes!S115</f>
        <v>0</v>
      </c>
      <c r="T117" s="139"/>
      <c r="U117" s="139"/>
    </row>
    <row r="118" spans="2:22" s="67" customFormat="1">
      <c r="B118" s="45" t="s">
        <v>260</v>
      </c>
      <c r="F118" s="45" t="s">
        <v>110</v>
      </c>
      <c r="J118" s="158">
        <f t="shared" si="7"/>
        <v>26.666851725951688</v>
      </c>
      <c r="L118" s="146">
        <f>Volumes!L116</f>
        <v>0</v>
      </c>
      <c r="M118" s="146">
        <f>Volumes!M116</f>
        <v>5</v>
      </c>
      <c r="N118" s="146">
        <f>Volumes!N116</f>
        <v>12.013743306452419</v>
      </c>
      <c r="O118" s="146">
        <f>Volumes!O116</f>
        <v>4.6531084194992669</v>
      </c>
      <c r="P118" s="146">
        <f>Volumes!P116</f>
        <v>5</v>
      </c>
      <c r="Q118" s="146">
        <f>Volumes!Q116</f>
        <v>0</v>
      </c>
      <c r="R118" s="146">
        <f>Volumes!R116</f>
        <v>0</v>
      </c>
      <c r="S118" s="146">
        <f>Volumes!S116</f>
        <v>0</v>
      </c>
      <c r="T118" s="139"/>
      <c r="U118" s="139"/>
    </row>
    <row r="119" spans="2:22" s="67" customFormat="1">
      <c r="B119" s="45" t="s">
        <v>261</v>
      </c>
      <c r="F119" s="45" t="s">
        <v>110</v>
      </c>
      <c r="J119" s="158">
        <f t="shared" si="7"/>
        <v>116.55452012464585</v>
      </c>
      <c r="L119" s="146">
        <f>Volumes!L117</f>
        <v>0</v>
      </c>
      <c r="M119" s="146">
        <f>Volumes!M117</f>
        <v>3</v>
      </c>
      <c r="N119" s="146">
        <f>Volumes!N117</f>
        <v>36.387152757278486</v>
      </c>
      <c r="O119" s="146">
        <f>Volumes!O117</f>
        <v>4.1673673673673663</v>
      </c>
      <c r="P119" s="146">
        <f>Volumes!P117</f>
        <v>3</v>
      </c>
      <c r="Q119" s="146">
        <f>Volumes!Q117</f>
        <v>0</v>
      </c>
      <c r="R119" s="146">
        <f>Volumes!R117</f>
        <v>70</v>
      </c>
      <c r="S119" s="146">
        <f>Volumes!S117</f>
        <v>0</v>
      </c>
      <c r="T119" s="139"/>
      <c r="U119" s="139"/>
    </row>
    <row r="120" spans="2:22">
      <c r="J120" s="59"/>
      <c r="K120" s="59"/>
      <c r="L120" s="139"/>
      <c r="M120" s="139"/>
      <c r="N120" s="139"/>
      <c r="O120" s="139"/>
      <c r="P120" s="139"/>
      <c r="Q120" s="139"/>
      <c r="R120" s="139"/>
      <c r="S120" s="139"/>
      <c r="T120" s="139"/>
      <c r="U120" s="139"/>
      <c r="V120" s="59"/>
    </row>
    <row r="121" spans="2:22">
      <c r="B121" s="44" t="s">
        <v>263</v>
      </c>
      <c r="J121" s="59"/>
      <c r="K121" s="59"/>
      <c r="L121" s="139"/>
      <c r="M121" s="139"/>
      <c r="N121" s="139"/>
      <c r="O121" s="139"/>
      <c r="P121" s="139"/>
      <c r="Q121" s="139"/>
      <c r="R121" s="139"/>
      <c r="S121" s="139"/>
      <c r="T121" s="139"/>
      <c r="U121" s="139"/>
      <c r="V121" s="59"/>
    </row>
    <row r="122" spans="2:22">
      <c r="B122" s="45"/>
      <c r="J122" s="59"/>
      <c r="K122" s="59"/>
      <c r="L122" s="139"/>
      <c r="M122" s="139"/>
      <c r="N122" s="139"/>
      <c r="O122" s="139"/>
      <c r="P122" s="139"/>
      <c r="Q122" s="139"/>
      <c r="R122" s="139"/>
      <c r="S122" s="139"/>
      <c r="T122" s="139"/>
      <c r="U122" s="139"/>
      <c r="V122" s="59"/>
    </row>
    <row r="123" spans="2:22">
      <c r="B123" s="44" t="s">
        <v>251</v>
      </c>
      <c r="J123" s="59"/>
      <c r="K123" s="59"/>
      <c r="L123" s="139"/>
      <c r="M123" s="139"/>
      <c r="N123" s="139"/>
      <c r="O123" s="139"/>
      <c r="P123" s="139"/>
      <c r="Q123" s="139"/>
      <c r="R123" s="139"/>
      <c r="S123" s="139"/>
      <c r="T123" s="139"/>
      <c r="U123" s="139"/>
      <c r="V123" s="59"/>
    </row>
    <row r="124" spans="2:22">
      <c r="B124" s="45" t="s">
        <v>252</v>
      </c>
      <c r="F124" s="45" t="s">
        <v>110</v>
      </c>
      <c r="J124" s="158">
        <f t="shared" ref="J124:J133" si="8">SUM(L124:S124)</f>
        <v>83.468863586635578</v>
      </c>
      <c r="K124" s="139">
        <f>Volumes!K122</f>
        <v>0</v>
      </c>
      <c r="L124" s="146">
        <f>Volumes!L122</f>
        <v>3.6942110783326729</v>
      </c>
      <c r="M124" s="146">
        <f>Volumes!M122</f>
        <v>1</v>
      </c>
      <c r="N124" s="146">
        <f>Volumes!N122</f>
        <v>47.758449243287529</v>
      </c>
      <c r="O124" s="146">
        <f>Volumes!O122</f>
        <v>3.5394593334812394</v>
      </c>
      <c r="P124" s="146">
        <f>Volumes!P122</f>
        <v>2</v>
      </c>
      <c r="Q124" s="146">
        <f>Volumes!Q122</f>
        <v>24.476743931534138</v>
      </c>
      <c r="R124" s="146">
        <f>Volumes!R122</f>
        <v>1</v>
      </c>
      <c r="S124" s="146">
        <f>Volumes!S122</f>
        <v>0</v>
      </c>
      <c r="T124" s="139"/>
      <c r="U124" s="139"/>
    </row>
    <row r="125" spans="2:22">
      <c r="B125" s="45" t="s">
        <v>253</v>
      </c>
      <c r="F125" s="45" t="s">
        <v>110</v>
      </c>
      <c r="J125" s="158">
        <f t="shared" si="8"/>
        <v>140.6016271305094</v>
      </c>
      <c r="L125" s="146">
        <f>Volumes!L123</f>
        <v>2.7961407188884486</v>
      </c>
      <c r="M125" s="146">
        <f>Volumes!M123</f>
        <v>1</v>
      </c>
      <c r="N125" s="146">
        <f>Volumes!N123</f>
        <v>29.89406837998877</v>
      </c>
      <c r="O125" s="146">
        <f>Volumes!O123</f>
        <v>89.137273672551174</v>
      </c>
      <c r="P125" s="146">
        <f>Volumes!P123</f>
        <v>2</v>
      </c>
      <c r="Q125" s="146">
        <f>Volumes!Q123</f>
        <v>14.774144359080994</v>
      </c>
      <c r="R125" s="146">
        <f>Volumes!R123</f>
        <v>1</v>
      </c>
      <c r="S125" s="146">
        <f>Volumes!S123</f>
        <v>0</v>
      </c>
      <c r="T125" s="139"/>
      <c r="U125" s="139"/>
    </row>
    <row r="126" spans="2:22">
      <c r="B126" s="45" t="s">
        <v>254</v>
      </c>
      <c r="F126" s="45" t="s">
        <v>110</v>
      </c>
      <c r="J126" s="158">
        <f t="shared" si="8"/>
        <v>58.44611175030812</v>
      </c>
      <c r="L126" s="146">
        <f>Volumes!L124</f>
        <v>0</v>
      </c>
      <c r="M126" s="146">
        <f>Volumes!M124</f>
        <v>1</v>
      </c>
      <c r="N126" s="146">
        <f>Volumes!N124</f>
        <v>19.228753028146759</v>
      </c>
      <c r="O126" s="146">
        <f>Volumes!O124</f>
        <v>27.62236087448769</v>
      </c>
      <c r="P126" s="146">
        <f>Volumes!P124</f>
        <v>1</v>
      </c>
      <c r="Q126" s="146">
        <f>Volumes!Q124</f>
        <v>9.5949978476736639</v>
      </c>
      <c r="R126" s="146">
        <f>Volumes!R124</f>
        <v>0</v>
      </c>
      <c r="S126" s="146">
        <f>Volumes!S124</f>
        <v>0</v>
      </c>
      <c r="T126" s="139"/>
      <c r="U126" s="139"/>
    </row>
    <row r="127" spans="2:22">
      <c r="B127" s="45" t="s">
        <v>255</v>
      </c>
      <c r="F127" s="45" t="s">
        <v>110</v>
      </c>
      <c r="J127" s="158">
        <f t="shared" si="8"/>
        <v>22.363003056245098</v>
      </c>
      <c r="L127" s="146">
        <f>Volumes!L125</f>
        <v>0.90229947715454506</v>
      </c>
      <c r="M127" s="146">
        <f>Volumes!M125</f>
        <v>1</v>
      </c>
      <c r="N127" s="146">
        <f>Volumes!N125</f>
        <v>12.610234021038385</v>
      </c>
      <c r="O127" s="146">
        <f>Volumes!O125</f>
        <v>7.8504695580521675</v>
      </c>
      <c r="P127" s="146">
        <f>Volumes!P125</f>
        <v>0</v>
      </c>
      <c r="Q127" s="146">
        <f>Volumes!Q125</f>
        <v>0</v>
      </c>
      <c r="R127" s="146">
        <f>Volumes!R125</f>
        <v>0</v>
      </c>
      <c r="S127" s="146">
        <f>Volumes!S125</f>
        <v>0</v>
      </c>
      <c r="T127" s="139"/>
      <c r="U127" s="139"/>
    </row>
    <row r="128" spans="2:22">
      <c r="B128" s="45" t="s">
        <v>256</v>
      </c>
      <c r="F128" s="45" t="s">
        <v>110</v>
      </c>
      <c r="J128" s="158">
        <f t="shared" si="8"/>
        <v>9.4147148469931778</v>
      </c>
      <c r="L128" s="146">
        <f>Volumes!L126</f>
        <v>0</v>
      </c>
      <c r="M128" s="146">
        <f>Volumes!M126</f>
        <v>0</v>
      </c>
      <c r="N128" s="146">
        <f>Volumes!N126</f>
        <v>5.475847330672325</v>
      </c>
      <c r="O128" s="146">
        <f>Volumes!O126</f>
        <v>3.9388675163208537</v>
      </c>
      <c r="P128" s="146">
        <f>Volumes!P126</f>
        <v>0</v>
      </c>
      <c r="Q128" s="146">
        <f>Volumes!Q126</f>
        <v>0</v>
      </c>
      <c r="R128" s="146">
        <f>Volumes!R126</f>
        <v>0</v>
      </c>
      <c r="S128" s="146">
        <f>Volumes!S126</f>
        <v>0</v>
      </c>
      <c r="T128" s="139"/>
      <c r="U128" s="139"/>
    </row>
    <row r="129" spans="2:21">
      <c r="B129" s="45" t="s">
        <v>257</v>
      </c>
      <c r="F129" s="45" t="s">
        <v>110</v>
      </c>
      <c r="J129" s="158">
        <f t="shared" si="8"/>
        <v>8.353903915772479</v>
      </c>
      <c r="L129" s="146">
        <f>Volumes!L127</f>
        <v>0</v>
      </c>
      <c r="M129" s="146">
        <f>Volumes!M127</f>
        <v>0</v>
      </c>
      <c r="N129" s="146">
        <f>Volumes!N127</f>
        <v>1.5562481729909368</v>
      </c>
      <c r="O129" s="146">
        <f>Volumes!O127</f>
        <v>5.7976557427815418</v>
      </c>
      <c r="P129" s="146">
        <f>Volumes!P127</f>
        <v>0</v>
      </c>
      <c r="Q129" s="146">
        <f>Volumes!Q127</f>
        <v>0</v>
      </c>
      <c r="R129" s="146">
        <f>Volumes!R127</f>
        <v>1</v>
      </c>
      <c r="S129" s="146">
        <f>Volumes!S127</f>
        <v>0</v>
      </c>
      <c r="T129" s="139"/>
      <c r="U129" s="139"/>
    </row>
    <row r="130" spans="2:21">
      <c r="B130" s="45" t="s">
        <v>258</v>
      </c>
      <c r="F130" s="45" t="s">
        <v>110</v>
      </c>
      <c r="J130" s="158">
        <f t="shared" si="8"/>
        <v>3.0164126611957798</v>
      </c>
      <c r="L130" s="146">
        <f>Volumes!L128</f>
        <v>0</v>
      </c>
      <c r="M130" s="146">
        <f>Volumes!M128</f>
        <v>0</v>
      </c>
      <c r="N130" s="146">
        <f>Volumes!N128</f>
        <v>2.738869048635896</v>
      </c>
      <c r="O130" s="146">
        <f>Volumes!O128</f>
        <v>0.27754361255988369</v>
      </c>
      <c r="P130" s="146">
        <f>Volumes!P128</f>
        <v>0</v>
      </c>
      <c r="Q130" s="146">
        <f>Volumes!Q128</f>
        <v>0</v>
      </c>
      <c r="R130" s="146">
        <f>Volumes!R128</f>
        <v>0</v>
      </c>
      <c r="S130" s="146">
        <f>Volumes!S128</f>
        <v>0</v>
      </c>
      <c r="T130" s="139"/>
      <c r="U130" s="139"/>
    </row>
    <row r="131" spans="2:21">
      <c r="B131" s="45" t="s">
        <v>259</v>
      </c>
      <c r="F131" s="45" t="s">
        <v>110</v>
      </c>
      <c r="J131" s="158">
        <f t="shared" si="8"/>
        <v>1</v>
      </c>
      <c r="L131" s="146">
        <f>Volumes!L129</f>
        <v>0</v>
      </c>
      <c r="M131" s="146">
        <f>Volumes!M129</f>
        <v>0</v>
      </c>
      <c r="N131" s="146">
        <f>Volumes!N129</f>
        <v>0.90798884511714695</v>
      </c>
      <c r="O131" s="146">
        <f>Volumes!O129</f>
        <v>9.2011154882852997E-2</v>
      </c>
      <c r="P131" s="146">
        <f>Volumes!P129</f>
        <v>0</v>
      </c>
      <c r="Q131" s="146">
        <f>Volumes!Q129</f>
        <v>0</v>
      </c>
      <c r="R131" s="146">
        <f>Volumes!R129</f>
        <v>0</v>
      </c>
      <c r="S131" s="146">
        <f>Volumes!S129</f>
        <v>0</v>
      </c>
      <c r="T131" s="139"/>
      <c r="U131" s="139"/>
    </row>
    <row r="132" spans="2:21">
      <c r="B132" s="45" t="s">
        <v>260</v>
      </c>
      <c r="F132" s="45" t="s">
        <v>110</v>
      </c>
      <c r="J132" s="158">
        <f t="shared" si="8"/>
        <v>0</v>
      </c>
      <c r="L132" s="146">
        <f>Volumes!L130</f>
        <v>0</v>
      </c>
      <c r="M132" s="146">
        <f>Volumes!M130</f>
        <v>0</v>
      </c>
      <c r="N132" s="146">
        <f>Volumes!N130</f>
        <v>0</v>
      </c>
      <c r="O132" s="146">
        <f>Volumes!O130</f>
        <v>0</v>
      </c>
      <c r="P132" s="146">
        <f>Volumes!P130</f>
        <v>0</v>
      </c>
      <c r="Q132" s="146">
        <f>Volumes!Q130</f>
        <v>0</v>
      </c>
      <c r="R132" s="146">
        <f>Volumes!R130</f>
        <v>0</v>
      </c>
      <c r="S132" s="146">
        <f>Volumes!S130</f>
        <v>0</v>
      </c>
      <c r="T132" s="139"/>
      <c r="U132" s="139"/>
    </row>
    <row r="133" spans="2:21">
      <c r="B133" s="45" t="s">
        <v>261</v>
      </c>
      <c r="F133" s="45" t="s">
        <v>110</v>
      </c>
      <c r="J133" s="158">
        <f t="shared" si="8"/>
        <v>0</v>
      </c>
      <c r="L133" s="146">
        <f>Volumes!L131</f>
        <v>0</v>
      </c>
      <c r="M133" s="146">
        <f>Volumes!M131</f>
        <v>0</v>
      </c>
      <c r="N133" s="146">
        <f>Volumes!N131</f>
        <v>0</v>
      </c>
      <c r="O133" s="146">
        <f>Volumes!O131</f>
        <v>0</v>
      </c>
      <c r="P133" s="146">
        <f>Volumes!P131</f>
        <v>0</v>
      </c>
      <c r="Q133" s="146">
        <f>Volumes!Q131</f>
        <v>0</v>
      </c>
      <c r="R133" s="146">
        <f>Volumes!R131</f>
        <v>0</v>
      </c>
      <c r="S133" s="146">
        <f>Volumes!S131</f>
        <v>0</v>
      </c>
      <c r="T133" s="139"/>
      <c r="U133" s="139"/>
    </row>
    <row r="134" spans="2:21">
      <c r="B134" s="45"/>
      <c r="J134" s="140"/>
      <c r="K134" s="59"/>
      <c r="L134" s="139"/>
      <c r="M134" s="139"/>
      <c r="N134" s="139"/>
      <c r="O134" s="139"/>
      <c r="P134" s="139"/>
      <c r="Q134" s="139"/>
      <c r="R134" s="139"/>
      <c r="S134" s="139"/>
      <c r="T134" s="139"/>
      <c r="U134" s="139"/>
    </row>
    <row r="135" spans="2:21">
      <c r="B135" s="44" t="s">
        <v>262</v>
      </c>
      <c r="J135" s="140"/>
      <c r="K135" s="59"/>
      <c r="L135" s="139"/>
      <c r="M135" s="139"/>
      <c r="N135" s="139"/>
      <c r="O135" s="139"/>
      <c r="P135" s="139"/>
      <c r="Q135" s="139"/>
      <c r="R135" s="139"/>
      <c r="S135" s="139"/>
      <c r="T135" s="139"/>
      <c r="U135" s="139"/>
    </row>
    <row r="136" spans="2:21">
      <c r="B136" s="45" t="s">
        <v>252</v>
      </c>
      <c r="F136" s="45" t="s">
        <v>110</v>
      </c>
      <c r="J136" s="158">
        <f t="shared" ref="J136:J145" si="9">SUM(L136:S136)</f>
        <v>1.8027828416432823</v>
      </c>
      <c r="K136" s="139">
        <f>Volumes!K134</f>
        <v>0</v>
      </c>
      <c r="L136" s="146">
        <f>Volumes!L134</f>
        <v>0.89806892382892767</v>
      </c>
      <c r="M136" s="146">
        <f>Volumes!M134</f>
        <v>0</v>
      </c>
      <c r="N136" s="146">
        <f>Volumes!N134</f>
        <v>0</v>
      </c>
      <c r="O136" s="146">
        <f>Volumes!O134</f>
        <v>0</v>
      </c>
      <c r="P136" s="146">
        <f>Volumes!P134</f>
        <v>0</v>
      </c>
      <c r="Q136" s="146">
        <f>Volumes!Q134</f>
        <v>0.90471391781435451</v>
      </c>
      <c r="R136" s="146">
        <f>Volumes!R134</f>
        <v>0</v>
      </c>
      <c r="S136" s="146">
        <f>Volumes!S134</f>
        <v>0</v>
      </c>
      <c r="T136" s="139"/>
      <c r="U136" s="139"/>
    </row>
    <row r="137" spans="2:21">
      <c r="B137" s="45" t="s">
        <v>253</v>
      </c>
      <c r="F137" s="45" t="s">
        <v>110</v>
      </c>
      <c r="J137" s="158">
        <f t="shared" si="9"/>
        <v>10.836651294105064</v>
      </c>
      <c r="L137" s="146">
        <f>Volumes!L135</f>
        <v>0.89806892382892767</v>
      </c>
      <c r="M137" s="146">
        <f>Volumes!M135</f>
        <v>0</v>
      </c>
      <c r="N137" s="146">
        <f>Volumes!N135</f>
        <v>1.8159776902342939</v>
      </c>
      <c r="O137" s="146">
        <f>Volumes!O135</f>
        <v>5.0631712459359184</v>
      </c>
      <c r="P137" s="146">
        <f>Volumes!P135</f>
        <v>0</v>
      </c>
      <c r="Q137" s="146">
        <f>Volumes!Q135</f>
        <v>3.0594334341059231</v>
      </c>
      <c r="R137" s="146">
        <f>Volumes!R135</f>
        <v>0</v>
      </c>
      <c r="S137" s="146">
        <f>Volumes!S135</f>
        <v>0</v>
      </c>
      <c r="T137" s="139"/>
      <c r="U137" s="139"/>
    </row>
    <row r="138" spans="2:21">
      <c r="B138" s="45" t="s">
        <v>254</v>
      </c>
      <c r="F138" s="45" t="s">
        <v>110</v>
      </c>
      <c r="J138" s="158">
        <f t="shared" si="9"/>
        <v>4.9515353816353791</v>
      </c>
      <c r="L138" s="146">
        <f>Volumes!L136</f>
        <v>1.0751512832165324</v>
      </c>
      <c r="M138" s="146">
        <f>Volumes!M136</f>
        <v>0</v>
      </c>
      <c r="N138" s="146">
        <f>Volumes!N136</f>
        <v>0</v>
      </c>
      <c r="O138" s="146">
        <f>Volumes!O136</f>
        <v>1.6263829787234041</v>
      </c>
      <c r="P138" s="146">
        <f>Volumes!P136</f>
        <v>0</v>
      </c>
      <c r="Q138" s="146">
        <f>Volumes!Q136</f>
        <v>2.2500011196954426</v>
      </c>
      <c r="R138" s="146">
        <f>Volumes!R136</f>
        <v>0</v>
      </c>
      <c r="S138" s="146">
        <f>Volumes!S136</f>
        <v>0</v>
      </c>
      <c r="T138" s="139"/>
      <c r="U138" s="139"/>
    </row>
    <row r="139" spans="2:21">
      <c r="B139" s="45" t="s">
        <v>255</v>
      </c>
      <c r="F139" s="45" t="s">
        <v>110</v>
      </c>
      <c r="J139" s="158">
        <f t="shared" si="9"/>
        <v>2.9047139178143544</v>
      </c>
      <c r="L139" s="146">
        <f>Volumes!L137</f>
        <v>0</v>
      </c>
      <c r="M139" s="146">
        <f>Volumes!M137</f>
        <v>1</v>
      </c>
      <c r="N139" s="146">
        <f>Volumes!N137</f>
        <v>0</v>
      </c>
      <c r="O139" s="146">
        <f>Volumes!O137</f>
        <v>0</v>
      </c>
      <c r="P139" s="146">
        <f>Volumes!P137</f>
        <v>0</v>
      </c>
      <c r="Q139" s="146">
        <f>Volumes!Q137</f>
        <v>1.9047139178143544</v>
      </c>
      <c r="R139" s="146">
        <f>Volumes!R137</f>
        <v>0</v>
      </c>
      <c r="S139" s="146">
        <f>Volumes!S137</f>
        <v>0</v>
      </c>
      <c r="T139" s="139"/>
      <c r="U139" s="139"/>
    </row>
    <row r="140" spans="2:21">
      <c r="B140" s="45" t="s">
        <v>256</v>
      </c>
      <c r="F140" s="45" t="s">
        <v>110</v>
      </c>
      <c r="J140" s="158">
        <f t="shared" si="9"/>
        <v>4.7994539393512383</v>
      </c>
      <c r="L140" s="146">
        <f>Volumes!L138</f>
        <v>0</v>
      </c>
      <c r="M140" s="146">
        <f>Volumes!M138</f>
        <v>0</v>
      </c>
      <c r="N140" s="146">
        <f>Volumes!N138</f>
        <v>0.9264448336252189</v>
      </c>
      <c r="O140" s="146">
        <f>Volumes!O138</f>
        <v>1.1279906307512131</v>
      </c>
      <c r="P140" s="146">
        <f>Volumes!P138</f>
        <v>0</v>
      </c>
      <c r="Q140" s="146">
        <f>Volumes!Q138</f>
        <v>2.7450184749748066</v>
      </c>
      <c r="R140" s="146">
        <f>Volumes!R138</f>
        <v>0</v>
      </c>
      <c r="S140" s="146">
        <f>Volumes!S138</f>
        <v>0</v>
      </c>
      <c r="T140" s="139"/>
      <c r="U140" s="139"/>
    </row>
    <row r="141" spans="2:21">
      <c r="B141" s="45" t="s">
        <v>257</v>
      </c>
      <c r="F141" s="45" t="s">
        <v>110</v>
      </c>
      <c r="J141" s="158">
        <f t="shared" si="9"/>
        <v>19.306328851160817</v>
      </c>
      <c r="L141" s="146">
        <f>Volumes!L139</f>
        <v>0</v>
      </c>
      <c r="M141" s="146">
        <f>Volumes!M139</f>
        <v>0</v>
      </c>
      <c r="N141" s="146">
        <f>Volumes!N139</f>
        <v>1.8525641025641026</v>
      </c>
      <c r="O141" s="146">
        <f>Volumes!O139</f>
        <v>3.3839718922536393</v>
      </c>
      <c r="P141" s="146">
        <f>Volumes!P139</f>
        <v>0</v>
      </c>
      <c r="Q141" s="146">
        <f>Volumes!Q139</f>
        <v>14.069792856343076</v>
      </c>
      <c r="R141" s="146">
        <f>Volumes!R139</f>
        <v>0</v>
      </c>
      <c r="S141" s="146">
        <f>Volumes!S139</f>
        <v>0</v>
      </c>
      <c r="T141" s="139"/>
      <c r="U141" s="139"/>
    </row>
    <row r="142" spans="2:21">
      <c r="B142" s="45" t="s">
        <v>258</v>
      </c>
      <c r="F142" s="45" t="s">
        <v>110</v>
      </c>
      <c r="J142" s="158">
        <f t="shared" si="9"/>
        <v>4.7471311737416508</v>
      </c>
      <c r="L142" s="146">
        <f>Volumes!L140</f>
        <v>0</v>
      </c>
      <c r="M142" s="146">
        <f>Volumes!M140</f>
        <v>0</v>
      </c>
      <c r="N142" s="146">
        <f>Volumes!N140</f>
        <v>9.2846715328467153E-2</v>
      </c>
      <c r="O142" s="146">
        <f>Volumes!O140</f>
        <v>1.1279906307512131</v>
      </c>
      <c r="P142" s="146">
        <f>Volumes!P140</f>
        <v>0</v>
      </c>
      <c r="Q142" s="146">
        <f>Volumes!Q140</f>
        <v>3.5262938276619704</v>
      </c>
      <c r="R142" s="146">
        <f>Volumes!R140</f>
        <v>0</v>
      </c>
      <c r="S142" s="146">
        <f>Volumes!S140</f>
        <v>0</v>
      </c>
      <c r="T142" s="139"/>
      <c r="U142" s="139"/>
    </row>
    <row r="143" spans="2:21">
      <c r="B143" s="45" t="s">
        <v>259</v>
      </c>
      <c r="F143" s="45" t="s">
        <v>110</v>
      </c>
      <c r="J143" s="158">
        <f t="shared" si="9"/>
        <v>12.939018851202896</v>
      </c>
      <c r="L143" s="146">
        <f>Volumes!L141</f>
        <v>0</v>
      </c>
      <c r="M143" s="146">
        <f>Volumes!M141</f>
        <v>0</v>
      </c>
      <c r="N143" s="146">
        <f>Volumes!N141</f>
        <v>0</v>
      </c>
      <c r="O143" s="146">
        <f>Volumes!O141</f>
        <v>0</v>
      </c>
      <c r="P143" s="146">
        <f>Volumes!P141</f>
        <v>0</v>
      </c>
      <c r="Q143" s="146">
        <f>Volumes!Q141</f>
        <v>12.939018851202896</v>
      </c>
      <c r="R143" s="146">
        <f>Volumes!R141</f>
        <v>0</v>
      </c>
      <c r="S143" s="146">
        <f>Volumes!S141</f>
        <v>0</v>
      </c>
      <c r="T143" s="139"/>
      <c r="U143" s="139"/>
    </row>
    <row r="144" spans="2:21">
      <c r="B144" s="45" t="s">
        <v>260</v>
      </c>
      <c r="F144" s="45" t="s">
        <v>110</v>
      </c>
      <c r="J144" s="158">
        <f t="shared" si="9"/>
        <v>-0.67853252340244818</v>
      </c>
      <c r="L144" s="146">
        <f>Volumes!L142</f>
        <v>0</v>
      </c>
      <c r="M144" s="146">
        <f>Volumes!M142</f>
        <v>0</v>
      </c>
      <c r="N144" s="146">
        <f>Volumes!N142</f>
        <v>0</v>
      </c>
      <c r="O144" s="146">
        <f>Volumes!O142</f>
        <v>0</v>
      </c>
      <c r="P144" s="146">
        <f>Volumes!P142</f>
        <v>0</v>
      </c>
      <c r="Q144" s="146">
        <f>Volumes!Q142</f>
        <v>-0.67853252340244818</v>
      </c>
      <c r="R144" s="146">
        <f>Volumes!R142</f>
        <v>0</v>
      </c>
      <c r="S144" s="146">
        <f>Volumes!S142</f>
        <v>0</v>
      </c>
      <c r="T144" s="139"/>
      <c r="U144" s="139"/>
    </row>
    <row r="145" spans="2:25">
      <c r="B145" s="45" t="s">
        <v>261</v>
      </c>
      <c r="F145" s="45" t="s">
        <v>110</v>
      </c>
      <c r="J145" s="158">
        <f t="shared" si="9"/>
        <v>2.9999999999999996</v>
      </c>
      <c r="L145" s="146">
        <f>Volumes!L143</f>
        <v>0</v>
      </c>
      <c r="M145" s="146">
        <f>Volumes!M143</f>
        <v>0</v>
      </c>
      <c r="N145" s="146">
        <f>Volumes!N143</f>
        <v>0</v>
      </c>
      <c r="O145" s="146">
        <f>Volumes!O143</f>
        <v>0</v>
      </c>
      <c r="P145" s="146">
        <f>Volumes!P143</f>
        <v>0</v>
      </c>
      <c r="Q145" s="146">
        <f>Volumes!Q143</f>
        <v>2.9999999999999996</v>
      </c>
      <c r="R145" s="146">
        <f>Volumes!R143</f>
        <v>0</v>
      </c>
      <c r="S145" s="146">
        <f>Volumes!S143</f>
        <v>0</v>
      </c>
      <c r="T145" s="139"/>
      <c r="U145" s="139"/>
    </row>
    <row r="146" spans="2:25">
      <c r="J146" s="59"/>
      <c r="K146" s="59"/>
      <c r="L146" s="139"/>
      <c r="M146" s="139"/>
      <c r="N146" s="139"/>
      <c r="O146" s="139"/>
      <c r="P146" s="139"/>
      <c r="Q146" s="139"/>
      <c r="R146" s="139"/>
      <c r="S146" s="139"/>
      <c r="T146" s="139"/>
      <c r="U146" s="139"/>
      <c r="V146" s="59"/>
      <c r="W146" s="59"/>
    </row>
    <row r="147" spans="2:25">
      <c r="B147" s="44" t="s">
        <v>264</v>
      </c>
      <c r="C147" s="45"/>
      <c r="D147" s="45"/>
      <c r="J147" s="59"/>
      <c r="K147" s="59"/>
      <c r="L147" s="139"/>
      <c r="M147" s="139"/>
      <c r="N147" s="139"/>
      <c r="O147" s="139"/>
      <c r="P147" s="139"/>
      <c r="Q147" s="139"/>
      <c r="R147" s="139"/>
      <c r="S147" s="139"/>
      <c r="T147" s="139"/>
      <c r="U147" s="139"/>
      <c r="V147" s="59"/>
      <c r="W147" s="59"/>
    </row>
    <row r="148" spans="2:25">
      <c r="J148" s="141"/>
      <c r="K148" s="59"/>
      <c r="L148" s="139"/>
      <c r="M148" s="139"/>
      <c r="N148" s="139"/>
      <c r="O148" s="139"/>
      <c r="P148" s="139"/>
      <c r="Q148" s="139"/>
      <c r="R148" s="139"/>
      <c r="S148" s="139"/>
      <c r="T148" s="139"/>
      <c r="U148" s="139"/>
      <c r="V148" s="59"/>
      <c r="W148" s="59"/>
    </row>
    <row r="149" spans="2:25">
      <c r="B149" s="44" t="s">
        <v>251</v>
      </c>
      <c r="J149" s="141"/>
      <c r="K149" s="59"/>
      <c r="L149" s="139"/>
      <c r="M149" s="139"/>
      <c r="N149" s="139"/>
      <c r="O149" s="139"/>
      <c r="P149" s="139"/>
      <c r="Q149" s="139"/>
      <c r="R149" s="139"/>
      <c r="S149" s="139"/>
      <c r="T149" s="139"/>
      <c r="U149" s="139"/>
      <c r="V149" s="59"/>
      <c r="W149" s="59"/>
    </row>
    <row r="150" spans="2:25">
      <c r="B150" s="45" t="s">
        <v>252</v>
      </c>
      <c r="F150" s="45" t="s">
        <v>110</v>
      </c>
      <c r="J150" s="158">
        <f t="shared" ref="J150:J159" si="10">SUM(L150:S150)</f>
        <v>2130.9264980554194</v>
      </c>
      <c r="K150" s="139">
        <f>Volumes!K148</f>
        <v>0</v>
      </c>
      <c r="L150" s="146">
        <f>Volumes!L148</f>
        <v>212</v>
      </c>
      <c r="M150" s="146">
        <f>Volumes!M148</f>
        <v>40</v>
      </c>
      <c r="N150" s="146">
        <f>Volumes!N148</f>
        <v>1245.2419192322309</v>
      </c>
      <c r="O150" s="146">
        <f>Volumes!O148</f>
        <v>102.60499829325612</v>
      </c>
      <c r="P150" s="146">
        <f>Volumes!P148</f>
        <v>126.54000000000002</v>
      </c>
      <c r="Q150" s="146">
        <f>Volumes!Q148</f>
        <v>384.53958052993232</v>
      </c>
      <c r="R150" s="146">
        <f>Volumes!R148</f>
        <v>20</v>
      </c>
      <c r="S150" s="146">
        <f>Volumes!S148</f>
        <v>0</v>
      </c>
      <c r="T150" s="139"/>
      <c r="U150" s="139"/>
    </row>
    <row r="151" spans="2:25">
      <c r="B151" s="45" t="s">
        <v>253</v>
      </c>
      <c r="F151" s="45" t="s">
        <v>110</v>
      </c>
      <c r="J151" s="158">
        <f t="shared" si="10"/>
        <v>3402.9601687888653</v>
      </c>
      <c r="L151" s="146">
        <f>Volumes!L149</f>
        <v>114</v>
      </c>
      <c r="M151" s="146">
        <f>Volumes!M149</f>
        <v>50</v>
      </c>
      <c r="N151" s="146">
        <f>Volumes!N149</f>
        <v>970.88342243070656</v>
      </c>
      <c r="O151" s="146">
        <f>Volumes!O149</f>
        <v>1640.7067463581591</v>
      </c>
      <c r="P151" s="146">
        <f>Volumes!P149</f>
        <v>253.87</v>
      </c>
      <c r="Q151" s="146">
        <f>Volumes!Q149</f>
        <v>337.5</v>
      </c>
      <c r="R151" s="146">
        <f>Volumes!R149</f>
        <v>36</v>
      </c>
      <c r="S151" s="146">
        <f>Volumes!S149</f>
        <v>0</v>
      </c>
      <c r="T151" s="139"/>
      <c r="U151" s="139"/>
    </row>
    <row r="152" spans="2:25">
      <c r="B152" s="45" t="s">
        <v>254</v>
      </c>
      <c r="F152" s="45" t="s">
        <v>110</v>
      </c>
      <c r="J152" s="158">
        <f t="shared" si="10"/>
        <v>3329.7567930928299</v>
      </c>
      <c r="L152" s="146">
        <f>Volumes!L150</f>
        <v>0</v>
      </c>
      <c r="M152" s="146">
        <f>Volumes!M150</f>
        <v>130</v>
      </c>
      <c r="N152" s="146">
        <f>Volumes!N150</f>
        <v>1449.4318521543444</v>
      </c>
      <c r="O152" s="146">
        <f>Volumes!O150</f>
        <v>1291.8249401331227</v>
      </c>
      <c r="P152" s="146">
        <f>Volumes!P150</f>
        <v>0</v>
      </c>
      <c r="Q152" s="146">
        <f>Volumes!Q150</f>
        <v>458.50000080536284</v>
      </c>
      <c r="R152" s="146">
        <f>Volumes!R150</f>
        <v>0</v>
      </c>
      <c r="S152" s="146">
        <f>Volumes!S150</f>
        <v>0</v>
      </c>
      <c r="T152" s="139"/>
      <c r="U152" s="139"/>
    </row>
    <row r="153" spans="2:25">
      <c r="B153" s="45" t="s">
        <v>255</v>
      </c>
      <c r="F153" s="45" t="s">
        <v>110</v>
      </c>
      <c r="J153" s="158">
        <f t="shared" si="10"/>
        <v>301.43799491439665</v>
      </c>
      <c r="L153" s="146">
        <f>Volumes!L151</f>
        <v>42</v>
      </c>
      <c r="M153" s="146">
        <f>Volumes!M151</f>
        <v>25</v>
      </c>
      <c r="N153" s="146">
        <f>Volumes!N151</f>
        <v>162.198559495083</v>
      </c>
      <c r="O153" s="146">
        <f>Volumes!O151</f>
        <v>72.239435419313622</v>
      </c>
      <c r="P153" s="146">
        <f>Volumes!P151</f>
        <v>0</v>
      </c>
      <c r="Q153" s="146">
        <f>Volumes!Q151</f>
        <v>0</v>
      </c>
      <c r="R153" s="146">
        <f>Volumes!R151</f>
        <v>0</v>
      </c>
      <c r="S153" s="146">
        <f>Volumes!S151</f>
        <v>0</v>
      </c>
      <c r="T153" s="139"/>
      <c r="U153" s="139"/>
    </row>
    <row r="154" spans="2:25">
      <c r="B154" s="45" t="s">
        <v>256</v>
      </c>
      <c r="F154" s="45" t="s">
        <v>110</v>
      </c>
      <c r="J154" s="158">
        <f t="shared" si="10"/>
        <v>162</v>
      </c>
      <c r="L154" s="146">
        <f>Volumes!L152</f>
        <v>0</v>
      </c>
      <c r="M154" s="146">
        <f>Volumes!M152</f>
        <v>0</v>
      </c>
      <c r="N154" s="146">
        <f>Volumes!N152</f>
        <v>0</v>
      </c>
      <c r="O154" s="146">
        <f>Volumes!O152</f>
        <v>162</v>
      </c>
      <c r="P154" s="146">
        <f>Volumes!P152</f>
        <v>0</v>
      </c>
      <c r="Q154" s="146">
        <f>Volumes!Q152</f>
        <v>0</v>
      </c>
      <c r="R154" s="146">
        <f>Volumes!R152</f>
        <v>0</v>
      </c>
      <c r="S154" s="146">
        <f>Volumes!S152</f>
        <v>0</v>
      </c>
      <c r="T154" s="139"/>
      <c r="U154" s="139"/>
    </row>
    <row r="155" spans="2:25">
      <c r="B155" s="45" t="s">
        <v>257</v>
      </c>
      <c r="F155" s="45" t="s">
        <v>110</v>
      </c>
      <c r="J155" s="158">
        <f t="shared" si="10"/>
        <v>268</v>
      </c>
      <c r="L155" s="146">
        <f>Volumes!L153</f>
        <v>0</v>
      </c>
      <c r="M155" s="146">
        <f>Volumes!M153</f>
        <v>0</v>
      </c>
      <c r="N155" s="146">
        <f>Volumes!N153</f>
        <v>0</v>
      </c>
      <c r="O155" s="146">
        <f>Volumes!O153</f>
        <v>263</v>
      </c>
      <c r="P155" s="146">
        <f>Volumes!P153</f>
        <v>0</v>
      </c>
      <c r="Q155" s="146">
        <f>Volumes!Q153</f>
        <v>0</v>
      </c>
      <c r="R155" s="146">
        <f>Volumes!R153</f>
        <v>5</v>
      </c>
      <c r="S155" s="146">
        <f>Volumes!S153</f>
        <v>0</v>
      </c>
      <c r="T155" s="139"/>
      <c r="U155" s="139"/>
    </row>
    <row r="156" spans="2:25">
      <c r="B156" s="45" t="s">
        <v>258</v>
      </c>
      <c r="F156" s="45" t="s">
        <v>110</v>
      </c>
      <c r="J156" s="158">
        <f t="shared" si="10"/>
        <v>0</v>
      </c>
      <c r="L156" s="146">
        <f>Volumes!L154</f>
        <v>0</v>
      </c>
      <c r="M156" s="146">
        <f>Volumes!M154</f>
        <v>0</v>
      </c>
      <c r="N156" s="146">
        <f>Volumes!N154</f>
        <v>0</v>
      </c>
      <c r="O156" s="146">
        <f>Volumes!O154</f>
        <v>0</v>
      </c>
      <c r="P156" s="146">
        <f>Volumes!P154</f>
        <v>0</v>
      </c>
      <c r="Q156" s="146">
        <f>Volumes!Q154</f>
        <v>0</v>
      </c>
      <c r="R156" s="146">
        <f>Volumes!R154</f>
        <v>0</v>
      </c>
      <c r="S156" s="146">
        <f>Volumes!S154</f>
        <v>0</v>
      </c>
      <c r="T156" s="139"/>
      <c r="U156" s="139"/>
    </row>
    <row r="157" spans="2:25">
      <c r="B157" s="45" t="s">
        <v>259</v>
      </c>
      <c r="F157" s="45" t="s">
        <v>110</v>
      </c>
      <c r="J157" s="158">
        <f t="shared" si="10"/>
        <v>0</v>
      </c>
      <c r="L157" s="146">
        <f>Volumes!L155</f>
        <v>0</v>
      </c>
      <c r="M157" s="146">
        <f>Volumes!M155</f>
        <v>0</v>
      </c>
      <c r="N157" s="146">
        <f>Volumes!N155</f>
        <v>0</v>
      </c>
      <c r="O157" s="146">
        <f>Volumes!O155</f>
        <v>0</v>
      </c>
      <c r="P157" s="146">
        <f>Volumes!P155</f>
        <v>0</v>
      </c>
      <c r="Q157" s="146">
        <f>Volumes!Q155</f>
        <v>0</v>
      </c>
      <c r="R157" s="146">
        <f>Volumes!R155</f>
        <v>0</v>
      </c>
      <c r="S157" s="146">
        <f>Volumes!S155</f>
        <v>0</v>
      </c>
      <c r="T157" s="139"/>
      <c r="U157" s="139"/>
    </row>
    <row r="158" spans="2:25">
      <c r="B158" s="45" t="s">
        <v>260</v>
      </c>
      <c r="F158" s="45" t="s">
        <v>110</v>
      </c>
      <c r="J158" s="158">
        <f t="shared" si="10"/>
        <v>0</v>
      </c>
      <c r="L158" s="146">
        <f>Volumes!L156</f>
        <v>0</v>
      </c>
      <c r="M158" s="146">
        <f>Volumes!M156</f>
        <v>0</v>
      </c>
      <c r="N158" s="146">
        <f>Volumes!N156</f>
        <v>0</v>
      </c>
      <c r="O158" s="146">
        <f>Volumes!O156</f>
        <v>0</v>
      </c>
      <c r="P158" s="146">
        <f>Volumes!P156</f>
        <v>0</v>
      </c>
      <c r="Q158" s="146">
        <f>Volumes!Q156</f>
        <v>0</v>
      </c>
      <c r="R158" s="146">
        <f>Volumes!R156</f>
        <v>0</v>
      </c>
      <c r="S158" s="146">
        <f>Volumes!S156</f>
        <v>0</v>
      </c>
      <c r="T158" s="139"/>
      <c r="U158" s="139"/>
    </row>
    <row r="159" spans="2:25">
      <c r="B159" s="45" t="s">
        <v>261</v>
      </c>
      <c r="F159" s="45" t="s">
        <v>110</v>
      </c>
      <c r="J159" s="158">
        <f t="shared" si="10"/>
        <v>0</v>
      </c>
      <c r="L159" s="146">
        <f>Volumes!L157</f>
        <v>0</v>
      </c>
      <c r="M159" s="146">
        <f>Volumes!M157</f>
        <v>0</v>
      </c>
      <c r="N159" s="146">
        <f>Volumes!N157</f>
        <v>0</v>
      </c>
      <c r="O159" s="146">
        <f>Volumes!O157</f>
        <v>0</v>
      </c>
      <c r="P159" s="146">
        <f>Volumes!P157</f>
        <v>0</v>
      </c>
      <c r="Q159" s="146">
        <f>Volumes!Q157</f>
        <v>0</v>
      </c>
      <c r="R159" s="146">
        <f>Volumes!R157</f>
        <v>0</v>
      </c>
      <c r="S159" s="146">
        <f>Volumes!S157</f>
        <v>0</v>
      </c>
      <c r="T159" s="139"/>
      <c r="U159" s="139"/>
    </row>
    <row r="160" spans="2:25">
      <c r="B160" s="121"/>
      <c r="C160" s="59"/>
      <c r="D160" s="59"/>
      <c r="E160" s="59"/>
      <c r="F160" s="59"/>
      <c r="G160" s="59"/>
      <c r="H160" s="59"/>
      <c r="I160" s="59"/>
      <c r="J160" s="141"/>
      <c r="K160" s="59"/>
      <c r="L160" s="139"/>
      <c r="M160" s="139"/>
      <c r="N160" s="139"/>
      <c r="O160" s="139"/>
      <c r="P160" s="139"/>
      <c r="Q160" s="139"/>
      <c r="R160" s="139"/>
      <c r="S160" s="139"/>
      <c r="T160" s="139"/>
      <c r="U160" s="139"/>
      <c r="V160" s="59"/>
      <c r="W160" s="59"/>
      <c r="X160" s="59"/>
      <c r="Y160" s="59"/>
    </row>
    <row r="161" spans="1:25">
      <c r="B161" s="142" t="s">
        <v>262</v>
      </c>
      <c r="C161" s="59"/>
      <c r="D161" s="59"/>
      <c r="E161" s="59"/>
      <c r="F161" s="59"/>
      <c r="G161" s="59"/>
      <c r="H161" s="59"/>
      <c r="I161" s="59"/>
      <c r="J161" s="141"/>
      <c r="K161" s="59"/>
      <c r="L161" s="139"/>
      <c r="M161" s="139"/>
      <c r="N161" s="139"/>
      <c r="O161" s="139"/>
      <c r="P161" s="139"/>
      <c r="Q161" s="139"/>
      <c r="R161" s="139"/>
      <c r="S161" s="139"/>
      <c r="T161" s="139"/>
      <c r="U161" s="139"/>
      <c r="V161" s="59"/>
      <c r="W161" s="59"/>
      <c r="X161" s="59"/>
      <c r="Y161" s="59"/>
    </row>
    <row r="162" spans="1:25">
      <c r="B162" s="45" t="s">
        <v>252</v>
      </c>
      <c r="F162" s="45" t="s">
        <v>110</v>
      </c>
      <c r="J162" s="158">
        <f t="shared" ref="J162:J171" si="11">SUM(L162:S162)</f>
        <v>75</v>
      </c>
      <c r="K162" s="139">
        <f>Volumes!K160</f>
        <v>0</v>
      </c>
      <c r="L162" s="146">
        <f>Volumes!L160</f>
        <v>41</v>
      </c>
      <c r="M162" s="146">
        <f>Volumes!M160</f>
        <v>0</v>
      </c>
      <c r="N162" s="146">
        <f>Volumes!N160</f>
        <v>0</v>
      </c>
      <c r="O162" s="146">
        <f>Volumes!O160</f>
        <v>0</v>
      </c>
      <c r="P162" s="146">
        <f>Volumes!P160</f>
        <v>0</v>
      </c>
      <c r="Q162" s="146">
        <f>Volumes!Q160</f>
        <v>34</v>
      </c>
      <c r="R162" s="146">
        <f>Volumes!R160</f>
        <v>0</v>
      </c>
      <c r="S162" s="146">
        <f>Volumes!S160</f>
        <v>0</v>
      </c>
      <c r="T162" s="139"/>
      <c r="U162" s="139"/>
    </row>
    <row r="163" spans="1:25">
      <c r="B163" s="45" t="s">
        <v>253</v>
      </c>
      <c r="F163" s="45" t="s">
        <v>110</v>
      </c>
      <c r="J163" s="158">
        <f t="shared" si="11"/>
        <v>744.2500715717149</v>
      </c>
      <c r="L163" s="146">
        <f>Volumes!L161</f>
        <v>30</v>
      </c>
      <c r="M163" s="146">
        <f>Volumes!M161</f>
        <v>0</v>
      </c>
      <c r="N163" s="146">
        <f>Volumes!N161</f>
        <v>0</v>
      </c>
      <c r="O163" s="146">
        <f>Volumes!O161</f>
        <v>0</v>
      </c>
      <c r="P163" s="146">
        <f>Volumes!P161</f>
        <v>0</v>
      </c>
      <c r="Q163" s="146">
        <f>Volumes!Q161</f>
        <v>714.2500715717149</v>
      </c>
      <c r="R163" s="146">
        <f>Volumes!R161</f>
        <v>0</v>
      </c>
      <c r="S163" s="146">
        <f>Volumes!S161</f>
        <v>0</v>
      </c>
      <c r="T163" s="139"/>
      <c r="U163" s="139"/>
    </row>
    <row r="164" spans="1:25">
      <c r="B164" s="45" t="s">
        <v>254</v>
      </c>
      <c r="F164" s="45" t="s">
        <v>110</v>
      </c>
      <c r="J164" s="158">
        <f t="shared" si="11"/>
        <v>405.75007157171484</v>
      </c>
      <c r="L164" s="146">
        <f>Volumes!L162</f>
        <v>330</v>
      </c>
      <c r="M164" s="146">
        <f>Volumes!M162</f>
        <v>0</v>
      </c>
      <c r="N164" s="146">
        <f>Volumes!N162</f>
        <v>0</v>
      </c>
      <c r="O164" s="146">
        <f>Volumes!O162</f>
        <v>24</v>
      </c>
      <c r="P164" s="146">
        <f>Volumes!P162</f>
        <v>0</v>
      </c>
      <c r="Q164" s="146">
        <f>Volumes!Q162</f>
        <v>51.750071571714862</v>
      </c>
      <c r="R164" s="146">
        <f>Volumes!R162</f>
        <v>0</v>
      </c>
      <c r="S164" s="146">
        <f>Volumes!S162</f>
        <v>0</v>
      </c>
      <c r="T164" s="139"/>
      <c r="U164" s="139"/>
    </row>
    <row r="165" spans="1:25">
      <c r="B165" s="45" t="s">
        <v>255</v>
      </c>
      <c r="F165" s="45" t="s">
        <v>110</v>
      </c>
      <c r="J165" s="158">
        <f t="shared" si="11"/>
        <v>1126.5</v>
      </c>
      <c r="L165" s="146">
        <f>Volumes!L163</f>
        <v>0</v>
      </c>
      <c r="M165" s="146">
        <f>Volumes!M163</f>
        <v>8</v>
      </c>
      <c r="N165" s="146">
        <f>Volumes!N163</f>
        <v>0</v>
      </c>
      <c r="O165" s="146">
        <f>Volumes!O163</f>
        <v>0</v>
      </c>
      <c r="P165" s="146">
        <f>Volumes!P163</f>
        <v>0</v>
      </c>
      <c r="Q165" s="146">
        <f>Volumes!Q163</f>
        <v>1118.5</v>
      </c>
      <c r="R165" s="146">
        <f>Volumes!R163</f>
        <v>0</v>
      </c>
      <c r="S165" s="146">
        <f>Volumes!S163</f>
        <v>0</v>
      </c>
      <c r="T165" s="139"/>
      <c r="U165" s="139"/>
    </row>
    <row r="166" spans="1:25">
      <c r="B166" s="45" t="s">
        <v>256</v>
      </c>
      <c r="F166" s="45" t="s">
        <v>110</v>
      </c>
      <c r="J166" s="158">
        <f t="shared" si="11"/>
        <v>60</v>
      </c>
      <c r="L166" s="146">
        <f>Volumes!L164</f>
        <v>0</v>
      </c>
      <c r="M166" s="146">
        <f>Volumes!M164</f>
        <v>0</v>
      </c>
      <c r="N166" s="146">
        <f>Volumes!N164</f>
        <v>0</v>
      </c>
      <c r="O166" s="146">
        <f>Volumes!O164</f>
        <v>60</v>
      </c>
      <c r="P166" s="146">
        <f>Volumes!P164</f>
        <v>0</v>
      </c>
      <c r="Q166" s="146">
        <f>Volumes!Q164</f>
        <v>0</v>
      </c>
      <c r="R166" s="146">
        <f>Volumes!R164</f>
        <v>0</v>
      </c>
      <c r="S166" s="146">
        <f>Volumes!S164</f>
        <v>0</v>
      </c>
      <c r="T166" s="139"/>
      <c r="U166" s="139"/>
    </row>
    <row r="167" spans="1:25">
      <c r="B167" s="45" t="s">
        <v>257</v>
      </c>
      <c r="F167" s="45" t="s">
        <v>110</v>
      </c>
      <c r="J167" s="158">
        <f t="shared" si="11"/>
        <v>1143</v>
      </c>
      <c r="L167" s="146">
        <f>Volumes!L165</f>
        <v>0</v>
      </c>
      <c r="M167" s="146">
        <f>Volumes!M165</f>
        <v>0</v>
      </c>
      <c r="N167" s="146">
        <f>Volumes!N165</f>
        <v>1100</v>
      </c>
      <c r="O167" s="146">
        <f>Volumes!O165</f>
        <v>43</v>
      </c>
      <c r="P167" s="146">
        <f>Volumes!P165</f>
        <v>0</v>
      </c>
      <c r="Q167" s="146">
        <f>Volumes!Q165</f>
        <v>0</v>
      </c>
      <c r="R167" s="146">
        <f>Volumes!R165</f>
        <v>0</v>
      </c>
      <c r="S167" s="146">
        <f>Volumes!S165</f>
        <v>0</v>
      </c>
      <c r="T167" s="139"/>
      <c r="U167" s="139"/>
    </row>
    <row r="168" spans="1:25">
      <c r="B168" s="45" t="s">
        <v>258</v>
      </c>
      <c r="F168" s="45" t="s">
        <v>110</v>
      </c>
      <c r="J168" s="158">
        <f t="shared" si="11"/>
        <v>1227</v>
      </c>
      <c r="L168" s="146">
        <f>Volumes!L166</f>
        <v>0</v>
      </c>
      <c r="M168" s="146">
        <f>Volumes!M166</f>
        <v>0</v>
      </c>
      <c r="N168" s="146">
        <f>Volumes!N166</f>
        <v>0</v>
      </c>
      <c r="O168" s="146">
        <f>Volumes!O166</f>
        <v>142</v>
      </c>
      <c r="P168" s="146">
        <f>Volumes!P166</f>
        <v>0</v>
      </c>
      <c r="Q168" s="146">
        <f>Volumes!Q166</f>
        <v>1085</v>
      </c>
      <c r="R168" s="146">
        <f>Volumes!R166</f>
        <v>0</v>
      </c>
      <c r="S168" s="146">
        <f>Volumes!S166</f>
        <v>0</v>
      </c>
      <c r="T168" s="139"/>
      <c r="U168" s="139"/>
    </row>
    <row r="169" spans="1:25">
      <c r="B169" s="45" t="s">
        <v>259</v>
      </c>
      <c r="F169" s="45" t="s">
        <v>110</v>
      </c>
      <c r="J169" s="158">
        <f t="shared" si="11"/>
        <v>0</v>
      </c>
      <c r="L169" s="146">
        <f>Volumes!L167</f>
        <v>0</v>
      </c>
      <c r="M169" s="146">
        <f>Volumes!M167</f>
        <v>0</v>
      </c>
      <c r="N169" s="146">
        <f>Volumes!N167</f>
        <v>0</v>
      </c>
      <c r="O169" s="146">
        <f>Volumes!O167</f>
        <v>0</v>
      </c>
      <c r="P169" s="146">
        <f>Volumes!P167</f>
        <v>0</v>
      </c>
      <c r="Q169" s="146">
        <f>Volumes!Q167</f>
        <v>0</v>
      </c>
      <c r="R169" s="146">
        <f>Volumes!R167</f>
        <v>0</v>
      </c>
      <c r="S169" s="146">
        <f>Volumes!S167</f>
        <v>0</v>
      </c>
      <c r="T169" s="139"/>
      <c r="U169" s="139"/>
    </row>
    <row r="170" spans="1:25">
      <c r="B170" s="45" t="s">
        <v>260</v>
      </c>
      <c r="F170" s="45" t="s">
        <v>110</v>
      </c>
      <c r="J170" s="158">
        <f t="shared" si="11"/>
        <v>0</v>
      </c>
      <c r="L170" s="146">
        <f>Volumes!L168</f>
        <v>0</v>
      </c>
      <c r="M170" s="146">
        <f>Volumes!M168</f>
        <v>0</v>
      </c>
      <c r="N170" s="146">
        <f>Volumes!N168</f>
        <v>0</v>
      </c>
      <c r="O170" s="146">
        <f>Volumes!O168</f>
        <v>0</v>
      </c>
      <c r="P170" s="146">
        <f>Volumes!P168</f>
        <v>0</v>
      </c>
      <c r="Q170" s="146">
        <f>Volumes!Q168</f>
        <v>0</v>
      </c>
      <c r="R170" s="146">
        <f>Volumes!R168</f>
        <v>0</v>
      </c>
      <c r="S170" s="146">
        <f>Volumes!S168</f>
        <v>0</v>
      </c>
      <c r="T170" s="139"/>
      <c r="U170" s="139"/>
    </row>
    <row r="171" spans="1:25">
      <c r="B171" s="45" t="s">
        <v>261</v>
      </c>
      <c r="F171" s="45" t="s">
        <v>110</v>
      </c>
      <c r="J171" s="158">
        <f t="shared" si="11"/>
        <v>0</v>
      </c>
      <c r="L171" s="146">
        <f>Volumes!L169</f>
        <v>0</v>
      </c>
      <c r="M171" s="146">
        <f>Volumes!M169</f>
        <v>0</v>
      </c>
      <c r="N171" s="146">
        <f>Volumes!N169</f>
        <v>0</v>
      </c>
      <c r="O171" s="146">
        <f>Volumes!O169</f>
        <v>0</v>
      </c>
      <c r="P171" s="146">
        <f>Volumes!P169</f>
        <v>0</v>
      </c>
      <c r="Q171" s="146">
        <f>Volumes!Q169</f>
        <v>0</v>
      </c>
      <c r="R171" s="146">
        <f>Volumes!R169</f>
        <v>0</v>
      </c>
      <c r="S171" s="146">
        <f>Volumes!S169</f>
        <v>0</v>
      </c>
      <c r="T171" s="139"/>
      <c r="U171" s="139"/>
    </row>
    <row r="172" spans="1:25">
      <c r="B172" s="45"/>
      <c r="F172" s="45"/>
      <c r="J172" s="144"/>
      <c r="K172" s="10"/>
      <c r="L172" s="144"/>
      <c r="M172" s="144"/>
      <c r="N172" s="144"/>
      <c r="O172" s="144"/>
      <c r="P172" s="144"/>
      <c r="Q172" s="144"/>
      <c r="R172" s="144"/>
      <c r="S172" s="144"/>
      <c r="T172" s="139"/>
      <c r="U172" s="139"/>
    </row>
    <row r="173" spans="1:25" s="181" customFormat="1">
      <c r="A173" s="180"/>
      <c r="B173" s="181" t="s">
        <v>267</v>
      </c>
      <c r="L173" s="182"/>
      <c r="M173" s="182"/>
      <c r="N173" s="182"/>
      <c r="O173" s="182"/>
      <c r="P173" s="182"/>
      <c r="Q173" s="182"/>
      <c r="R173" s="182"/>
      <c r="S173" s="182"/>
      <c r="T173" s="182"/>
      <c r="U173" s="182"/>
    </row>
    <row r="174" spans="1:25" s="67" customFormat="1">
      <c r="L174" s="139"/>
      <c r="M174" s="139"/>
      <c r="N174" s="139"/>
      <c r="O174" s="139"/>
      <c r="P174" s="139"/>
      <c r="Q174" s="139"/>
      <c r="R174" s="139"/>
      <c r="S174" s="139"/>
      <c r="T174" s="139"/>
      <c r="U174" s="139"/>
    </row>
    <row r="175" spans="1:25" s="67" customFormat="1">
      <c r="B175" s="44" t="s">
        <v>250</v>
      </c>
      <c r="L175" s="139"/>
      <c r="M175" s="139"/>
      <c r="N175" s="139"/>
      <c r="O175" s="139"/>
      <c r="P175" s="139"/>
      <c r="Q175" s="139"/>
      <c r="R175" s="139"/>
      <c r="S175" s="139"/>
      <c r="T175" s="139"/>
      <c r="U175" s="139"/>
    </row>
    <row r="176" spans="1:25" s="67" customFormat="1">
      <c r="B176" s="45"/>
      <c r="F176" s="72"/>
      <c r="J176" s="74"/>
      <c r="L176" s="139"/>
      <c r="M176" s="139"/>
      <c r="N176" s="139"/>
      <c r="O176" s="139"/>
      <c r="P176" s="139"/>
      <c r="Q176" s="139"/>
      <c r="R176" s="139"/>
      <c r="S176" s="139"/>
      <c r="T176" s="139"/>
      <c r="U176" s="139"/>
      <c r="W176" s="138"/>
      <c r="Y176" s="76"/>
    </row>
    <row r="177" spans="2:25" s="67" customFormat="1">
      <c r="B177" s="44" t="s">
        <v>251</v>
      </c>
      <c r="F177" s="72"/>
      <c r="L177" s="139"/>
      <c r="M177" s="139"/>
      <c r="N177" s="139"/>
      <c r="O177" s="139"/>
      <c r="P177" s="139"/>
      <c r="Q177" s="139"/>
      <c r="R177" s="139"/>
      <c r="S177" s="139"/>
      <c r="T177" s="139"/>
      <c r="U177" s="139"/>
    </row>
    <row r="178" spans="2:25" s="67" customFormat="1">
      <c r="B178" s="45" t="s">
        <v>252</v>
      </c>
      <c r="F178" s="45" t="s">
        <v>110</v>
      </c>
      <c r="J178" s="158">
        <f t="shared" ref="J178:J187" si="12">SUM(L178:S178)</f>
        <v>9553.5039231168739</v>
      </c>
      <c r="K178" s="139">
        <f>Volumes!K176</f>
        <v>0</v>
      </c>
      <c r="L178" s="146">
        <f>Volumes!L176</f>
        <v>226.92307692307693</v>
      </c>
      <c r="M178" s="146">
        <f>Volumes!M176</f>
        <v>195.11377787841053</v>
      </c>
      <c r="N178" s="146">
        <f>Volumes!N176</f>
        <v>3274.3533960017726</v>
      </c>
      <c r="O178" s="146">
        <f>Volumes!O176</f>
        <v>3370.8984223136135</v>
      </c>
      <c r="P178" s="146">
        <f>Volumes!P176</f>
        <v>141.68</v>
      </c>
      <c r="Q178" s="146">
        <f>Volumes!Q176</f>
        <v>2231.5352500000004</v>
      </c>
      <c r="R178" s="146">
        <f>Volumes!R176</f>
        <v>113</v>
      </c>
      <c r="S178" s="146">
        <f>Volumes!S176</f>
        <v>0</v>
      </c>
      <c r="T178" s="139"/>
      <c r="U178" s="139"/>
    </row>
    <row r="179" spans="2:25" s="67" customFormat="1">
      <c r="B179" s="45" t="s">
        <v>253</v>
      </c>
      <c r="F179" s="45" t="s">
        <v>110</v>
      </c>
      <c r="J179" s="158">
        <f t="shared" si="12"/>
        <v>11807.093242244338</v>
      </c>
      <c r="L179" s="146">
        <f>Volumes!L177</f>
        <v>168.46153846153845</v>
      </c>
      <c r="M179" s="146">
        <f>Volumes!M177</f>
        <v>247.11386844786594</v>
      </c>
      <c r="N179" s="146">
        <f>Volumes!N177</f>
        <v>3462.2173610467134</v>
      </c>
      <c r="O179" s="146">
        <f>Volumes!O177</f>
        <v>4382.837057621552</v>
      </c>
      <c r="P179" s="146">
        <f>Volumes!P177</f>
        <v>130.51</v>
      </c>
      <c r="Q179" s="146">
        <f>Volumes!Q177</f>
        <v>3212.9534166666667</v>
      </c>
      <c r="R179" s="146">
        <f>Volumes!R177</f>
        <v>203</v>
      </c>
      <c r="S179" s="146">
        <f>Volumes!S177</f>
        <v>0</v>
      </c>
      <c r="T179" s="139"/>
      <c r="U179" s="139"/>
    </row>
    <row r="180" spans="2:25" s="67" customFormat="1">
      <c r="B180" s="45" t="s">
        <v>254</v>
      </c>
      <c r="F180" s="45" t="s">
        <v>110</v>
      </c>
      <c r="J180" s="158">
        <f t="shared" si="12"/>
        <v>6214.8159026690464</v>
      </c>
      <c r="K180" s="74"/>
      <c r="L180" s="146">
        <f>Volumes!L178</f>
        <v>55.307692307692307</v>
      </c>
      <c r="M180" s="146">
        <f>Volumes!M178</f>
        <v>92.747107438016528</v>
      </c>
      <c r="N180" s="146">
        <f>Volumes!N178</f>
        <v>1906.127462919261</v>
      </c>
      <c r="O180" s="146">
        <f>Volumes!O178</f>
        <v>2076.9591400040763</v>
      </c>
      <c r="P180" s="146">
        <f>Volumes!P178</f>
        <v>36.130000000000003</v>
      </c>
      <c r="Q180" s="146">
        <f>Volumes!Q178</f>
        <v>1849.5445</v>
      </c>
      <c r="R180" s="146">
        <f>Volumes!R178</f>
        <v>198</v>
      </c>
      <c r="S180" s="146">
        <f>Volumes!S178</f>
        <v>0</v>
      </c>
      <c r="T180" s="139"/>
      <c r="U180" s="139"/>
    </row>
    <row r="181" spans="2:25" s="67" customFormat="1">
      <c r="B181" s="45" t="s">
        <v>255</v>
      </c>
      <c r="F181" s="45" t="s">
        <v>110</v>
      </c>
      <c r="J181" s="158">
        <f t="shared" si="12"/>
        <v>3102.7501536712721</v>
      </c>
      <c r="K181" s="74"/>
      <c r="L181" s="146">
        <f>Volumes!L179</f>
        <v>45.384615384615387</v>
      </c>
      <c r="M181" s="146">
        <f>Volumes!M179</f>
        <v>51.546337597645191</v>
      </c>
      <c r="N181" s="146">
        <f>Volumes!N179</f>
        <v>923.12267856147571</v>
      </c>
      <c r="O181" s="146">
        <f>Volumes!O179</f>
        <v>1172.7386054608689</v>
      </c>
      <c r="P181" s="146">
        <f>Volumes!P179</f>
        <v>19</v>
      </c>
      <c r="Q181" s="146">
        <f>Volumes!Q179</f>
        <v>606.95791666666662</v>
      </c>
      <c r="R181" s="146">
        <f>Volumes!R179</f>
        <v>284</v>
      </c>
      <c r="S181" s="146">
        <f>Volumes!S179</f>
        <v>0</v>
      </c>
      <c r="T181" s="139"/>
      <c r="U181" s="139"/>
      <c r="Y181" s="76"/>
    </row>
    <row r="182" spans="2:25" s="67" customFormat="1">
      <c r="B182" s="45" t="s">
        <v>256</v>
      </c>
      <c r="F182" s="45" t="s">
        <v>110</v>
      </c>
      <c r="J182" s="158">
        <f t="shared" si="12"/>
        <v>2455.3199391271482</v>
      </c>
      <c r="K182" s="74"/>
      <c r="L182" s="146">
        <f>Volumes!L180</f>
        <v>15.384615384615383</v>
      </c>
      <c r="M182" s="146">
        <f>Volumes!M180</f>
        <v>12.432831427601043</v>
      </c>
      <c r="N182" s="146">
        <f>Volumes!N180</f>
        <v>747.10343347042408</v>
      </c>
      <c r="O182" s="146">
        <f>Volumes!O180</f>
        <v>635.33380884450787</v>
      </c>
      <c r="P182" s="146">
        <f>Volumes!P180</f>
        <v>4</v>
      </c>
      <c r="Q182" s="146">
        <f>Volumes!Q180</f>
        <v>668.06524999999999</v>
      </c>
      <c r="R182" s="146">
        <f>Volumes!R180</f>
        <v>373</v>
      </c>
      <c r="S182" s="146">
        <f>Volumes!S180</f>
        <v>0</v>
      </c>
      <c r="T182" s="139"/>
      <c r="U182" s="139"/>
    </row>
    <row r="183" spans="2:25" s="67" customFormat="1">
      <c r="B183" s="45" t="s">
        <v>257</v>
      </c>
      <c r="F183" s="45" t="s">
        <v>110</v>
      </c>
      <c r="J183" s="158">
        <f t="shared" si="12"/>
        <v>1104.6816028427634</v>
      </c>
      <c r="K183" s="74"/>
      <c r="L183" s="146">
        <f>Volumes!L181</f>
        <v>3</v>
      </c>
      <c r="M183" s="146">
        <f>Volumes!M181</f>
        <v>0.99825653798256542</v>
      </c>
      <c r="N183" s="146">
        <f>Volumes!N181</f>
        <v>334.88812902696048</v>
      </c>
      <c r="O183" s="146">
        <f>Volumes!O181</f>
        <v>351.97880061115353</v>
      </c>
      <c r="P183" s="146">
        <f>Volumes!P181</f>
        <v>3</v>
      </c>
      <c r="Q183" s="146">
        <f>Volumes!Q181</f>
        <v>408.81641666666673</v>
      </c>
      <c r="R183" s="146">
        <f>Volumes!R181</f>
        <v>2</v>
      </c>
      <c r="S183" s="146">
        <f>Volumes!S181</f>
        <v>0</v>
      </c>
      <c r="T183" s="139"/>
      <c r="U183" s="139"/>
    </row>
    <row r="184" spans="2:25" s="67" customFormat="1">
      <c r="B184" s="45" t="s">
        <v>258</v>
      </c>
      <c r="F184" s="45" t="s">
        <v>110</v>
      </c>
      <c r="J184" s="158">
        <f t="shared" si="12"/>
        <v>703.39154515091445</v>
      </c>
      <c r="K184" s="74"/>
      <c r="L184" s="146">
        <f>Volumes!L182</f>
        <v>9</v>
      </c>
      <c r="M184" s="146">
        <f>Volumes!M182</f>
        <v>0.99825653798256542</v>
      </c>
      <c r="N184" s="146">
        <f>Volumes!N182</f>
        <v>199.22932515482142</v>
      </c>
      <c r="O184" s="146">
        <f>Volumes!O182</f>
        <v>200.34046345811049</v>
      </c>
      <c r="P184" s="146">
        <f>Volumes!P182</f>
        <v>0</v>
      </c>
      <c r="Q184" s="146">
        <f>Volumes!Q182</f>
        <v>293.82349999999997</v>
      </c>
      <c r="R184" s="146">
        <f>Volumes!R182</f>
        <v>0</v>
      </c>
      <c r="S184" s="146">
        <f>Volumes!S182</f>
        <v>0</v>
      </c>
      <c r="T184" s="139"/>
      <c r="U184" s="139"/>
    </row>
    <row r="185" spans="2:25" s="67" customFormat="1">
      <c r="B185" s="45" t="s">
        <v>259</v>
      </c>
      <c r="F185" s="45" t="s">
        <v>110</v>
      </c>
      <c r="J185" s="158">
        <f t="shared" si="12"/>
        <v>517.78941622834327</v>
      </c>
      <c r="K185" s="74"/>
      <c r="L185" s="146">
        <f>Volumes!L183</f>
        <v>23</v>
      </c>
      <c r="M185" s="146">
        <f>Volumes!M183</f>
        <v>0</v>
      </c>
      <c r="N185" s="146">
        <f>Volumes!N183</f>
        <v>70.808966955707191</v>
      </c>
      <c r="O185" s="146">
        <f>Volumes!O183</f>
        <v>93.2600326059694</v>
      </c>
      <c r="P185" s="146">
        <f>Volumes!P183</f>
        <v>0</v>
      </c>
      <c r="Q185" s="146">
        <f>Volumes!Q183</f>
        <v>126.72041666666667</v>
      </c>
      <c r="R185" s="146">
        <f>Volumes!R183</f>
        <v>204</v>
      </c>
      <c r="S185" s="146">
        <f>Volumes!S183</f>
        <v>0</v>
      </c>
      <c r="T185" s="139"/>
      <c r="U185" s="139"/>
    </row>
    <row r="186" spans="2:25" s="67" customFormat="1">
      <c r="B186" s="45" t="s">
        <v>260</v>
      </c>
      <c r="F186" s="45" t="s">
        <v>110</v>
      </c>
      <c r="J186" s="158">
        <f t="shared" si="12"/>
        <v>119.8529332831703</v>
      </c>
      <c r="K186" s="74"/>
      <c r="L186" s="146">
        <f>Volumes!L184</f>
        <v>0</v>
      </c>
      <c r="M186" s="146">
        <f>Volumes!M184</f>
        <v>0</v>
      </c>
      <c r="N186" s="146">
        <f>Volumes!N184</f>
        <v>25.563707047905694</v>
      </c>
      <c r="O186" s="146">
        <f>Volumes!O184</f>
        <v>43.204226235264606</v>
      </c>
      <c r="P186" s="146">
        <f>Volumes!P184</f>
        <v>0</v>
      </c>
      <c r="Q186" s="146">
        <f>Volumes!Q184</f>
        <v>51.085000000000008</v>
      </c>
      <c r="R186" s="146">
        <f>Volumes!R184</f>
        <v>0</v>
      </c>
      <c r="S186" s="146">
        <f>Volumes!S184</f>
        <v>0</v>
      </c>
      <c r="T186" s="139"/>
      <c r="U186" s="139"/>
    </row>
    <row r="187" spans="2:25" s="67" customFormat="1">
      <c r="B187" s="45" t="s">
        <v>261</v>
      </c>
      <c r="F187" s="45" t="s">
        <v>110</v>
      </c>
      <c r="J187" s="158">
        <f t="shared" si="12"/>
        <v>107.91636018507532</v>
      </c>
      <c r="L187" s="146">
        <f>Volumes!L185</f>
        <v>0</v>
      </c>
      <c r="M187" s="146">
        <f>Volumes!M185</f>
        <v>0</v>
      </c>
      <c r="N187" s="146">
        <f>Volumes!N185</f>
        <v>15.161940918258374</v>
      </c>
      <c r="O187" s="146">
        <f>Volumes!O185</f>
        <v>37.587752600150274</v>
      </c>
      <c r="P187" s="146">
        <f>Volumes!P185</f>
        <v>0</v>
      </c>
      <c r="Q187" s="146">
        <f>Volumes!Q185</f>
        <v>46.166666666666664</v>
      </c>
      <c r="R187" s="146">
        <f>Volumes!R185</f>
        <v>9</v>
      </c>
      <c r="S187" s="146">
        <f>Volumes!S185</f>
        <v>0</v>
      </c>
      <c r="T187" s="139"/>
      <c r="U187" s="139"/>
    </row>
    <row r="188" spans="2:25" s="67" customFormat="1">
      <c r="B188" s="45"/>
      <c r="J188" s="73"/>
      <c r="L188" s="139"/>
      <c r="M188" s="139"/>
      <c r="N188" s="139"/>
      <c r="O188" s="139"/>
      <c r="P188" s="139"/>
      <c r="Q188" s="139"/>
      <c r="R188" s="139"/>
      <c r="S188" s="139"/>
      <c r="T188" s="139"/>
      <c r="U188" s="139"/>
    </row>
    <row r="189" spans="2:25" s="67" customFormat="1">
      <c r="B189" s="44" t="s">
        <v>262</v>
      </c>
      <c r="J189" s="73"/>
      <c r="K189" s="74"/>
      <c r="L189" s="139"/>
      <c r="M189" s="139"/>
      <c r="N189" s="139"/>
      <c r="O189" s="139"/>
      <c r="P189" s="139"/>
      <c r="Q189" s="139"/>
      <c r="R189" s="139"/>
      <c r="S189" s="139"/>
      <c r="T189" s="139"/>
      <c r="U189" s="139"/>
    </row>
    <row r="190" spans="2:25" s="67" customFormat="1">
      <c r="B190" s="45" t="s">
        <v>252</v>
      </c>
      <c r="F190" s="45" t="s">
        <v>110</v>
      </c>
      <c r="J190" s="158">
        <f t="shared" ref="J190:J199" si="13">SUM(L190:S190)</f>
        <v>115.11153931139752</v>
      </c>
      <c r="K190" s="139">
        <f>Volumes!K188</f>
        <v>0</v>
      </c>
      <c r="L190" s="146">
        <f>Volumes!L188</f>
        <v>4</v>
      </c>
      <c r="M190" s="146">
        <f>Volumes!M188</f>
        <v>4.4467791237405194</v>
      </c>
      <c r="N190" s="146">
        <f>Volumes!N188</f>
        <v>84.950979873819676</v>
      </c>
      <c r="O190" s="146">
        <f>Volumes!O188</f>
        <v>18.353780313837326</v>
      </c>
      <c r="P190" s="146">
        <f>Volumes!P188</f>
        <v>2.36</v>
      </c>
      <c r="Q190" s="146">
        <f>Volumes!Q188</f>
        <v>0</v>
      </c>
      <c r="R190" s="146">
        <f>Volumes!R188</f>
        <v>1</v>
      </c>
      <c r="S190" s="146">
        <f>Volumes!S188</f>
        <v>0</v>
      </c>
      <c r="T190" s="139"/>
      <c r="U190" s="139"/>
      <c r="Y190" s="76"/>
    </row>
    <row r="191" spans="2:25" s="67" customFormat="1">
      <c r="B191" s="45" t="s">
        <v>253</v>
      </c>
      <c r="F191" s="45" t="s">
        <v>110</v>
      </c>
      <c r="J191" s="158">
        <f t="shared" si="13"/>
        <v>65.700597806537345</v>
      </c>
      <c r="K191" s="74"/>
      <c r="L191" s="146">
        <f>Volumes!L189</f>
        <v>6</v>
      </c>
      <c r="M191" s="146">
        <f>Volumes!M189</f>
        <v>12.614332616325145</v>
      </c>
      <c r="N191" s="146">
        <f>Volumes!N189</f>
        <v>15.086265190212202</v>
      </c>
      <c r="O191" s="146">
        <f>Volumes!O189</f>
        <v>22</v>
      </c>
      <c r="P191" s="146">
        <f>Volumes!P189</f>
        <v>8</v>
      </c>
      <c r="Q191" s="146">
        <f>Volumes!Q189</f>
        <v>0</v>
      </c>
      <c r="R191" s="146">
        <f>Volumes!R189</f>
        <v>2</v>
      </c>
      <c r="S191" s="146">
        <f>Volumes!S189</f>
        <v>0</v>
      </c>
      <c r="T191" s="139"/>
      <c r="U191" s="139"/>
    </row>
    <row r="192" spans="2:25" s="67" customFormat="1">
      <c r="B192" s="45" t="s">
        <v>254</v>
      </c>
      <c r="F192" s="45" t="s">
        <v>110</v>
      </c>
      <c r="J192" s="158">
        <f t="shared" si="13"/>
        <v>95.5007670991765</v>
      </c>
      <c r="K192" s="74"/>
      <c r="L192" s="146">
        <f>Volumes!L190</f>
        <v>7</v>
      </c>
      <c r="M192" s="146">
        <f>Volumes!M190</f>
        <v>11.979078455790784</v>
      </c>
      <c r="N192" s="146">
        <f>Volumes!N190</f>
        <v>22.558593065639641</v>
      </c>
      <c r="O192" s="146">
        <f>Volumes!O190</f>
        <v>24.333095577746079</v>
      </c>
      <c r="P192" s="146">
        <f>Volumes!P190</f>
        <v>14.63</v>
      </c>
      <c r="Q192" s="146">
        <f>Volumes!Q190</f>
        <v>0</v>
      </c>
      <c r="R192" s="146">
        <f>Volumes!R190</f>
        <v>15</v>
      </c>
      <c r="S192" s="146">
        <f>Volumes!S190</f>
        <v>0</v>
      </c>
      <c r="T192" s="139"/>
      <c r="U192" s="139"/>
    </row>
    <row r="193" spans="2:24" s="67" customFormat="1">
      <c r="B193" s="45" t="s">
        <v>255</v>
      </c>
      <c r="F193" s="45" t="s">
        <v>110</v>
      </c>
      <c r="J193" s="158">
        <f t="shared" si="13"/>
        <v>184.5311496406722</v>
      </c>
      <c r="K193" s="74"/>
      <c r="L193" s="146">
        <f>Volumes!L191</f>
        <v>17</v>
      </c>
      <c r="M193" s="146">
        <f>Volumes!M191</f>
        <v>31.308955054907727</v>
      </c>
      <c r="N193" s="146">
        <f>Volumes!N191</f>
        <v>36.752194585764478</v>
      </c>
      <c r="O193" s="146">
        <f>Volumes!O191</f>
        <v>55.5</v>
      </c>
      <c r="P193" s="146">
        <f>Volumes!P191</f>
        <v>17.97</v>
      </c>
      <c r="Q193" s="146">
        <f>Volumes!Q191</f>
        <v>0</v>
      </c>
      <c r="R193" s="146">
        <f>Volumes!R191</f>
        <v>26</v>
      </c>
      <c r="S193" s="146">
        <f>Volumes!S191</f>
        <v>0</v>
      </c>
      <c r="T193" s="139"/>
      <c r="U193" s="139"/>
    </row>
    <row r="194" spans="2:24" s="67" customFormat="1">
      <c r="B194" s="45" t="s">
        <v>256</v>
      </c>
      <c r="F194" s="45" t="s">
        <v>110</v>
      </c>
      <c r="J194" s="158">
        <f t="shared" si="13"/>
        <v>189.90988116878668</v>
      </c>
      <c r="K194" s="74"/>
      <c r="L194" s="146">
        <f>Volumes!L192</f>
        <v>15</v>
      </c>
      <c r="M194" s="146">
        <f>Volumes!M192</f>
        <v>23.050650967961055</v>
      </c>
      <c r="N194" s="146">
        <f>Volumes!N192</f>
        <v>70.693395678714367</v>
      </c>
      <c r="O194" s="146">
        <f>Volumes!O192</f>
        <v>28.165834522111268</v>
      </c>
      <c r="P194" s="146">
        <f>Volumes!P192</f>
        <v>21</v>
      </c>
      <c r="Q194" s="146">
        <f>Volumes!Q192</f>
        <v>0</v>
      </c>
      <c r="R194" s="146">
        <f>Volumes!R192</f>
        <v>32</v>
      </c>
      <c r="S194" s="146">
        <f>Volumes!S192</f>
        <v>0</v>
      </c>
      <c r="T194" s="139"/>
      <c r="U194" s="139"/>
    </row>
    <row r="195" spans="2:24" s="67" customFormat="1">
      <c r="B195" s="45" t="s">
        <v>257</v>
      </c>
      <c r="F195" s="45" t="s">
        <v>110</v>
      </c>
      <c r="J195" s="158">
        <f t="shared" si="13"/>
        <v>231.45856477589876</v>
      </c>
      <c r="K195" s="74"/>
      <c r="L195" s="146">
        <f>Volumes!L193</f>
        <v>9</v>
      </c>
      <c r="M195" s="146">
        <f>Volumes!M193</f>
        <v>18.966874221668743</v>
      </c>
      <c r="N195" s="146">
        <f>Volumes!N193</f>
        <v>165.98736154990101</v>
      </c>
      <c r="O195" s="146">
        <f>Volumes!O193</f>
        <v>28.504329004329016</v>
      </c>
      <c r="P195" s="146">
        <f>Volumes!P193</f>
        <v>8</v>
      </c>
      <c r="Q195" s="146">
        <f>Volumes!Q193</f>
        <v>0</v>
      </c>
      <c r="R195" s="146">
        <f>Volumes!R193</f>
        <v>1</v>
      </c>
      <c r="S195" s="146">
        <f>Volumes!S193</f>
        <v>0</v>
      </c>
      <c r="T195" s="139"/>
      <c r="U195" s="139"/>
    </row>
    <row r="196" spans="2:24" s="67" customFormat="1">
      <c r="B196" s="45" t="s">
        <v>258</v>
      </c>
      <c r="F196" s="45" t="s">
        <v>110</v>
      </c>
      <c r="J196" s="158">
        <f t="shared" si="13"/>
        <v>86.384867687330157</v>
      </c>
      <c r="L196" s="146">
        <f>Volumes!L194</f>
        <v>1</v>
      </c>
      <c r="M196" s="146">
        <f>Volumes!M194</f>
        <v>12.977334993773347</v>
      </c>
      <c r="N196" s="146">
        <f>Volumes!N194</f>
        <v>53.197150722586606</v>
      </c>
      <c r="O196" s="146">
        <f>Volumes!O194</f>
        <v>13.500381970970206</v>
      </c>
      <c r="P196" s="146">
        <f>Volumes!P194</f>
        <v>5.71</v>
      </c>
      <c r="Q196" s="146">
        <f>Volumes!Q194</f>
        <v>0</v>
      </c>
      <c r="R196" s="146">
        <f>Volumes!R194</f>
        <v>0</v>
      </c>
      <c r="S196" s="146">
        <f>Volumes!S194</f>
        <v>0</v>
      </c>
      <c r="T196" s="139"/>
      <c r="U196" s="139"/>
    </row>
    <row r="197" spans="2:24" s="68" customFormat="1">
      <c r="B197" s="45" t="s">
        <v>259</v>
      </c>
      <c r="F197" s="45" t="s">
        <v>110</v>
      </c>
      <c r="J197" s="158">
        <f t="shared" si="13"/>
        <v>162.3148996606981</v>
      </c>
      <c r="L197" s="146">
        <f>Volumes!L195</f>
        <v>0</v>
      </c>
      <c r="M197" s="146">
        <f>Volumes!M195</f>
        <v>8.9843088418430881</v>
      </c>
      <c r="N197" s="146">
        <f>Volumes!N195</f>
        <v>95.99512555675318</v>
      </c>
      <c r="O197" s="146">
        <f>Volumes!O195</f>
        <v>18.335465262101831</v>
      </c>
      <c r="P197" s="146">
        <f>Volumes!P195</f>
        <v>7</v>
      </c>
      <c r="Q197" s="146">
        <f>Volumes!Q195</f>
        <v>0</v>
      </c>
      <c r="R197" s="146">
        <f>Volumes!R195</f>
        <v>32</v>
      </c>
      <c r="S197" s="146">
        <f>Volumes!S195</f>
        <v>0</v>
      </c>
      <c r="T197" s="139"/>
      <c r="U197" s="139"/>
    </row>
    <row r="198" spans="2:24" s="67" customFormat="1">
      <c r="B198" s="45" t="s">
        <v>260</v>
      </c>
      <c r="F198" s="45" t="s">
        <v>110</v>
      </c>
      <c r="J198" s="158">
        <f t="shared" si="13"/>
        <v>24.284935548965237</v>
      </c>
      <c r="L198" s="146">
        <f>Volumes!L196</f>
        <v>0</v>
      </c>
      <c r="M198" s="146">
        <f>Volumes!M196</f>
        <v>4.0837767462923136</v>
      </c>
      <c r="N198" s="146">
        <f>Volumes!N196</f>
        <v>11.534366728431637</v>
      </c>
      <c r="O198" s="146">
        <f>Volumes!O196</f>
        <v>3.6667920742412843</v>
      </c>
      <c r="P198" s="146">
        <f>Volumes!P196</f>
        <v>5</v>
      </c>
      <c r="Q198" s="146">
        <f>Volumes!Q196</f>
        <v>0</v>
      </c>
      <c r="R198" s="146">
        <f>Volumes!R196</f>
        <v>0</v>
      </c>
      <c r="S198" s="146">
        <f>Volumes!S196</f>
        <v>0</v>
      </c>
      <c r="T198" s="139"/>
      <c r="U198" s="139"/>
    </row>
    <row r="199" spans="2:24" s="67" customFormat="1">
      <c r="B199" s="45" t="s">
        <v>261</v>
      </c>
      <c r="F199" s="45" t="s">
        <v>110</v>
      </c>
      <c r="J199" s="158">
        <f t="shared" si="13"/>
        <v>116.60086306463955</v>
      </c>
      <c r="L199" s="146">
        <f>Volumes!L197</f>
        <v>0</v>
      </c>
      <c r="M199" s="146">
        <f>Volumes!M197</f>
        <v>1.9965130759651308</v>
      </c>
      <c r="N199" s="146">
        <f>Volumes!N197</f>
        <v>35.605536369027952</v>
      </c>
      <c r="O199" s="146">
        <f>Volumes!O197</f>
        <v>5.9988136196464605</v>
      </c>
      <c r="P199" s="146">
        <f>Volumes!P197</f>
        <v>3</v>
      </c>
      <c r="Q199" s="146">
        <f>Volumes!Q197</f>
        <v>0</v>
      </c>
      <c r="R199" s="146">
        <f>Volumes!R197</f>
        <v>70</v>
      </c>
      <c r="S199" s="146">
        <f>Volumes!S197</f>
        <v>0</v>
      </c>
      <c r="T199" s="139"/>
      <c r="U199" s="139"/>
    </row>
    <row r="200" spans="2:24">
      <c r="J200" s="59"/>
      <c r="K200" s="59"/>
      <c r="L200" s="139"/>
      <c r="M200" s="139"/>
      <c r="N200" s="139"/>
      <c r="O200" s="139"/>
      <c r="P200" s="139"/>
      <c r="Q200" s="139"/>
      <c r="R200" s="139"/>
      <c r="S200" s="139"/>
      <c r="T200" s="139"/>
      <c r="U200" s="139"/>
      <c r="V200" s="59"/>
      <c r="W200" s="59"/>
      <c r="X200" s="59"/>
    </row>
    <row r="201" spans="2:24">
      <c r="B201" s="44" t="s">
        <v>263</v>
      </c>
      <c r="J201" s="59"/>
      <c r="K201" s="59"/>
      <c r="L201" s="139"/>
      <c r="M201" s="139"/>
      <c r="N201" s="139"/>
      <c r="O201" s="139"/>
      <c r="P201" s="139"/>
      <c r="Q201" s="139"/>
      <c r="R201" s="139"/>
      <c r="S201" s="139"/>
      <c r="T201" s="139"/>
      <c r="U201" s="139"/>
      <c r="V201" s="59"/>
      <c r="W201" s="59"/>
      <c r="X201" s="59"/>
    </row>
    <row r="202" spans="2:24">
      <c r="B202" s="45"/>
      <c r="J202" s="59"/>
      <c r="K202" s="59"/>
      <c r="L202" s="139"/>
      <c r="M202" s="139"/>
      <c r="N202" s="139"/>
      <c r="O202" s="139"/>
      <c r="P202" s="139"/>
      <c r="Q202" s="139"/>
      <c r="R202" s="139"/>
      <c r="S202" s="139"/>
      <c r="T202" s="139"/>
      <c r="U202" s="139"/>
      <c r="V202" s="59"/>
      <c r="W202" s="59"/>
      <c r="X202" s="59"/>
    </row>
    <row r="203" spans="2:24">
      <c r="B203" s="44" t="s">
        <v>251</v>
      </c>
      <c r="J203" s="59"/>
      <c r="K203" s="59"/>
      <c r="L203" s="139"/>
      <c r="M203" s="139"/>
      <c r="N203" s="139"/>
      <c r="O203" s="139"/>
      <c r="P203" s="139"/>
      <c r="Q203" s="139"/>
      <c r="R203" s="139"/>
      <c r="S203" s="139"/>
      <c r="T203" s="139"/>
      <c r="U203" s="139"/>
      <c r="V203" s="59"/>
      <c r="W203" s="59"/>
      <c r="X203" s="59"/>
    </row>
    <row r="204" spans="2:24">
      <c r="B204" s="45" t="s">
        <v>252</v>
      </c>
      <c r="F204" s="45" t="s">
        <v>110</v>
      </c>
      <c r="J204" s="158">
        <f t="shared" ref="J204:J213" si="14">SUM(L204:S204)</f>
        <v>70.918090841974305</v>
      </c>
      <c r="K204" s="139">
        <f>Volumes!K202</f>
        <v>0</v>
      </c>
      <c r="L204" s="146">
        <f>Volumes!L202</f>
        <v>2</v>
      </c>
      <c r="M204" s="146">
        <f>Volumes!M202</f>
        <v>1</v>
      </c>
      <c r="N204" s="146">
        <f>Volumes!N202</f>
        <v>34.981803156374013</v>
      </c>
      <c r="O204" s="146">
        <f>Volumes!O202</f>
        <v>3.583165968801961</v>
      </c>
      <c r="P204" s="146">
        <f>Volumes!P202</f>
        <v>4</v>
      </c>
      <c r="Q204" s="146">
        <f>Volumes!Q202</f>
        <v>25.35312171679832</v>
      </c>
      <c r="R204" s="146">
        <f>Volumes!R202</f>
        <v>0</v>
      </c>
      <c r="S204" s="146">
        <f>Volumes!S202</f>
        <v>0</v>
      </c>
      <c r="T204" s="139"/>
      <c r="U204" s="139"/>
    </row>
    <row r="205" spans="2:24">
      <c r="B205" s="45" t="s">
        <v>253</v>
      </c>
      <c r="F205" s="45" t="s">
        <v>110</v>
      </c>
      <c r="J205" s="158">
        <f t="shared" si="14"/>
        <v>59.852020050375515</v>
      </c>
      <c r="L205" s="146">
        <f>Volumes!L203</f>
        <v>1.7639509706188166</v>
      </c>
      <c r="M205" s="146">
        <f>Volumes!M203</f>
        <v>0</v>
      </c>
      <c r="N205" s="146">
        <f>Volumes!N203</f>
        <v>25.004628244521545</v>
      </c>
      <c r="O205" s="146">
        <f>Volumes!O203</f>
        <v>26.94854259016725</v>
      </c>
      <c r="P205" s="146">
        <f>Volumes!P203</f>
        <v>1</v>
      </c>
      <c r="Q205" s="146">
        <f>Volumes!Q203</f>
        <v>5.1348982450679008</v>
      </c>
      <c r="R205" s="146">
        <f>Volumes!R203</f>
        <v>0</v>
      </c>
      <c r="S205" s="146">
        <f>Volumes!S203</f>
        <v>0</v>
      </c>
      <c r="T205" s="139"/>
      <c r="U205" s="139"/>
    </row>
    <row r="206" spans="2:24">
      <c r="B206" s="45" t="s">
        <v>254</v>
      </c>
      <c r="F206" s="45" t="s">
        <v>110</v>
      </c>
      <c r="J206" s="158">
        <f t="shared" si="14"/>
        <v>23.591376779506984</v>
      </c>
      <c r="L206" s="146">
        <f>Volumes!L204</f>
        <v>1</v>
      </c>
      <c r="M206" s="146">
        <f>Volumes!M204</f>
        <v>0</v>
      </c>
      <c r="N206" s="146">
        <f>Volumes!N204</f>
        <v>11.727187099959059</v>
      </c>
      <c r="O206" s="146">
        <f>Volumes!O204</f>
        <v>6.447524634215422</v>
      </c>
      <c r="P206" s="146">
        <f>Volumes!P204</f>
        <v>0</v>
      </c>
      <c r="Q206" s="146">
        <f>Volumes!Q204</f>
        <v>3.4166650453325027</v>
      </c>
      <c r="R206" s="146">
        <f>Volumes!R204</f>
        <v>1</v>
      </c>
      <c r="S206" s="146">
        <f>Volumes!S204</f>
        <v>0</v>
      </c>
      <c r="T206" s="139"/>
      <c r="U206" s="139"/>
    </row>
    <row r="207" spans="2:24">
      <c r="B207" s="45" t="s">
        <v>255</v>
      </c>
      <c r="F207" s="45" t="s">
        <v>110</v>
      </c>
      <c r="J207" s="158">
        <f t="shared" si="14"/>
        <v>12.850393204617633</v>
      </c>
      <c r="L207" s="146">
        <f>Volumes!L205</f>
        <v>0</v>
      </c>
      <c r="M207" s="146">
        <f>Volumes!M205</f>
        <v>0</v>
      </c>
      <c r="N207" s="146">
        <f>Volumes!N205</f>
        <v>5.9912267881932504</v>
      </c>
      <c r="O207" s="146">
        <f>Volumes!O205</f>
        <v>6.8591664164243831</v>
      </c>
      <c r="P207" s="146">
        <f>Volumes!P205</f>
        <v>0</v>
      </c>
      <c r="Q207" s="146">
        <f>Volumes!Q205</f>
        <v>0</v>
      </c>
      <c r="R207" s="146">
        <f>Volumes!R205</f>
        <v>0</v>
      </c>
      <c r="S207" s="146">
        <f>Volumes!S205</f>
        <v>0</v>
      </c>
      <c r="T207" s="139"/>
      <c r="U207" s="139"/>
    </row>
    <row r="208" spans="2:24">
      <c r="B208" s="45" t="s">
        <v>256</v>
      </c>
      <c r="F208" s="45" t="s">
        <v>110</v>
      </c>
      <c r="J208" s="158">
        <f t="shared" si="14"/>
        <v>10.737888793668397</v>
      </c>
      <c r="L208" s="146">
        <f>Volumes!L206</f>
        <v>0</v>
      </c>
      <c r="M208" s="146">
        <f>Volumes!M206</f>
        <v>1</v>
      </c>
      <c r="N208" s="146">
        <f>Volumes!N206</f>
        <v>5.1436696277481939</v>
      </c>
      <c r="O208" s="146">
        <f>Volumes!O206</f>
        <v>4.5942191659202036</v>
      </c>
      <c r="P208" s="146">
        <f>Volumes!P206</f>
        <v>0</v>
      </c>
      <c r="Q208" s="146">
        <f>Volumes!Q206</f>
        <v>0</v>
      </c>
      <c r="R208" s="146">
        <f>Volumes!R206</f>
        <v>0</v>
      </c>
      <c r="S208" s="146">
        <f>Volumes!S206</f>
        <v>0</v>
      </c>
      <c r="T208" s="139"/>
      <c r="U208" s="139"/>
    </row>
    <row r="209" spans="2:21">
      <c r="B209" s="45" t="s">
        <v>257</v>
      </c>
      <c r="F209" s="45" t="s">
        <v>110</v>
      </c>
      <c r="J209" s="158">
        <f t="shared" si="14"/>
        <v>1.6967123332020353</v>
      </c>
      <c r="L209" s="146">
        <f>Volumes!L207</f>
        <v>0</v>
      </c>
      <c r="M209" s="146">
        <f>Volumes!M207</f>
        <v>0</v>
      </c>
      <c r="N209" s="146">
        <f>Volumes!N207</f>
        <v>1.4839131242401882</v>
      </c>
      <c r="O209" s="146">
        <f>Volumes!O207</f>
        <v>0.21279920896184717</v>
      </c>
      <c r="P209" s="146">
        <f>Volumes!P207</f>
        <v>0</v>
      </c>
      <c r="Q209" s="146">
        <f>Volumes!Q207</f>
        <v>0</v>
      </c>
      <c r="R209" s="146">
        <f>Volumes!R207</f>
        <v>0</v>
      </c>
      <c r="S209" s="146">
        <f>Volumes!S207</f>
        <v>0</v>
      </c>
      <c r="T209" s="139"/>
      <c r="U209" s="139"/>
    </row>
    <row r="210" spans="2:21">
      <c r="B210" s="45" t="s">
        <v>258</v>
      </c>
      <c r="F210" s="45" t="s">
        <v>110</v>
      </c>
      <c r="J210" s="158">
        <f t="shared" si="14"/>
        <v>1</v>
      </c>
      <c r="L210" s="146">
        <f>Volumes!L208</f>
        <v>0</v>
      </c>
      <c r="M210" s="146">
        <f>Volumes!M208</f>
        <v>0</v>
      </c>
      <c r="N210" s="146">
        <f>Volumes!N208</f>
        <v>0.87458144507015367</v>
      </c>
      <c r="O210" s="146">
        <f>Volumes!O208</f>
        <v>0.12541855492984633</v>
      </c>
      <c r="P210" s="146">
        <f>Volumes!P208</f>
        <v>0</v>
      </c>
      <c r="Q210" s="146">
        <f>Volumes!Q208</f>
        <v>0</v>
      </c>
      <c r="R210" s="146">
        <f>Volumes!R208</f>
        <v>0</v>
      </c>
      <c r="S210" s="146">
        <f>Volumes!S208</f>
        <v>0</v>
      </c>
      <c r="T210" s="139"/>
      <c r="U210" s="139"/>
    </row>
    <row r="211" spans="2:21">
      <c r="B211" s="45" t="s">
        <v>259</v>
      </c>
      <c r="F211" s="45" t="s">
        <v>110</v>
      </c>
      <c r="J211" s="158">
        <f t="shared" si="14"/>
        <v>0</v>
      </c>
      <c r="L211" s="146">
        <f>Volumes!L209</f>
        <v>0</v>
      </c>
      <c r="M211" s="146">
        <f>Volumes!M209</f>
        <v>0</v>
      </c>
      <c r="N211" s="146">
        <f>Volumes!N209</f>
        <v>0</v>
      </c>
      <c r="O211" s="146">
        <f>Volumes!O209</f>
        <v>0</v>
      </c>
      <c r="P211" s="146">
        <f>Volumes!P209</f>
        <v>0</v>
      </c>
      <c r="Q211" s="146">
        <f>Volumes!Q209</f>
        <v>0</v>
      </c>
      <c r="R211" s="146">
        <f>Volumes!R209</f>
        <v>0</v>
      </c>
      <c r="S211" s="146">
        <f>Volumes!S209</f>
        <v>0</v>
      </c>
      <c r="T211" s="139"/>
      <c r="U211" s="139"/>
    </row>
    <row r="212" spans="2:21">
      <c r="B212" s="45" t="s">
        <v>260</v>
      </c>
      <c r="F212" s="45" t="s">
        <v>110</v>
      </c>
      <c r="J212" s="158">
        <f t="shared" si="14"/>
        <v>0</v>
      </c>
      <c r="L212" s="146">
        <f>Volumes!L210</f>
        <v>0</v>
      </c>
      <c r="M212" s="146">
        <f>Volumes!M210</f>
        <v>0</v>
      </c>
      <c r="N212" s="146">
        <f>Volumes!N210</f>
        <v>0</v>
      </c>
      <c r="O212" s="146">
        <f>Volumes!O210</f>
        <v>0</v>
      </c>
      <c r="P212" s="146">
        <f>Volumes!P210</f>
        <v>0</v>
      </c>
      <c r="Q212" s="146">
        <f>Volumes!Q210</f>
        <v>0</v>
      </c>
      <c r="R212" s="146">
        <f>Volumes!R210</f>
        <v>0</v>
      </c>
      <c r="S212" s="146">
        <f>Volumes!S210</f>
        <v>0</v>
      </c>
      <c r="T212" s="139"/>
      <c r="U212" s="139"/>
    </row>
    <row r="213" spans="2:21">
      <c r="B213" s="45" t="s">
        <v>261</v>
      </c>
      <c r="F213" s="45" t="s">
        <v>110</v>
      </c>
      <c r="J213" s="158">
        <f t="shared" si="14"/>
        <v>0</v>
      </c>
      <c r="L213" s="146">
        <f>Volumes!L211</f>
        <v>0</v>
      </c>
      <c r="M213" s="146">
        <f>Volumes!M211</f>
        <v>0</v>
      </c>
      <c r="N213" s="146">
        <f>Volumes!N211</f>
        <v>0</v>
      </c>
      <c r="O213" s="146">
        <f>Volumes!O211</f>
        <v>0</v>
      </c>
      <c r="P213" s="146">
        <f>Volumes!P211</f>
        <v>0</v>
      </c>
      <c r="Q213" s="146">
        <f>Volumes!Q211</f>
        <v>0</v>
      </c>
      <c r="R213" s="146">
        <f>Volumes!R211</f>
        <v>0</v>
      </c>
      <c r="S213" s="146">
        <f>Volumes!S211</f>
        <v>0</v>
      </c>
      <c r="T213" s="139"/>
      <c r="U213" s="139"/>
    </row>
    <row r="214" spans="2:21">
      <c r="B214" s="45"/>
      <c r="J214" s="140"/>
      <c r="K214" s="59"/>
      <c r="L214" s="139"/>
      <c r="M214" s="139"/>
      <c r="N214" s="139"/>
      <c r="O214" s="139"/>
      <c r="P214" s="139"/>
      <c r="Q214" s="139"/>
      <c r="R214" s="139"/>
      <c r="S214" s="139"/>
      <c r="T214" s="139"/>
      <c r="U214" s="139"/>
    </row>
    <row r="215" spans="2:21">
      <c r="B215" s="44" t="s">
        <v>262</v>
      </c>
      <c r="J215" s="140"/>
      <c r="K215" s="59"/>
      <c r="L215" s="139"/>
      <c r="M215" s="139"/>
      <c r="N215" s="139"/>
      <c r="O215" s="139"/>
      <c r="P215" s="139"/>
      <c r="Q215" s="139"/>
      <c r="R215" s="139"/>
      <c r="S215" s="139"/>
      <c r="T215" s="139"/>
      <c r="U215" s="139"/>
    </row>
    <row r="216" spans="2:21">
      <c r="B216" s="45" t="s">
        <v>252</v>
      </c>
      <c r="F216" s="45" t="s">
        <v>110</v>
      </c>
      <c r="J216" s="158">
        <f t="shared" ref="J216:J225" si="15">SUM(L216:S216)</f>
        <v>4.4944258453951162</v>
      </c>
      <c r="K216" s="139">
        <f>Volumes!K214</f>
        <v>0</v>
      </c>
      <c r="L216" s="146">
        <f>Volumes!L214</f>
        <v>0.8277601740118018</v>
      </c>
      <c r="M216" s="146">
        <f>Volumes!M214</f>
        <v>1</v>
      </c>
      <c r="N216" s="146">
        <f>Volumes!N214</f>
        <v>1</v>
      </c>
      <c r="O216" s="146">
        <f>Volumes!O214</f>
        <v>0</v>
      </c>
      <c r="P216" s="146">
        <f>Volumes!P214</f>
        <v>0</v>
      </c>
      <c r="Q216" s="146">
        <f>Volumes!Q214</f>
        <v>1.6666656713833146</v>
      </c>
      <c r="R216" s="146">
        <f>Volumes!R214</f>
        <v>0</v>
      </c>
      <c r="S216" s="146">
        <f>Volumes!S214</f>
        <v>0</v>
      </c>
      <c r="T216" s="139"/>
      <c r="U216" s="139"/>
    </row>
    <row r="217" spans="2:21">
      <c r="B217" s="45" t="s">
        <v>253</v>
      </c>
      <c r="F217" s="45" t="s">
        <v>110</v>
      </c>
      <c r="J217" s="158">
        <f t="shared" si="15"/>
        <v>5.3013851069890823</v>
      </c>
      <c r="L217" s="146">
        <f>Volumes!L215</f>
        <v>0</v>
      </c>
      <c r="M217" s="146">
        <f>Volumes!M215</f>
        <v>0</v>
      </c>
      <c r="N217" s="146">
        <f>Volumes!N215</f>
        <v>1</v>
      </c>
      <c r="O217" s="146">
        <f>Volumes!O215</f>
        <v>1.0513888393016533</v>
      </c>
      <c r="P217" s="146">
        <f>Volumes!P215</f>
        <v>0</v>
      </c>
      <c r="Q217" s="146">
        <f>Volumes!Q215</f>
        <v>3.249996267687429</v>
      </c>
      <c r="R217" s="146">
        <f>Volumes!R215</f>
        <v>0</v>
      </c>
      <c r="S217" s="146">
        <f>Volumes!S215</f>
        <v>0</v>
      </c>
      <c r="T217" s="139"/>
      <c r="U217" s="139"/>
    </row>
    <row r="218" spans="2:21">
      <c r="B218" s="45" t="s">
        <v>254</v>
      </c>
      <c r="F218" s="45" t="s">
        <v>110</v>
      </c>
      <c r="J218" s="158">
        <f t="shared" si="15"/>
        <v>4.499998507074972</v>
      </c>
      <c r="L218" s="146">
        <f>Volumes!L216</f>
        <v>0</v>
      </c>
      <c r="M218" s="146">
        <f>Volumes!M216</f>
        <v>0</v>
      </c>
      <c r="N218" s="146">
        <f>Volumes!N216</f>
        <v>1</v>
      </c>
      <c r="O218" s="146">
        <f>Volumes!O216</f>
        <v>0</v>
      </c>
      <c r="P218" s="146">
        <f>Volumes!P216</f>
        <v>1</v>
      </c>
      <c r="Q218" s="146">
        <f>Volumes!Q216</f>
        <v>2.4999985070749715</v>
      </c>
      <c r="R218" s="146">
        <f>Volumes!R216</f>
        <v>0</v>
      </c>
      <c r="S218" s="146">
        <f>Volumes!S216</f>
        <v>0</v>
      </c>
      <c r="T218" s="139"/>
      <c r="U218" s="139"/>
    </row>
    <row r="219" spans="2:21">
      <c r="B219" s="45" t="s">
        <v>255</v>
      </c>
      <c r="F219" s="45" t="s">
        <v>110</v>
      </c>
      <c r="J219" s="158">
        <f t="shared" si="15"/>
        <v>7.9166649249208003</v>
      </c>
      <c r="L219" s="146">
        <f>Volumes!L217</f>
        <v>0</v>
      </c>
      <c r="M219" s="146">
        <f>Volumes!M217</f>
        <v>3</v>
      </c>
      <c r="N219" s="146">
        <f>Volumes!N217</f>
        <v>1</v>
      </c>
      <c r="O219" s="146">
        <f>Volumes!O217</f>
        <v>0</v>
      </c>
      <c r="P219" s="146">
        <f>Volumes!P217</f>
        <v>0</v>
      </c>
      <c r="Q219" s="146">
        <f>Volumes!Q217</f>
        <v>3.9166649249208003</v>
      </c>
      <c r="R219" s="146">
        <f>Volumes!R217</f>
        <v>0</v>
      </c>
      <c r="S219" s="146">
        <f>Volumes!S217</f>
        <v>0</v>
      </c>
      <c r="T219" s="139"/>
      <c r="U219" s="139"/>
    </row>
    <row r="220" spans="2:21">
      <c r="B220" s="45" t="s">
        <v>256</v>
      </c>
      <c r="F220" s="45" t="s">
        <v>110</v>
      </c>
      <c r="J220" s="158">
        <f t="shared" si="15"/>
        <v>3.4166634319957723</v>
      </c>
      <c r="L220" s="146">
        <f>Volumes!L218</f>
        <v>0</v>
      </c>
      <c r="M220" s="146">
        <f>Volumes!M218</f>
        <v>0</v>
      </c>
      <c r="N220" s="146">
        <f>Volumes!N218</f>
        <v>0</v>
      </c>
      <c r="O220" s="146">
        <f>Volumes!O218</f>
        <v>2</v>
      </c>
      <c r="P220" s="146">
        <f>Volumes!P218</f>
        <v>0</v>
      </c>
      <c r="Q220" s="146">
        <f>Volumes!Q218</f>
        <v>1.416663431995772</v>
      </c>
      <c r="R220" s="146">
        <f>Volumes!R218</f>
        <v>0</v>
      </c>
      <c r="S220" s="146">
        <f>Volumes!S218</f>
        <v>0</v>
      </c>
      <c r="T220" s="139"/>
      <c r="U220" s="139"/>
    </row>
    <row r="221" spans="2:21">
      <c r="B221" s="45" t="s">
        <v>257</v>
      </c>
      <c r="F221" s="45" t="s">
        <v>110</v>
      </c>
      <c r="J221" s="158">
        <f t="shared" si="15"/>
        <v>3.249999253537486</v>
      </c>
      <c r="L221" s="146">
        <f>Volumes!L219</f>
        <v>0</v>
      </c>
      <c r="M221" s="146">
        <f>Volumes!M219</f>
        <v>0</v>
      </c>
      <c r="N221" s="146">
        <f>Volumes!N219</f>
        <v>2.623744335210461</v>
      </c>
      <c r="O221" s="146">
        <f>Volumes!O219</f>
        <v>0.37625566478953898</v>
      </c>
      <c r="P221" s="146">
        <f>Volumes!P219</f>
        <v>0</v>
      </c>
      <c r="Q221" s="146">
        <f>Volumes!Q219</f>
        <v>0.24999925353748584</v>
      </c>
      <c r="R221" s="146">
        <f>Volumes!R219</f>
        <v>0</v>
      </c>
      <c r="S221" s="146">
        <f>Volumes!S219</f>
        <v>0</v>
      </c>
      <c r="T221" s="139"/>
      <c r="U221" s="139"/>
    </row>
    <row r="222" spans="2:21">
      <c r="B222" s="45" t="s">
        <v>258</v>
      </c>
      <c r="F222" s="45" t="s">
        <v>110</v>
      </c>
      <c r="J222" s="158">
        <f t="shared" si="15"/>
        <v>5.8031191264514632</v>
      </c>
      <c r="L222" s="146">
        <f>Volumes!L220</f>
        <v>0</v>
      </c>
      <c r="M222" s="146">
        <f>Volumes!M220</f>
        <v>0</v>
      </c>
      <c r="N222" s="146">
        <f>Volumes!N220</f>
        <v>2.0871477585492961</v>
      </c>
      <c r="O222" s="146">
        <f>Volumes!O220</f>
        <v>2.2993055218331588</v>
      </c>
      <c r="P222" s="146">
        <f>Volumes!P220</f>
        <v>0</v>
      </c>
      <c r="Q222" s="146">
        <f>Volumes!Q220</f>
        <v>1.4166658460690091</v>
      </c>
      <c r="R222" s="146">
        <f>Volumes!R220</f>
        <v>0</v>
      </c>
      <c r="S222" s="146">
        <f>Volumes!S220</f>
        <v>0</v>
      </c>
      <c r="T222" s="139"/>
      <c r="U222" s="139"/>
    </row>
    <row r="223" spans="2:21">
      <c r="B223" s="45" t="s">
        <v>259</v>
      </c>
      <c r="F223" s="45" t="s">
        <v>110</v>
      </c>
      <c r="J223" s="158">
        <f t="shared" si="15"/>
        <v>4.1988952207855341</v>
      </c>
      <c r="L223" s="146">
        <f>Volumes!L221</f>
        <v>0</v>
      </c>
      <c r="M223" s="146">
        <f>Volumes!M221</f>
        <v>0</v>
      </c>
      <c r="N223" s="146">
        <f>Volumes!N221</f>
        <v>0.59417150326933088</v>
      </c>
      <c r="O223" s="146">
        <f>Volumes!O221</f>
        <v>8.5206622825797995E-2</v>
      </c>
      <c r="P223" s="146">
        <f>Volumes!P221</f>
        <v>0</v>
      </c>
      <c r="Q223" s="146">
        <f>Volumes!Q221</f>
        <v>3.5195170946904053</v>
      </c>
      <c r="R223" s="146">
        <f>Volumes!R221</f>
        <v>0</v>
      </c>
      <c r="S223" s="146">
        <f>Volumes!S221</f>
        <v>0</v>
      </c>
      <c r="T223" s="139"/>
      <c r="U223" s="139"/>
    </row>
    <row r="224" spans="2:21">
      <c r="B224" s="45" t="s">
        <v>260</v>
      </c>
      <c r="F224" s="45" t="s">
        <v>110</v>
      </c>
      <c r="J224" s="158">
        <f t="shared" si="15"/>
        <v>2</v>
      </c>
      <c r="L224" s="146">
        <f>Volumes!L222</f>
        <v>0</v>
      </c>
      <c r="M224" s="146">
        <f>Volumes!M222</f>
        <v>2</v>
      </c>
      <c r="N224" s="146">
        <f>Volumes!N222</f>
        <v>0</v>
      </c>
      <c r="O224" s="146">
        <f>Volumes!O222</f>
        <v>0</v>
      </c>
      <c r="P224" s="146">
        <f>Volumes!P222</f>
        <v>0</v>
      </c>
      <c r="Q224" s="146">
        <f>Volumes!Q222</f>
        <v>0</v>
      </c>
      <c r="R224" s="146">
        <f>Volumes!R222</f>
        <v>0</v>
      </c>
      <c r="S224" s="146">
        <f>Volumes!S222</f>
        <v>0</v>
      </c>
      <c r="T224" s="139"/>
      <c r="U224" s="139"/>
    </row>
    <row r="225" spans="2:23">
      <c r="B225" s="45" t="s">
        <v>261</v>
      </c>
      <c r="F225" s="45" t="s">
        <v>110</v>
      </c>
      <c r="J225" s="158">
        <f t="shared" si="15"/>
        <v>0</v>
      </c>
      <c r="L225" s="146">
        <f>Volumes!L223</f>
        <v>0</v>
      </c>
      <c r="M225" s="146">
        <f>Volumes!M223</f>
        <v>0</v>
      </c>
      <c r="N225" s="146">
        <f>Volumes!N223</f>
        <v>0</v>
      </c>
      <c r="O225" s="146">
        <f>Volumes!O223</f>
        <v>0</v>
      </c>
      <c r="P225" s="146">
        <f>Volumes!P223</f>
        <v>0</v>
      </c>
      <c r="Q225" s="146">
        <f>Volumes!Q223</f>
        <v>0</v>
      </c>
      <c r="R225" s="146">
        <f>Volumes!R223</f>
        <v>0</v>
      </c>
      <c r="S225" s="146">
        <f>Volumes!S223</f>
        <v>0</v>
      </c>
      <c r="T225" s="139"/>
      <c r="U225" s="139"/>
    </row>
    <row r="226" spans="2:23">
      <c r="J226" s="59"/>
      <c r="K226" s="59"/>
      <c r="L226" s="139"/>
      <c r="M226" s="139"/>
      <c r="N226" s="139"/>
      <c r="O226" s="139"/>
      <c r="P226" s="139"/>
      <c r="Q226" s="139"/>
      <c r="R226" s="139"/>
      <c r="S226" s="139"/>
      <c r="T226" s="139"/>
      <c r="U226" s="139"/>
      <c r="V226" s="59"/>
    </row>
    <row r="227" spans="2:23">
      <c r="B227" s="44" t="s">
        <v>264</v>
      </c>
      <c r="C227" s="45"/>
      <c r="D227" s="45"/>
      <c r="J227" s="59"/>
      <c r="K227" s="59"/>
      <c r="L227" s="139"/>
      <c r="M227" s="139"/>
      <c r="N227" s="139"/>
      <c r="O227" s="139"/>
      <c r="P227" s="139"/>
      <c r="Q227" s="139"/>
      <c r="R227" s="139"/>
      <c r="S227" s="139"/>
      <c r="T227" s="139"/>
      <c r="U227" s="139"/>
      <c r="V227" s="59"/>
    </row>
    <row r="228" spans="2:23">
      <c r="J228" s="141"/>
      <c r="K228" s="59"/>
      <c r="L228" s="139"/>
      <c r="M228" s="139"/>
      <c r="N228" s="139"/>
      <c r="O228" s="139"/>
      <c r="P228" s="139"/>
      <c r="Q228" s="139"/>
      <c r="R228" s="139"/>
      <c r="S228" s="139"/>
      <c r="T228" s="139"/>
      <c r="U228" s="139"/>
      <c r="V228" s="59"/>
    </row>
    <row r="229" spans="2:23">
      <c r="B229" s="44" t="s">
        <v>251</v>
      </c>
      <c r="J229" s="141"/>
      <c r="K229" s="59"/>
      <c r="L229" s="139"/>
      <c r="M229" s="139"/>
      <c r="N229" s="139"/>
      <c r="O229" s="139"/>
      <c r="P229" s="139"/>
      <c r="Q229" s="139"/>
      <c r="R229" s="139"/>
      <c r="S229" s="139"/>
      <c r="T229" s="139"/>
      <c r="U229" s="139"/>
      <c r="V229" s="59"/>
    </row>
    <row r="230" spans="2:23">
      <c r="B230" s="45" t="s">
        <v>252</v>
      </c>
      <c r="F230" s="45" t="s">
        <v>110</v>
      </c>
      <c r="J230" s="158">
        <f t="shared" ref="J230:J239" si="16">SUM(L230:S230)</f>
        <v>3743.2881097843401</v>
      </c>
      <c r="K230" s="139">
        <f>Volumes!K228</f>
        <v>0</v>
      </c>
      <c r="L230" s="146">
        <f>Volumes!L228</f>
        <v>8</v>
      </c>
      <c r="M230" s="146">
        <f>Volumes!M228</f>
        <v>10</v>
      </c>
      <c r="N230" s="146">
        <f>Volumes!N228</f>
        <v>2007.9147620667693</v>
      </c>
      <c r="O230" s="146">
        <f>Volumes!O228</f>
        <v>272.2006356573649</v>
      </c>
      <c r="P230" s="146">
        <f>Volumes!P228</f>
        <v>132.44999999999999</v>
      </c>
      <c r="Q230" s="146">
        <f>Volumes!Q228</f>
        <v>1312.722712060206</v>
      </c>
      <c r="R230" s="146">
        <f>Volumes!R228</f>
        <v>0</v>
      </c>
      <c r="S230" s="146">
        <f>Volumes!S228</f>
        <v>0</v>
      </c>
      <c r="T230" s="139"/>
      <c r="U230" s="139"/>
    </row>
    <row r="231" spans="2:23">
      <c r="B231" s="45" t="s">
        <v>253</v>
      </c>
      <c r="F231" s="45" t="s">
        <v>110</v>
      </c>
      <c r="J231" s="158">
        <f t="shared" si="16"/>
        <v>5839.6678898797927</v>
      </c>
      <c r="L231" s="146">
        <f>Volumes!L229</f>
        <v>191</v>
      </c>
      <c r="M231" s="146">
        <f>Volumes!M229</f>
        <v>0</v>
      </c>
      <c r="N231" s="146">
        <f>Volumes!N229</f>
        <v>1168.1273792913853</v>
      </c>
      <c r="O231" s="146">
        <f>Volumes!O229</f>
        <v>4143.8103481452627</v>
      </c>
      <c r="P231" s="146">
        <f>Volumes!P229</f>
        <v>46.48</v>
      </c>
      <c r="Q231" s="146">
        <f>Volumes!Q229</f>
        <v>290.25016244314492</v>
      </c>
      <c r="R231" s="146">
        <f>Volumes!R229</f>
        <v>0</v>
      </c>
      <c r="S231" s="146">
        <f>Volumes!S229</f>
        <v>0</v>
      </c>
      <c r="T231" s="139"/>
      <c r="U231" s="139"/>
    </row>
    <row r="232" spans="2:23">
      <c r="B232" s="45" t="s">
        <v>254</v>
      </c>
      <c r="F232" s="45" t="s">
        <v>110</v>
      </c>
      <c r="J232" s="158">
        <f t="shared" si="16"/>
        <v>2564.9938407794707</v>
      </c>
      <c r="L232" s="146">
        <f>Volumes!L230</f>
        <v>15</v>
      </c>
      <c r="M232" s="146">
        <f>Volumes!M230</f>
        <v>0</v>
      </c>
      <c r="N232" s="146">
        <f>Volumes!N230</f>
        <v>544.00566413039337</v>
      </c>
      <c r="O232" s="146">
        <f>Volumes!O230</f>
        <v>1914.2382233344181</v>
      </c>
      <c r="P232" s="146">
        <f>Volumes!P230</f>
        <v>0</v>
      </c>
      <c r="Q232" s="146">
        <f>Volumes!Q230</f>
        <v>91.749953314659194</v>
      </c>
      <c r="R232" s="146">
        <f>Volumes!R230</f>
        <v>0</v>
      </c>
      <c r="S232" s="146">
        <f>Volumes!S230</f>
        <v>0</v>
      </c>
      <c r="T232" s="139"/>
      <c r="U232" s="139"/>
    </row>
    <row r="233" spans="2:23">
      <c r="B233" s="45" t="s">
        <v>255</v>
      </c>
      <c r="F233" s="45" t="s">
        <v>110</v>
      </c>
      <c r="J233" s="158">
        <f t="shared" si="16"/>
        <v>855.54511828187356</v>
      </c>
      <c r="L233" s="146">
        <f>Volumes!L231</f>
        <v>0</v>
      </c>
      <c r="M233" s="146">
        <f>Volumes!M231</f>
        <v>0</v>
      </c>
      <c r="N233" s="146">
        <f>Volumes!N231</f>
        <v>468.82887659990035</v>
      </c>
      <c r="O233" s="146">
        <f>Volumes!O231</f>
        <v>386.71624168197326</v>
      </c>
      <c r="P233" s="146">
        <f>Volumes!P231</f>
        <v>0</v>
      </c>
      <c r="Q233" s="146">
        <f>Volumes!Q231</f>
        <v>0</v>
      </c>
      <c r="R233" s="146">
        <f>Volumes!R231</f>
        <v>0</v>
      </c>
      <c r="S233" s="146">
        <f>Volumes!S231</f>
        <v>0</v>
      </c>
      <c r="T233" s="139"/>
      <c r="U233" s="139"/>
    </row>
    <row r="234" spans="2:23">
      <c r="B234" s="45" t="s">
        <v>256</v>
      </c>
      <c r="F234" s="45" t="s">
        <v>110</v>
      </c>
      <c r="J234" s="158">
        <f t="shared" si="16"/>
        <v>1851.4871050546469</v>
      </c>
      <c r="L234" s="146">
        <f>Volumes!L232</f>
        <v>0</v>
      </c>
      <c r="M234" s="146">
        <f>Volumes!M232</f>
        <v>300</v>
      </c>
      <c r="N234" s="146">
        <f>Volumes!N232</f>
        <v>265.72230468175349</v>
      </c>
      <c r="O234" s="146">
        <f>Volumes!O232</f>
        <v>1285.7648003728934</v>
      </c>
      <c r="P234" s="146">
        <f>Volumes!P232</f>
        <v>0</v>
      </c>
      <c r="Q234" s="146">
        <f>Volumes!Q232</f>
        <v>0</v>
      </c>
      <c r="R234" s="146">
        <f>Volumes!R232</f>
        <v>0</v>
      </c>
      <c r="S234" s="146">
        <f>Volumes!S232</f>
        <v>0</v>
      </c>
      <c r="T234" s="139"/>
      <c r="U234" s="139"/>
    </row>
    <row r="235" spans="2:23">
      <c r="B235" s="45" t="s">
        <v>257</v>
      </c>
      <c r="F235" s="45" t="s">
        <v>110</v>
      </c>
      <c r="J235" s="158">
        <f t="shared" si="16"/>
        <v>327.08689291983615</v>
      </c>
      <c r="L235" s="146">
        <f>Volumes!L233</f>
        <v>0</v>
      </c>
      <c r="M235" s="146">
        <f>Volumes!M233</f>
        <v>0</v>
      </c>
      <c r="N235" s="146">
        <f>Volumes!N233</f>
        <v>286.0641274733369</v>
      </c>
      <c r="O235" s="146">
        <f>Volumes!O233</f>
        <v>41.022765446499236</v>
      </c>
      <c r="P235" s="146">
        <f>Volumes!P233</f>
        <v>0</v>
      </c>
      <c r="Q235" s="146">
        <f>Volumes!Q233</f>
        <v>0</v>
      </c>
      <c r="R235" s="146">
        <f>Volumes!R233</f>
        <v>0</v>
      </c>
      <c r="S235" s="146">
        <f>Volumes!S233</f>
        <v>0</v>
      </c>
      <c r="T235" s="139"/>
      <c r="U235" s="139"/>
    </row>
    <row r="236" spans="2:23">
      <c r="B236" s="45" t="s">
        <v>258</v>
      </c>
      <c r="F236" s="45" t="s">
        <v>110</v>
      </c>
      <c r="J236" s="158">
        <f t="shared" si="16"/>
        <v>0</v>
      </c>
      <c r="L236" s="146">
        <f>Volumes!L234</f>
        <v>0</v>
      </c>
      <c r="M236" s="146">
        <f>Volumes!M234</f>
        <v>0</v>
      </c>
      <c r="N236" s="146">
        <f>Volumes!N234</f>
        <v>0</v>
      </c>
      <c r="O236" s="146">
        <f>Volumes!O234</f>
        <v>0</v>
      </c>
      <c r="P236" s="146">
        <f>Volumes!P234</f>
        <v>0</v>
      </c>
      <c r="Q236" s="146">
        <f>Volumes!Q234</f>
        <v>0</v>
      </c>
      <c r="R236" s="146">
        <f>Volumes!R234</f>
        <v>0</v>
      </c>
      <c r="S236" s="146">
        <f>Volumes!S234</f>
        <v>0</v>
      </c>
      <c r="T236" s="139"/>
      <c r="U236" s="139"/>
    </row>
    <row r="237" spans="2:23">
      <c r="B237" s="45" t="s">
        <v>259</v>
      </c>
      <c r="F237" s="45" t="s">
        <v>110</v>
      </c>
      <c r="J237" s="158">
        <f t="shared" si="16"/>
        <v>0</v>
      </c>
      <c r="L237" s="146">
        <f>Volumes!L235</f>
        <v>0</v>
      </c>
      <c r="M237" s="146">
        <f>Volumes!M235</f>
        <v>0</v>
      </c>
      <c r="N237" s="146">
        <f>Volumes!N235</f>
        <v>0</v>
      </c>
      <c r="O237" s="146">
        <f>Volumes!O235</f>
        <v>0</v>
      </c>
      <c r="P237" s="146">
        <f>Volumes!P235</f>
        <v>0</v>
      </c>
      <c r="Q237" s="146">
        <f>Volumes!Q235</f>
        <v>0</v>
      </c>
      <c r="R237" s="146">
        <f>Volumes!R235</f>
        <v>0</v>
      </c>
      <c r="S237" s="146">
        <f>Volumes!S235</f>
        <v>0</v>
      </c>
      <c r="T237" s="139"/>
      <c r="U237" s="139"/>
    </row>
    <row r="238" spans="2:23">
      <c r="B238" s="45" t="s">
        <v>260</v>
      </c>
      <c r="F238" s="45" t="s">
        <v>110</v>
      </c>
      <c r="J238" s="158">
        <f t="shared" si="16"/>
        <v>295</v>
      </c>
      <c r="L238" s="146">
        <f>Volumes!L236</f>
        <v>0</v>
      </c>
      <c r="M238" s="146">
        <f>Volumes!M236</f>
        <v>295</v>
      </c>
      <c r="N238" s="146">
        <f>Volumes!N236</f>
        <v>0</v>
      </c>
      <c r="O238" s="146">
        <f>Volumes!O236</f>
        <v>0</v>
      </c>
      <c r="P238" s="146">
        <f>Volumes!P236</f>
        <v>0</v>
      </c>
      <c r="Q238" s="146">
        <f>Volumes!Q236</f>
        <v>0</v>
      </c>
      <c r="R238" s="146">
        <f>Volumes!R236</f>
        <v>0</v>
      </c>
      <c r="S238" s="146">
        <f>Volumes!S236</f>
        <v>0</v>
      </c>
      <c r="T238" s="139"/>
      <c r="U238" s="139"/>
    </row>
    <row r="239" spans="2:23">
      <c r="B239" s="45" t="s">
        <v>261</v>
      </c>
      <c r="F239" s="45" t="s">
        <v>110</v>
      </c>
      <c r="J239" s="158">
        <f t="shared" si="16"/>
        <v>0</v>
      </c>
      <c r="L239" s="146">
        <f>Volumes!L237</f>
        <v>0</v>
      </c>
      <c r="M239" s="146">
        <f>Volumes!M237</f>
        <v>0</v>
      </c>
      <c r="N239" s="146">
        <f>Volumes!N237</f>
        <v>0</v>
      </c>
      <c r="O239" s="146">
        <f>Volumes!O237</f>
        <v>0</v>
      </c>
      <c r="P239" s="146">
        <f>Volumes!P237</f>
        <v>0</v>
      </c>
      <c r="Q239" s="146">
        <f>Volumes!Q237</f>
        <v>0</v>
      </c>
      <c r="R239" s="146">
        <f>Volumes!R237</f>
        <v>0</v>
      </c>
      <c r="S239" s="146">
        <f>Volumes!S237</f>
        <v>0</v>
      </c>
      <c r="T239" s="139"/>
      <c r="U239" s="139"/>
    </row>
    <row r="240" spans="2:23">
      <c r="B240" s="121"/>
      <c r="C240" s="59"/>
      <c r="D240" s="59"/>
      <c r="E240" s="59"/>
      <c r="F240" s="59"/>
      <c r="G240" s="59"/>
      <c r="H240" s="59"/>
      <c r="I240" s="59"/>
      <c r="J240" s="141"/>
      <c r="K240" s="59"/>
      <c r="L240" s="139"/>
      <c r="M240" s="139"/>
      <c r="N240" s="139"/>
      <c r="O240" s="139"/>
      <c r="P240" s="139"/>
      <c r="Q240" s="139"/>
      <c r="R240" s="139"/>
      <c r="S240" s="139"/>
      <c r="T240" s="139"/>
      <c r="U240" s="139"/>
      <c r="V240" s="59"/>
      <c r="W240" s="59"/>
    </row>
    <row r="241" spans="2:23">
      <c r="B241" s="142" t="s">
        <v>262</v>
      </c>
      <c r="C241" s="59"/>
      <c r="D241" s="59"/>
      <c r="E241" s="59"/>
      <c r="F241" s="59"/>
      <c r="G241" s="59"/>
      <c r="H241" s="59"/>
      <c r="I241" s="59"/>
      <c r="J241" s="141"/>
      <c r="K241" s="59"/>
      <c r="L241" s="139"/>
      <c r="M241" s="139"/>
      <c r="N241" s="139"/>
      <c r="O241" s="139"/>
      <c r="P241" s="139"/>
      <c r="Q241" s="139"/>
      <c r="R241" s="139"/>
      <c r="S241" s="139"/>
      <c r="T241" s="139"/>
      <c r="U241" s="139"/>
      <c r="V241" s="59"/>
      <c r="W241" s="59"/>
    </row>
    <row r="242" spans="2:23">
      <c r="B242" s="45" t="s">
        <v>252</v>
      </c>
      <c r="F242" s="45" t="s">
        <v>110</v>
      </c>
      <c r="J242" s="158">
        <f t="shared" ref="J242:J251" si="17">SUM(L242:S242)</f>
        <v>555</v>
      </c>
      <c r="K242" s="139">
        <f>Volumes!K240</f>
        <v>0</v>
      </c>
      <c r="L242" s="146">
        <f>Volumes!L240</f>
        <v>530</v>
      </c>
      <c r="M242" s="146">
        <f>Volumes!M240</f>
        <v>10</v>
      </c>
      <c r="N242" s="146">
        <f>Volumes!N240</f>
        <v>0</v>
      </c>
      <c r="O242" s="146">
        <f>Volumes!O240</f>
        <v>0</v>
      </c>
      <c r="P242" s="146">
        <f>Volumes!P240</f>
        <v>0</v>
      </c>
      <c r="Q242" s="146">
        <f>Volumes!Q240</f>
        <v>15</v>
      </c>
      <c r="R242" s="146">
        <f>Volumes!R240</f>
        <v>0</v>
      </c>
      <c r="S242" s="146">
        <f>Volumes!S240</f>
        <v>0</v>
      </c>
      <c r="T242" s="139"/>
      <c r="U242" s="139"/>
    </row>
    <row r="243" spans="2:23">
      <c r="B243" s="45" t="s">
        <v>253</v>
      </c>
      <c r="F243" s="45" t="s">
        <v>110</v>
      </c>
      <c r="J243" s="158">
        <f t="shared" si="17"/>
        <v>1680.0042599905482</v>
      </c>
      <c r="L243" s="146">
        <f>Volumes!L241</f>
        <v>0</v>
      </c>
      <c r="M243" s="146">
        <f>Volumes!M241</f>
        <v>0</v>
      </c>
      <c r="N243" s="146">
        <f>Volumes!N241</f>
        <v>0</v>
      </c>
      <c r="O243" s="146">
        <f>Volumes!O241</f>
        <v>1002.004331562263</v>
      </c>
      <c r="P243" s="146">
        <f>Volumes!P241</f>
        <v>0</v>
      </c>
      <c r="Q243" s="146">
        <f>Volumes!Q241</f>
        <v>677.9999284282851</v>
      </c>
      <c r="R243" s="146">
        <f>Volumes!R241</f>
        <v>0</v>
      </c>
      <c r="S243" s="146">
        <f>Volumes!S241</f>
        <v>0</v>
      </c>
      <c r="T243" s="139"/>
      <c r="U243" s="139"/>
    </row>
    <row r="244" spans="2:23">
      <c r="B244" s="45" t="s">
        <v>254</v>
      </c>
      <c r="F244" s="45" t="s">
        <v>110</v>
      </c>
      <c r="J244" s="158">
        <f t="shared" si="17"/>
        <v>1744.2899284282851</v>
      </c>
      <c r="L244" s="146">
        <f>Volumes!L242</f>
        <v>0</v>
      </c>
      <c r="M244" s="146">
        <f>Volumes!M242</f>
        <v>0</v>
      </c>
      <c r="N244" s="146">
        <f>Volumes!N242</f>
        <v>0</v>
      </c>
      <c r="O244" s="146">
        <f>Volumes!O242</f>
        <v>0</v>
      </c>
      <c r="P244" s="146">
        <f>Volumes!P242</f>
        <v>1589.04</v>
      </c>
      <c r="Q244" s="146">
        <f>Volumes!Q242</f>
        <v>155.24992842828513</v>
      </c>
      <c r="R244" s="146">
        <f>Volumes!R242</f>
        <v>0</v>
      </c>
      <c r="S244" s="146">
        <f>Volumes!S242</f>
        <v>0</v>
      </c>
      <c r="T244" s="139"/>
      <c r="U244" s="139"/>
    </row>
    <row r="245" spans="2:23">
      <c r="B245" s="45" t="s">
        <v>255</v>
      </c>
      <c r="F245" s="45" t="s">
        <v>110</v>
      </c>
      <c r="J245" s="158">
        <f t="shared" si="17"/>
        <v>701</v>
      </c>
      <c r="L245" s="146">
        <f>Volumes!L243</f>
        <v>0</v>
      </c>
      <c r="M245" s="146">
        <f>Volumes!M243</f>
        <v>40</v>
      </c>
      <c r="N245" s="146">
        <f>Volumes!N243</f>
        <v>0</v>
      </c>
      <c r="O245" s="146">
        <f>Volumes!O243</f>
        <v>0</v>
      </c>
      <c r="P245" s="146">
        <f>Volumes!P243</f>
        <v>0</v>
      </c>
      <c r="Q245" s="146">
        <f>Volumes!Q243</f>
        <v>661</v>
      </c>
      <c r="R245" s="146">
        <f>Volumes!R243</f>
        <v>0</v>
      </c>
      <c r="S245" s="146">
        <f>Volumes!S243</f>
        <v>0</v>
      </c>
      <c r="T245" s="139"/>
      <c r="U245" s="139"/>
    </row>
    <row r="246" spans="2:23">
      <c r="B246" s="45" t="s">
        <v>256</v>
      </c>
      <c r="F246" s="45" t="s">
        <v>110</v>
      </c>
      <c r="J246" s="158">
        <f t="shared" si="17"/>
        <v>623.82956774089871</v>
      </c>
      <c r="L246" s="146">
        <f>Volumes!L244</f>
        <v>0</v>
      </c>
      <c r="M246" s="146">
        <f>Volumes!M244</f>
        <v>0</v>
      </c>
      <c r="N246" s="146">
        <f>Volumes!N244</f>
        <v>0</v>
      </c>
      <c r="O246" s="146">
        <f>Volumes!O244</f>
        <v>623.82956774089871</v>
      </c>
      <c r="P246" s="146">
        <f>Volumes!P244</f>
        <v>0</v>
      </c>
      <c r="Q246" s="146">
        <f>Volumes!Q244</f>
        <v>0</v>
      </c>
      <c r="R246" s="146">
        <f>Volumes!R244</f>
        <v>0</v>
      </c>
      <c r="S246" s="146">
        <f>Volumes!S244</f>
        <v>0</v>
      </c>
      <c r="T246" s="139"/>
      <c r="U246" s="139"/>
    </row>
    <row r="247" spans="2:23">
      <c r="B247" s="45" t="s">
        <v>257</v>
      </c>
      <c r="F247" s="45" t="s">
        <v>110</v>
      </c>
      <c r="J247" s="158">
        <f t="shared" si="17"/>
        <v>0</v>
      </c>
      <c r="L247" s="146">
        <f>Volumes!L245</f>
        <v>0</v>
      </c>
      <c r="M247" s="146">
        <f>Volumes!M245</f>
        <v>0</v>
      </c>
      <c r="N247" s="146">
        <f>Volumes!N245</f>
        <v>0</v>
      </c>
      <c r="O247" s="146">
        <f>Volumes!O245</f>
        <v>0</v>
      </c>
      <c r="P247" s="146">
        <f>Volumes!P245</f>
        <v>0</v>
      </c>
      <c r="Q247" s="146">
        <f>Volumes!Q245</f>
        <v>0</v>
      </c>
      <c r="R247" s="146">
        <f>Volumes!R245</f>
        <v>0</v>
      </c>
      <c r="S247" s="146">
        <f>Volumes!S245</f>
        <v>0</v>
      </c>
      <c r="T247" s="139"/>
      <c r="U247" s="139"/>
    </row>
    <row r="248" spans="2:23">
      <c r="B248" s="45" t="s">
        <v>258</v>
      </c>
      <c r="F248" s="45" t="s">
        <v>110</v>
      </c>
      <c r="J248" s="158">
        <f t="shared" si="17"/>
        <v>2691.3343672733795</v>
      </c>
      <c r="L248" s="146">
        <f>Volumes!L246</f>
        <v>0</v>
      </c>
      <c r="M248" s="146">
        <f>Volumes!M246</f>
        <v>0</v>
      </c>
      <c r="N248" s="146">
        <f>Volumes!N246</f>
        <v>1143.6677410504258</v>
      </c>
      <c r="O248" s="146">
        <f>Volumes!O246</f>
        <v>315.91826525110639</v>
      </c>
      <c r="P248" s="146">
        <f>Volumes!P246</f>
        <v>0</v>
      </c>
      <c r="Q248" s="146">
        <f>Volumes!Q246</f>
        <v>1231.7483609718474</v>
      </c>
      <c r="R248" s="146">
        <f>Volumes!R246</f>
        <v>0</v>
      </c>
      <c r="S248" s="146">
        <f>Volumes!S246</f>
        <v>0</v>
      </c>
      <c r="T248" s="139"/>
      <c r="U248" s="139"/>
    </row>
    <row r="249" spans="2:23">
      <c r="B249" s="45" t="s">
        <v>259</v>
      </c>
      <c r="F249" s="45" t="s">
        <v>110</v>
      </c>
      <c r="J249" s="158">
        <f t="shared" si="17"/>
        <v>34.80764197853965</v>
      </c>
      <c r="L249" s="146">
        <f>Volumes!L247</f>
        <v>0</v>
      </c>
      <c r="M249" s="146">
        <f>Volumes!M247</f>
        <v>0</v>
      </c>
      <c r="N249" s="146">
        <f>Volumes!N247</f>
        <v>30.442117821075747</v>
      </c>
      <c r="O249" s="146">
        <f>Volumes!O247</f>
        <v>4.3655241574639003</v>
      </c>
      <c r="P249" s="146">
        <f>Volumes!P247</f>
        <v>0</v>
      </c>
      <c r="Q249" s="146">
        <f>Volumes!Q247</f>
        <v>0</v>
      </c>
      <c r="R249" s="146">
        <f>Volumes!R247</f>
        <v>0</v>
      </c>
      <c r="S249" s="146">
        <f>Volumes!S247</f>
        <v>0</v>
      </c>
      <c r="T249" s="139"/>
      <c r="U249" s="139"/>
    </row>
    <row r="250" spans="2:23">
      <c r="B250" s="45" t="s">
        <v>260</v>
      </c>
      <c r="F250" s="45" t="s">
        <v>110</v>
      </c>
      <c r="J250" s="158">
        <f t="shared" si="17"/>
        <v>0</v>
      </c>
      <c r="L250" s="146">
        <f>Volumes!L248</f>
        <v>0</v>
      </c>
      <c r="M250" s="146">
        <f>Volumes!M248</f>
        <v>0</v>
      </c>
      <c r="N250" s="146">
        <f>Volumes!N248</f>
        <v>0</v>
      </c>
      <c r="O250" s="146">
        <f>Volumes!O248</f>
        <v>0</v>
      </c>
      <c r="P250" s="146">
        <f>Volumes!P248</f>
        <v>0</v>
      </c>
      <c r="Q250" s="146">
        <f>Volumes!Q248</f>
        <v>0</v>
      </c>
      <c r="R250" s="146">
        <f>Volumes!R248</f>
        <v>0</v>
      </c>
      <c r="S250" s="146">
        <f>Volumes!S248</f>
        <v>0</v>
      </c>
      <c r="T250" s="139"/>
      <c r="U250" s="139"/>
    </row>
    <row r="251" spans="2:23">
      <c r="B251" s="45" t="s">
        <v>261</v>
      </c>
      <c r="F251" s="45" t="s">
        <v>110</v>
      </c>
      <c r="J251" s="158">
        <f t="shared" si="17"/>
        <v>0</v>
      </c>
      <c r="L251" s="146">
        <f>Volumes!L249</f>
        <v>0</v>
      </c>
      <c r="M251" s="146">
        <f>Volumes!M249</f>
        <v>0</v>
      </c>
      <c r="N251" s="146">
        <f>Volumes!N249</f>
        <v>0</v>
      </c>
      <c r="O251" s="146">
        <f>Volumes!O249</f>
        <v>0</v>
      </c>
      <c r="P251" s="146">
        <f>Volumes!P249</f>
        <v>0</v>
      </c>
      <c r="Q251" s="146">
        <f>Volumes!Q249</f>
        <v>0</v>
      </c>
      <c r="R251" s="146">
        <f>Volumes!R249</f>
        <v>0</v>
      </c>
      <c r="S251" s="146">
        <f>Volumes!S249</f>
        <v>0</v>
      </c>
      <c r="T251" s="139"/>
      <c r="U251" s="139"/>
    </row>
    <row r="252" spans="2:23">
      <c r="B252" s="45"/>
      <c r="F252" s="45"/>
      <c r="J252" s="144"/>
      <c r="K252" s="10"/>
      <c r="L252" s="144"/>
      <c r="M252" s="144"/>
      <c r="N252" s="144"/>
      <c r="O252" s="144"/>
      <c r="P252" s="144"/>
      <c r="Q252" s="144"/>
      <c r="R252" s="144"/>
      <c r="S252" s="144"/>
      <c r="T252" s="139"/>
      <c r="U252" s="139"/>
    </row>
    <row r="253" spans="2:23" s="9" customFormat="1">
      <c r="B253" s="9" t="s">
        <v>268</v>
      </c>
    </row>
    <row r="254" spans="2:23">
      <c r="T254" s="59"/>
      <c r="U254" s="59"/>
    </row>
    <row r="255" spans="2:23">
      <c r="B255" s="44" t="s">
        <v>250</v>
      </c>
      <c r="T255" s="59"/>
      <c r="U255" s="59"/>
    </row>
    <row r="256" spans="2:23">
      <c r="B256" s="45"/>
      <c r="T256" s="59"/>
      <c r="U256" s="59"/>
    </row>
    <row r="257" spans="2:25">
      <c r="B257" s="44" t="s">
        <v>251</v>
      </c>
      <c r="T257" s="59"/>
      <c r="U257" s="59"/>
    </row>
    <row r="258" spans="2:25">
      <c r="B258" s="45" t="s">
        <v>252</v>
      </c>
      <c r="F258" s="2" t="s">
        <v>110</v>
      </c>
      <c r="J258" s="174">
        <f>SUM(L258:S258)</f>
        <v>9622.0503846742522</v>
      </c>
      <c r="L258" s="218">
        <f t="shared" ref="L258:S267" si="18">(L18+L98+L178)/3</f>
        <v>229.15384615384616</v>
      </c>
      <c r="M258" s="218">
        <f t="shared" si="18"/>
        <v>193.94954212108632</v>
      </c>
      <c r="N258" s="218">
        <f t="shared" si="18"/>
        <v>3301.449929953515</v>
      </c>
      <c r="O258" s="218">
        <f t="shared" si="18"/>
        <v>3421.8932857219002</v>
      </c>
      <c r="P258" s="218">
        <f t="shared" si="18"/>
        <v>136.72</v>
      </c>
      <c r="Q258" s="218">
        <f t="shared" si="18"/>
        <v>2232.2171140572391</v>
      </c>
      <c r="R258" s="218">
        <f t="shared" si="18"/>
        <v>106.66666666666667</v>
      </c>
      <c r="S258" s="218">
        <f t="shared" si="18"/>
        <v>0</v>
      </c>
      <c r="T258" s="141"/>
      <c r="U258" s="141"/>
    </row>
    <row r="259" spans="2:25">
      <c r="B259" s="45" t="s">
        <v>253</v>
      </c>
      <c r="F259" s="2" t="s">
        <v>110</v>
      </c>
      <c r="J259" s="174">
        <f t="shared" ref="J259:J267" si="19">SUM(L259:S259)</f>
        <v>12021.74619056299</v>
      </c>
      <c r="L259" s="218">
        <f t="shared" si="18"/>
        <v>176.12820512820511</v>
      </c>
      <c r="M259" s="218">
        <f t="shared" si="18"/>
        <v>250.83846119979373</v>
      </c>
      <c r="N259" s="218">
        <f t="shared" si="18"/>
        <v>3535.9894882408494</v>
      </c>
      <c r="O259" s="218">
        <f t="shared" si="18"/>
        <v>4464.9431433173741</v>
      </c>
      <c r="P259" s="218">
        <f t="shared" si="18"/>
        <v>135.33666666666667</v>
      </c>
      <c r="Q259" s="218">
        <f t="shared" si="18"/>
        <v>3260.8435593434347</v>
      </c>
      <c r="R259" s="218">
        <f t="shared" si="18"/>
        <v>197.66666666666666</v>
      </c>
      <c r="S259" s="218">
        <f t="shared" si="18"/>
        <v>0</v>
      </c>
      <c r="T259" s="141"/>
      <c r="U259" s="141"/>
    </row>
    <row r="260" spans="2:25">
      <c r="B260" s="45" t="s">
        <v>254</v>
      </c>
      <c r="F260" s="2" t="s">
        <v>110</v>
      </c>
      <c r="J260" s="174">
        <f t="shared" si="19"/>
        <v>6322.3285060547641</v>
      </c>
      <c r="L260" s="218">
        <f t="shared" si="18"/>
        <v>57.743589743589745</v>
      </c>
      <c r="M260" s="218">
        <f t="shared" si="18"/>
        <v>93.812167125803498</v>
      </c>
      <c r="N260" s="218">
        <f t="shared" si="18"/>
        <v>1939.328233196361</v>
      </c>
      <c r="O260" s="218">
        <f t="shared" si="18"/>
        <v>2123.2610622853072</v>
      </c>
      <c r="P260" s="218">
        <f t="shared" si="18"/>
        <v>36.556666666666665</v>
      </c>
      <c r="Q260" s="218">
        <f t="shared" si="18"/>
        <v>1883.6267870370368</v>
      </c>
      <c r="R260" s="218">
        <f t="shared" si="18"/>
        <v>188</v>
      </c>
      <c r="S260" s="218">
        <f t="shared" si="18"/>
        <v>0</v>
      </c>
      <c r="T260" s="141"/>
      <c r="U260" s="141"/>
    </row>
    <row r="261" spans="2:25">
      <c r="B261" s="45" t="s">
        <v>255</v>
      </c>
      <c r="F261" s="2" t="s">
        <v>110</v>
      </c>
      <c r="J261" s="174">
        <f t="shared" si="19"/>
        <v>3221.5314931567564</v>
      </c>
      <c r="L261" s="218">
        <f t="shared" si="18"/>
        <v>52.717948717948723</v>
      </c>
      <c r="M261" s="218">
        <f t="shared" si="18"/>
        <v>52.896758997194866</v>
      </c>
      <c r="N261" s="218">
        <f t="shared" si="18"/>
        <v>952.76971118990195</v>
      </c>
      <c r="O261" s="218">
        <f t="shared" si="18"/>
        <v>1220.2830766839395</v>
      </c>
      <c r="P261" s="218">
        <f t="shared" si="18"/>
        <v>18.75</v>
      </c>
      <c r="Q261" s="218">
        <f t="shared" si="18"/>
        <v>626.56038299663305</v>
      </c>
      <c r="R261" s="218">
        <f t="shared" si="18"/>
        <v>297.55361457113855</v>
      </c>
      <c r="S261" s="218">
        <f t="shared" si="18"/>
        <v>0</v>
      </c>
      <c r="T261" s="141"/>
      <c r="U261" s="141"/>
    </row>
    <row r="262" spans="2:25">
      <c r="B262" s="45" t="s">
        <v>256</v>
      </c>
      <c r="F262" s="2" t="s">
        <v>110</v>
      </c>
      <c r="J262" s="174">
        <f t="shared" si="19"/>
        <v>2555.501927133098</v>
      </c>
      <c r="L262" s="218">
        <f t="shared" si="18"/>
        <v>15.794871794871796</v>
      </c>
      <c r="M262" s="218">
        <f t="shared" si="18"/>
        <v>11.894277142533682</v>
      </c>
      <c r="N262" s="218">
        <f t="shared" si="18"/>
        <v>754.0985995099594</v>
      </c>
      <c r="O262" s="218">
        <f t="shared" si="18"/>
        <v>665.95378617854385</v>
      </c>
      <c r="P262" s="218">
        <f t="shared" si="18"/>
        <v>4</v>
      </c>
      <c r="Q262" s="218">
        <f t="shared" si="18"/>
        <v>712.09472979797977</v>
      </c>
      <c r="R262" s="218">
        <f t="shared" si="18"/>
        <v>391.66566270920958</v>
      </c>
      <c r="S262" s="218">
        <f t="shared" si="18"/>
        <v>0</v>
      </c>
      <c r="T262" s="141"/>
      <c r="U262" s="141"/>
    </row>
    <row r="263" spans="2:25">
      <c r="B263" s="45" t="s">
        <v>257</v>
      </c>
      <c r="F263" s="2" t="s">
        <v>110</v>
      </c>
      <c r="J263" s="174">
        <f t="shared" si="19"/>
        <v>1113.3111244047955</v>
      </c>
      <c r="L263" s="218">
        <f t="shared" si="18"/>
        <v>3.6153846153846154</v>
      </c>
      <c r="M263" s="218">
        <f t="shared" si="18"/>
        <v>0.33275217932752182</v>
      </c>
      <c r="N263" s="218">
        <f t="shared" si="18"/>
        <v>335.42935485227002</v>
      </c>
      <c r="O263" s="218">
        <f t="shared" si="18"/>
        <v>352.41646356589405</v>
      </c>
      <c r="P263" s="218">
        <f t="shared" si="18"/>
        <v>3</v>
      </c>
      <c r="Q263" s="218">
        <f t="shared" si="18"/>
        <v>416.85050252525258</v>
      </c>
      <c r="R263" s="218">
        <f t="shared" si="18"/>
        <v>1.6666666666666667</v>
      </c>
      <c r="S263" s="218">
        <f t="shared" si="18"/>
        <v>0</v>
      </c>
      <c r="T263" s="141"/>
      <c r="U263" s="141"/>
    </row>
    <row r="264" spans="2:25">
      <c r="B264" s="45" t="s">
        <v>258</v>
      </c>
      <c r="F264" s="2" t="s">
        <v>110</v>
      </c>
      <c r="J264" s="174">
        <f t="shared" si="19"/>
        <v>714.50507311955243</v>
      </c>
      <c r="L264" s="218">
        <f t="shared" si="18"/>
        <v>3</v>
      </c>
      <c r="M264" s="218">
        <f t="shared" si="18"/>
        <v>0.99941884599418851</v>
      </c>
      <c r="N264" s="218">
        <f t="shared" si="18"/>
        <v>199.63456318656029</v>
      </c>
      <c r="O264" s="218">
        <f t="shared" si="18"/>
        <v>195.9753991678061</v>
      </c>
      <c r="P264" s="218">
        <f t="shared" si="18"/>
        <v>0</v>
      </c>
      <c r="Q264" s="218">
        <f t="shared" si="18"/>
        <v>314.8956919191919</v>
      </c>
      <c r="R264" s="218">
        <f t="shared" si="18"/>
        <v>0</v>
      </c>
      <c r="S264" s="218">
        <f t="shared" si="18"/>
        <v>0</v>
      </c>
      <c r="T264" s="141"/>
      <c r="U264" s="141"/>
    </row>
    <row r="265" spans="2:25">
      <c r="B265" s="45" t="s">
        <v>259</v>
      </c>
      <c r="F265" s="2" t="s">
        <v>110</v>
      </c>
      <c r="J265" s="174">
        <f t="shared" si="19"/>
        <v>516.860629389726</v>
      </c>
      <c r="L265" s="218">
        <f t="shared" si="18"/>
        <v>7.666666666666667</v>
      </c>
      <c r="M265" s="218">
        <f t="shared" si="18"/>
        <v>0</v>
      </c>
      <c r="N265" s="218">
        <f t="shared" si="18"/>
        <v>74.866165527874912</v>
      </c>
      <c r="O265" s="218">
        <f t="shared" si="18"/>
        <v>89.131133053770256</v>
      </c>
      <c r="P265" s="218">
        <f t="shared" si="18"/>
        <v>0</v>
      </c>
      <c r="Q265" s="218">
        <f t="shared" si="18"/>
        <v>131.8633308080808</v>
      </c>
      <c r="R265" s="218">
        <f t="shared" si="18"/>
        <v>213.33333333333334</v>
      </c>
      <c r="S265" s="218">
        <f t="shared" si="18"/>
        <v>0</v>
      </c>
      <c r="T265" s="141"/>
      <c r="U265" s="141"/>
    </row>
    <row r="266" spans="2:25">
      <c r="B266" s="45" t="s">
        <v>260</v>
      </c>
      <c r="F266" s="2" t="s">
        <v>110</v>
      </c>
      <c r="J266" s="174">
        <f t="shared" si="19"/>
        <v>115.61334386685392</v>
      </c>
      <c r="L266" s="218">
        <f t="shared" si="18"/>
        <v>0</v>
      </c>
      <c r="M266" s="218">
        <f t="shared" si="18"/>
        <v>0</v>
      </c>
      <c r="N266" s="218">
        <f t="shared" si="18"/>
        <v>26.309066124830689</v>
      </c>
      <c r="O266" s="218">
        <f t="shared" si="18"/>
        <v>38.728853499598991</v>
      </c>
      <c r="P266" s="218">
        <f t="shared" si="18"/>
        <v>0</v>
      </c>
      <c r="Q266" s="218">
        <f t="shared" si="18"/>
        <v>50.575424242424248</v>
      </c>
      <c r="R266" s="218">
        <f t="shared" si="18"/>
        <v>0</v>
      </c>
      <c r="S266" s="218">
        <f t="shared" si="18"/>
        <v>0</v>
      </c>
      <c r="T266" s="141"/>
      <c r="U266" s="141"/>
    </row>
    <row r="267" spans="2:25">
      <c r="B267" s="45" t="s">
        <v>261</v>
      </c>
      <c r="F267" s="2" t="s">
        <v>110</v>
      </c>
      <c r="J267" s="174">
        <f t="shared" si="19"/>
        <v>100.57057399502871</v>
      </c>
      <c r="L267" s="218">
        <f t="shared" si="18"/>
        <v>0</v>
      </c>
      <c r="M267" s="218">
        <f t="shared" si="18"/>
        <v>0</v>
      </c>
      <c r="N267" s="218">
        <f t="shared" si="18"/>
        <v>13.933414698244107</v>
      </c>
      <c r="O267" s="218">
        <f t="shared" si="18"/>
        <v>33.742627310252615</v>
      </c>
      <c r="P267" s="218">
        <f t="shared" si="18"/>
        <v>0</v>
      </c>
      <c r="Q267" s="218">
        <f t="shared" si="18"/>
        <v>44.561198653198652</v>
      </c>
      <c r="R267" s="218">
        <f t="shared" si="18"/>
        <v>8.3333333333333339</v>
      </c>
      <c r="S267" s="218">
        <f t="shared" si="18"/>
        <v>0</v>
      </c>
      <c r="T267" s="141"/>
      <c r="U267" s="141"/>
    </row>
    <row r="268" spans="2:25">
      <c r="B268" s="45"/>
      <c r="L268" s="217"/>
      <c r="M268" s="217"/>
      <c r="N268" s="217"/>
      <c r="O268" s="217"/>
      <c r="P268" s="217"/>
      <c r="Q268" s="217"/>
      <c r="R268" s="217"/>
      <c r="S268" s="217"/>
      <c r="T268" s="141"/>
      <c r="U268" s="141"/>
      <c r="V268" s="59"/>
      <c r="W268" s="59"/>
      <c r="X268" s="59"/>
      <c r="Y268" s="59"/>
    </row>
    <row r="269" spans="2:25">
      <c r="B269" s="44" t="s">
        <v>262</v>
      </c>
      <c r="L269" s="217"/>
      <c r="M269" s="217"/>
      <c r="N269" s="217"/>
      <c r="O269" s="217"/>
      <c r="P269" s="217"/>
      <c r="Q269" s="217"/>
      <c r="R269" s="217"/>
      <c r="S269" s="217"/>
      <c r="T269" s="141"/>
      <c r="U269" s="141"/>
      <c r="V269" s="59"/>
      <c r="W269" s="59"/>
      <c r="X269" s="59"/>
      <c r="Y269" s="59"/>
    </row>
    <row r="270" spans="2:25">
      <c r="B270" s="45" t="s">
        <v>252</v>
      </c>
      <c r="F270" s="2" t="s">
        <v>110</v>
      </c>
      <c r="J270" s="174">
        <f t="shared" ref="J270:J279" si="20">SUM(L270:S270)</f>
        <v>105.65996563267778</v>
      </c>
      <c r="L270" s="218">
        <f t="shared" ref="L270:S279" si="21">(L30+L110+L190)/3</f>
        <v>2.6666666666666665</v>
      </c>
      <c r="M270" s="218">
        <f t="shared" si="21"/>
        <v>4.196906172559971</v>
      </c>
      <c r="N270" s="218">
        <f t="shared" si="21"/>
        <v>77.442262666618817</v>
      </c>
      <c r="O270" s="218">
        <f t="shared" si="21"/>
        <v>18.010796793498994</v>
      </c>
      <c r="P270" s="218">
        <f t="shared" si="21"/>
        <v>2.3433333333333333</v>
      </c>
      <c r="Q270" s="218">
        <f t="shared" si="21"/>
        <v>0</v>
      </c>
      <c r="R270" s="218">
        <f t="shared" si="21"/>
        <v>1</v>
      </c>
      <c r="S270" s="218">
        <f t="shared" si="21"/>
        <v>0</v>
      </c>
      <c r="T270" s="141"/>
      <c r="U270" s="141"/>
    </row>
    <row r="271" spans="2:25">
      <c r="B271" s="45" t="s">
        <v>253</v>
      </c>
      <c r="F271" s="2" t="s">
        <v>110</v>
      </c>
      <c r="J271" s="174">
        <f t="shared" si="20"/>
        <v>61.37721753255056</v>
      </c>
      <c r="L271" s="218">
        <f t="shared" si="21"/>
        <v>6</v>
      </c>
      <c r="M271" s="218">
        <f t="shared" si="21"/>
        <v>12.603767437764946</v>
      </c>
      <c r="N271" s="218">
        <f t="shared" si="21"/>
        <v>14.350116761452284</v>
      </c>
      <c r="O271" s="218">
        <f t="shared" si="21"/>
        <v>18.333333333333332</v>
      </c>
      <c r="P271" s="218">
        <f t="shared" si="21"/>
        <v>8.09</v>
      </c>
      <c r="Q271" s="218">
        <f t="shared" si="21"/>
        <v>0</v>
      </c>
      <c r="R271" s="218">
        <f t="shared" si="21"/>
        <v>2</v>
      </c>
      <c r="S271" s="218">
        <f t="shared" si="21"/>
        <v>0</v>
      </c>
      <c r="T271" s="141"/>
      <c r="U271" s="141"/>
    </row>
    <row r="272" spans="2:25">
      <c r="B272" s="45" t="s">
        <v>254</v>
      </c>
      <c r="F272" s="2" t="s">
        <v>110</v>
      </c>
      <c r="J272" s="174">
        <f t="shared" si="20"/>
        <v>88.913653674440454</v>
      </c>
      <c r="L272" s="218">
        <f t="shared" si="21"/>
        <v>6.333333333333333</v>
      </c>
      <c r="M272" s="218">
        <f t="shared" si="21"/>
        <v>11.22282413172824</v>
      </c>
      <c r="N272" s="218">
        <f t="shared" si="21"/>
        <v>20.868520930175947</v>
      </c>
      <c r="O272" s="218">
        <f t="shared" si="21"/>
        <v>18.368362724510504</v>
      </c>
      <c r="P272" s="218">
        <f t="shared" si="21"/>
        <v>14.26</v>
      </c>
      <c r="Q272" s="218">
        <f t="shared" si="21"/>
        <v>0</v>
      </c>
      <c r="R272" s="218">
        <f t="shared" si="21"/>
        <v>17.860612554692427</v>
      </c>
      <c r="S272" s="218">
        <f t="shared" si="21"/>
        <v>0</v>
      </c>
      <c r="T272" s="141"/>
      <c r="U272" s="141"/>
    </row>
    <row r="273" spans="2:24">
      <c r="B273" s="45" t="s">
        <v>255</v>
      </c>
      <c r="F273" s="2" t="s">
        <v>110</v>
      </c>
      <c r="J273" s="174">
        <f t="shared" si="20"/>
        <v>180.78805712668645</v>
      </c>
      <c r="L273" s="218">
        <f t="shared" si="21"/>
        <v>18.666666666666668</v>
      </c>
      <c r="M273" s="218">
        <f t="shared" si="21"/>
        <v>31.024702190019749</v>
      </c>
      <c r="N273" s="218">
        <f t="shared" si="21"/>
        <v>35.350416457262277</v>
      </c>
      <c r="O273" s="218">
        <f t="shared" si="21"/>
        <v>44.552938479404418</v>
      </c>
      <c r="P273" s="218">
        <f t="shared" si="21"/>
        <v>20.526666666666667</v>
      </c>
      <c r="Q273" s="218">
        <f t="shared" si="21"/>
        <v>0</v>
      </c>
      <c r="R273" s="218">
        <f t="shared" si="21"/>
        <v>30.666666666666668</v>
      </c>
      <c r="S273" s="218">
        <f t="shared" si="21"/>
        <v>0</v>
      </c>
      <c r="T273" s="141"/>
      <c r="U273" s="141"/>
    </row>
    <row r="274" spans="2:24">
      <c r="B274" s="45" t="s">
        <v>256</v>
      </c>
      <c r="F274" s="2" t="s">
        <v>110</v>
      </c>
      <c r="J274" s="174">
        <f t="shared" si="20"/>
        <v>192.6517686916286</v>
      </c>
      <c r="L274" s="218">
        <f t="shared" si="21"/>
        <v>15.666666666666666</v>
      </c>
      <c r="M274" s="218">
        <f t="shared" si="21"/>
        <v>21.322439211542576</v>
      </c>
      <c r="N274" s="218">
        <f t="shared" si="21"/>
        <v>71.646726610965928</v>
      </c>
      <c r="O274" s="218">
        <f t="shared" si="21"/>
        <v>28.62260286912009</v>
      </c>
      <c r="P274" s="218">
        <f t="shared" si="21"/>
        <v>20.393333333333334</v>
      </c>
      <c r="Q274" s="218">
        <f t="shared" si="21"/>
        <v>0</v>
      </c>
      <c r="R274" s="218">
        <f t="shared" si="21"/>
        <v>35</v>
      </c>
      <c r="S274" s="218">
        <f t="shared" si="21"/>
        <v>0</v>
      </c>
      <c r="T274" s="141"/>
      <c r="U274" s="141"/>
    </row>
    <row r="275" spans="2:24">
      <c r="B275" s="45" t="s">
        <v>257</v>
      </c>
      <c r="F275" s="2" t="s">
        <v>110</v>
      </c>
      <c r="J275" s="174">
        <f t="shared" si="20"/>
        <v>237.02173895705437</v>
      </c>
      <c r="L275" s="218">
        <f t="shared" si="21"/>
        <v>8.6666666666666661</v>
      </c>
      <c r="M275" s="218">
        <f t="shared" si="21"/>
        <v>16.516735851667359</v>
      </c>
      <c r="N275" s="218">
        <f t="shared" si="21"/>
        <v>165.95023930992852</v>
      </c>
      <c r="O275" s="218">
        <f t="shared" si="21"/>
        <v>36.854763795458503</v>
      </c>
      <c r="P275" s="218">
        <f t="shared" si="21"/>
        <v>8.0333333333333332</v>
      </c>
      <c r="Q275" s="218">
        <f t="shared" si="21"/>
        <v>0</v>
      </c>
      <c r="R275" s="218">
        <f t="shared" si="21"/>
        <v>1</v>
      </c>
      <c r="S275" s="218">
        <f t="shared" si="21"/>
        <v>0</v>
      </c>
      <c r="T275" s="141"/>
      <c r="U275" s="141"/>
    </row>
    <row r="276" spans="2:24">
      <c r="B276" s="45" t="s">
        <v>258</v>
      </c>
      <c r="F276" s="2" t="s">
        <v>110</v>
      </c>
      <c r="J276" s="174">
        <f t="shared" si="20"/>
        <v>97.707050208170457</v>
      </c>
      <c r="L276" s="218">
        <f t="shared" si="21"/>
        <v>1.7948717948717949</v>
      </c>
      <c r="M276" s="218">
        <f t="shared" si="21"/>
        <v>14.325778331257782</v>
      </c>
      <c r="N276" s="218">
        <f t="shared" si="21"/>
        <v>52.801291387275178</v>
      </c>
      <c r="O276" s="218">
        <f t="shared" si="21"/>
        <v>22.815108694765698</v>
      </c>
      <c r="P276" s="218">
        <f t="shared" si="21"/>
        <v>5.97</v>
      </c>
      <c r="Q276" s="218">
        <f t="shared" si="21"/>
        <v>0</v>
      </c>
      <c r="R276" s="218">
        <f t="shared" si="21"/>
        <v>0</v>
      </c>
      <c r="S276" s="218">
        <f t="shared" si="21"/>
        <v>0</v>
      </c>
      <c r="T276" s="141"/>
      <c r="U276" s="141"/>
    </row>
    <row r="277" spans="2:24">
      <c r="B277" s="45" t="s">
        <v>259</v>
      </c>
      <c r="F277" s="2" t="s">
        <v>110</v>
      </c>
      <c r="J277" s="174">
        <f t="shared" si="20"/>
        <v>163.29428487578718</v>
      </c>
      <c r="L277" s="218">
        <f t="shared" si="21"/>
        <v>0</v>
      </c>
      <c r="M277" s="218">
        <f t="shared" si="21"/>
        <v>8.994769613947696</v>
      </c>
      <c r="N277" s="218">
        <f t="shared" si="21"/>
        <v>93.911743050202347</v>
      </c>
      <c r="O277" s="218">
        <f t="shared" si="21"/>
        <v>21.561105544970477</v>
      </c>
      <c r="P277" s="218">
        <f t="shared" si="21"/>
        <v>6.4933333333333332</v>
      </c>
      <c r="Q277" s="218">
        <f t="shared" si="21"/>
        <v>0</v>
      </c>
      <c r="R277" s="218">
        <f t="shared" si="21"/>
        <v>32.333333333333336</v>
      </c>
      <c r="S277" s="218">
        <f t="shared" si="21"/>
        <v>0</v>
      </c>
      <c r="T277" s="141"/>
      <c r="U277" s="141"/>
    </row>
    <row r="278" spans="2:24">
      <c r="B278" s="45" t="s">
        <v>260</v>
      </c>
      <c r="F278" s="2" t="s">
        <v>110</v>
      </c>
      <c r="J278" s="174">
        <f t="shared" si="20"/>
        <v>28.529644556668686</v>
      </c>
      <c r="L278" s="218">
        <f t="shared" si="21"/>
        <v>0</v>
      </c>
      <c r="M278" s="218">
        <f t="shared" si="21"/>
        <v>4.6945922487641045</v>
      </c>
      <c r="N278" s="218">
        <f t="shared" si="21"/>
        <v>12.117449662871133</v>
      </c>
      <c r="O278" s="218">
        <f t="shared" si="21"/>
        <v>6.7176026450334474</v>
      </c>
      <c r="P278" s="218">
        <f t="shared" si="21"/>
        <v>5</v>
      </c>
      <c r="Q278" s="218">
        <f t="shared" si="21"/>
        <v>0</v>
      </c>
      <c r="R278" s="218">
        <f t="shared" si="21"/>
        <v>0</v>
      </c>
      <c r="S278" s="218">
        <f t="shared" si="21"/>
        <v>0</v>
      </c>
      <c r="T278" s="141"/>
      <c r="U278" s="141"/>
    </row>
    <row r="279" spans="2:24">
      <c r="B279" s="45" t="s">
        <v>261</v>
      </c>
      <c r="F279" s="2" t="s">
        <v>110</v>
      </c>
      <c r="J279" s="174">
        <f t="shared" si="20"/>
        <v>118.32234899905853</v>
      </c>
      <c r="L279" s="218">
        <f t="shared" si="21"/>
        <v>0</v>
      </c>
      <c r="M279" s="218">
        <f t="shared" si="21"/>
        <v>2.6655043586550438</v>
      </c>
      <c r="N279" s="218">
        <f t="shared" si="21"/>
        <v>36.490361934702435</v>
      </c>
      <c r="O279" s="218">
        <f t="shared" si="21"/>
        <v>6.166482705701064</v>
      </c>
      <c r="P279" s="218">
        <f t="shared" si="21"/>
        <v>3</v>
      </c>
      <c r="Q279" s="218">
        <f t="shared" si="21"/>
        <v>0</v>
      </c>
      <c r="R279" s="218">
        <f t="shared" si="21"/>
        <v>70</v>
      </c>
      <c r="S279" s="218">
        <f t="shared" si="21"/>
        <v>0</v>
      </c>
      <c r="T279" s="141"/>
      <c r="U279" s="141"/>
    </row>
    <row r="280" spans="2:24">
      <c r="L280" s="217"/>
      <c r="M280" s="217"/>
      <c r="N280" s="217"/>
      <c r="O280" s="217"/>
      <c r="P280" s="217"/>
      <c r="Q280" s="217"/>
      <c r="R280" s="217"/>
      <c r="S280" s="217"/>
      <c r="T280" s="141"/>
      <c r="U280" s="141"/>
      <c r="V280" s="59"/>
      <c r="W280" s="59"/>
      <c r="X280" s="59"/>
    </row>
    <row r="281" spans="2:24">
      <c r="B281" s="44" t="s">
        <v>263</v>
      </c>
      <c r="L281" s="217"/>
      <c r="M281" s="217"/>
      <c r="N281" s="217"/>
      <c r="O281" s="217"/>
      <c r="P281" s="217"/>
      <c r="Q281" s="217"/>
      <c r="R281" s="217"/>
      <c r="S281" s="217"/>
      <c r="T281" s="141"/>
      <c r="U281" s="141"/>
      <c r="V281" s="59"/>
      <c r="W281" s="59"/>
      <c r="X281" s="59"/>
    </row>
    <row r="282" spans="2:24">
      <c r="B282" s="45"/>
      <c r="L282" s="217"/>
      <c r="M282" s="217"/>
      <c r="N282" s="217"/>
      <c r="O282" s="217"/>
      <c r="P282" s="217"/>
      <c r="Q282" s="217"/>
      <c r="R282" s="217"/>
      <c r="S282" s="217"/>
      <c r="T282" s="141"/>
      <c r="U282" s="141"/>
      <c r="V282" s="59"/>
      <c r="W282" s="59"/>
      <c r="X282" s="59"/>
    </row>
    <row r="283" spans="2:24">
      <c r="B283" s="44" t="s">
        <v>251</v>
      </c>
      <c r="L283" s="217"/>
      <c r="M283" s="217"/>
      <c r="N283" s="217"/>
      <c r="O283" s="217"/>
      <c r="P283" s="217"/>
      <c r="Q283" s="217"/>
      <c r="R283" s="217"/>
      <c r="S283" s="217"/>
      <c r="T283" s="141"/>
      <c r="U283" s="141"/>
      <c r="V283" s="59"/>
      <c r="W283" s="59"/>
      <c r="X283" s="59"/>
    </row>
    <row r="284" spans="2:24">
      <c r="B284" s="45" t="s">
        <v>252</v>
      </c>
      <c r="F284" s="2" t="s">
        <v>110</v>
      </c>
      <c r="J284" s="174">
        <f t="shared" ref="J284:J293" si="22">SUM(L284:S284)</f>
        <v>80.957644826809883</v>
      </c>
      <c r="L284" s="218">
        <f t="shared" ref="L284:S293" si="23">(L44+L124+L204)/3</f>
        <v>2.2314036927775578</v>
      </c>
      <c r="M284" s="218">
        <f t="shared" si="23"/>
        <v>1.6666666666666667</v>
      </c>
      <c r="N284" s="218">
        <f t="shared" si="23"/>
        <v>43.623101680072814</v>
      </c>
      <c r="O284" s="218">
        <f t="shared" si="23"/>
        <v>3.7697272486013707</v>
      </c>
      <c r="P284" s="218">
        <f t="shared" si="23"/>
        <v>2</v>
      </c>
      <c r="Q284" s="218">
        <f t="shared" si="23"/>
        <v>27.000078872024801</v>
      </c>
      <c r="R284" s="218">
        <f t="shared" si="23"/>
        <v>0.66666666666666663</v>
      </c>
      <c r="S284" s="218">
        <f t="shared" si="23"/>
        <v>0</v>
      </c>
      <c r="T284" s="141"/>
      <c r="U284" s="141"/>
    </row>
    <row r="285" spans="2:24">
      <c r="B285" s="45" t="s">
        <v>253</v>
      </c>
      <c r="F285" s="2" t="s">
        <v>110</v>
      </c>
      <c r="J285" s="174">
        <f t="shared" si="22"/>
        <v>116.79697080063771</v>
      </c>
      <c r="L285" s="218">
        <f t="shared" si="23"/>
        <v>2.8601849515460831</v>
      </c>
      <c r="M285" s="218">
        <f t="shared" si="23"/>
        <v>0.66666666666666663</v>
      </c>
      <c r="N285" s="218">
        <f t="shared" si="23"/>
        <v>34.454524550916432</v>
      </c>
      <c r="O285" s="218">
        <f t="shared" si="23"/>
        <v>61.571644946254587</v>
      </c>
      <c r="P285" s="218">
        <f t="shared" si="23"/>
        <v>1.6666666666666667</v>
      </c>
      <c r="Q285" s="218">
        <f t="shared" si="23"/>
        <v>14.243949685253932</v>
      </c>
      <c r="R285" s="218">
        <f t="shared" si="23"/>
        <v>1.3333333333333333</v>
      </c>
      <c r="S285" s="218">
        <f t="shared" si="23"/>
        <v>0</v>
      </c>
      <c r="T285" s="141"/>
      <c r="U285" s="141"/>
    </row>
    <row r="286" spans="2:24">
      <c r="B286" s="45" t="s">
        <v>254</v>
      </c>
      <c r="F286" s="2" t="s">
        <v>110</v>
      </c>
      <c r="J286" s="174">
        <f t="shared" si="22"/>
        <v>55.591821661615477</v>
      </c>
      <c r="L286" s="218">
        <f t="shared" si="23"/>
        <v>0.66823693968304243</v>
      </c>
      <c r="M286" s="218">
        <f t="shared" si="23"/>
        <v>0.33333333333333331</v>
      </c>
      <c r="N286" s="218">
        <f t="shared" si="23"/>
        <v>17.042796207429038</v>
      </c>
      <c r="O286" s="218">
        <f t="shared" si="23"/>
        <v>29.192183141565852</v>
      </c>
      <c r="P286" s="218">
        <f t="shared" si="23"/>
        <v>0.33333333333333331</v>
      </c>
      <c r="Q286" s="218">
        <f t="shared" si="23"/>
        <v>7.0219387062708734</v>
      </c>
      <c r="R286" s="218">
        <f t="shared" si="23"/>
        <v>1</v>
      </c>
      <c r="S286" s="218">
        <f t="shared" si="23"/>
        <v>0</v>
      </c>
      <c r="T286" s="141"/>
      <c r="U286" s="141"/>
    </row>
    <row r="287" spans="2:24">
      <c r="B287" s="45" t="s">
        <v>255</v>
      </c>
      <c r="F287" s="2" t="s">
        <v>110</v>
      </c>
      <c r="J287" s="174">
        <f t="shared" si="22"/>
        <v>17.418134980711994</v>
      </c>
      <c r="L287" s="218">
        <f t="shared" si="23"/>
        <v>0.30076649238484837</v>
      </c>
      <c r="M287" s="218">
        <f t="shared" si="23"/>
        <v>0.33333333333333331</v>
      </c>
      <c r="N287" s="218">
        <f t="shared" si="23"/>
        <v>9.6357831822100461</v>
      </c>
      <c r="O287" s="218">
        <f t="shared" si="23"/>
        <v>7.1482519727837674</v>
      </c>
      <c r="P287" s="218">
        <f t="shared" si="23"/>
        <v>0</v>
      </c>
      <c r="Q287" s="218">
        <f t="shared" si="23"/>
        <v>0</v>
      </c>
      <c r="R287" s="218">
        <f t="shared" si="23"/>
        <v>0</v>
      </c>
      <c r="S287" s="218">
        <f t="shared" si="23"/>
        <v>0</v>
      </c>
      <c r="T287" s="141"/>
      <c r="U287" s="141"/>
    </row>
    <row r="288" spans="2:24">
      <c r="B288" s="45" t="s">
        <v>256</v>
      </c>
      <c r="F288" s="2" t="s">
        <v>110</v>
      </c>
      <c r="J288" s="174">
        <f t="shared" si="22"/>
        <v>12.118101887874982</v>
      </c>
      <c r="L288" s="218">
        <f t="shared" si="23"/>
        <v>0</v>
      </c>
      <c r="M288" s="218">
        <f t="shared" si="23"/>
        <v>0.66666666666666663</v>
      </c>
      <c r="N288" s="218">
        <f t="shared" si="23"/>
        <v>5.6001156871820257</v>
      </c>
      <c r="O288" s="218">
        <f t="shared" si="23"/>
        <v>5.3942550178972573</v>
      </c>
      <c r="P288" s="218">
        <f t="shared" si="23"/>
        <v>0</v>
      </c>
      <c r="Q288" s="218">
        <f t="shared" si="23"/>
        <v>0.45706451612903226</v>
      </c>
      <c r="R288" s="218">
        <f t="shared" si="23"/>
        <v>0</v>
      </c>
      <c r="S288" s="218">
        <f t="shared" si="23"/>
        <v>0</v>
      </c>
      <c r="T288" s="141"/>
      <c r="U288" s="141"/>
    </row>
    <row r="289" spans="2:23">
      <c r="B289" s="45" t="s">
        <v>257</v>
      </c>
      <c r="F289" s="2" t="s">
        <v>110</v>
      </c>
      <c r="J289" s="174">
        <f t="shared" si="22"/>
        <v>5.7569850773417874</v>
      </c>
      <c r="L289" s="218">
        <f t="shared" si="23"/>
        <v>0</v>
      </c>
      <c r="M289" s="218">
        <f t="shared" si="23"/>
        <v>0</v>
      </c>
      <c r="N289" s="218">
        <f t="shared" si="23"/>
        <v>2.2863620334676655</v>
      </c>
      <c r="O289" s="218">
        <f t="shared" si="23"/>
        <v>3.1372897105407884</v>
      </c>
      <c r="P289" s="218">
        <f t="shared" si="23"/>
        <v>0</v>
      </c>
      <c r="Q289" s="218">
        <f t="shared" si="23"/>
        <v>0</v>
      </c>
      <c r="R289" s="218">
        <f t="shared" si="23"/>
        <v>0.33333333333333331</v>
      </c>
      <c r="S289" s="218">
        <f t="shared" si="23"/>
        <v>0</v>
      </c>
      <c r="T289" s="141"/>
      <c r="U289" s="141"/>
    </row>
    <row r="290" spans="2:23">
      <c r="B290" s="45" t="s">
        <v>258</v>
      </c>
      <c r="F290" s="2" t="s">
        <v>110</v>
      </c>
      <c r="J290" s="174">
        <f t="shared" si="22"/>
        <v>1.6488817397784381</v>
      </c>
      <c r="L290" s="218">
        <f t="shared" si="23"/>
        <v>0</v>
      </c>
      <c r="M290" s="218">
        <f t="shared" si="23"/>
        <v>0</v>
      </c>
      <c r="N290" s="218">
        <f t="shared" si="23"/>
        <v>1.485068241075816</v>
      </c>
      <c r="O290" s="218">
        <f t="shared" si="23"/>
        <v>0.16381349870262205</v>
      </c>
      <c r="P290" s="218">
        <f t="shared" si="23"/>
        <v>0</v>
      </c>
      <c r="Q290" s="218">
        <f t="shared" si="23"/>
        <v>0</v>
      </c>
      <c r="R290" s="218">
        <f t="shared" si="23"/>
        <v>0</v>
      </c>
      <c r="S290" s="218">
        <f t="shared" si="23"/>
        <v>0</v>
      </c>
      <c r="T290" s="141"/>
      <c r="U290" s="141"/>
    </row>
    <row r="291" spans="2:23">
      <c r="B291" s="45" t="s">
        <v>259</v>
      </c>
      <c r="F291" s="2" t="s">
        <v>110</v>
      </c>
      <c r="J291" s="174">
        <f t="shared" si="22"/>
        <v>0.33333333333333331</v>
      </c>
      <c r="L291" s="218">
        <f t="shared" si="23"/>
        <v>0</v>
      </c>
      <c r="M291" s="218">
        <f t="shared" si="23"/>
        <v>0</v>
      </c>
      <c r="N291" s="218">
        <f t="shared" si="23"/>
        <v>0.30266294837238233</v>
      </c>
      <c r="O291" s="218">
        <f t="shared" si="23"/>
        <v>3.0670384960950998E-2</v>
      </c>
      <c r="P291" s="218">
        <f t="shared" si="23"/>
        <v>0</v>
      </c>
      <c r="Q291" s="218">
        <f t="shared" si="23"/>
        <v>0</v>
      </c>
      <c r="R291" s="218">
        <f t="shared" si="23"/>
        <v>0</v>
      </c>
      <c r="S291" s="218">
        <f t="shared" si="23"/>
        <v>0</v>
      </c>
      <c r="T291" s="141"/>
      <c r="U291" s="141"/>
    </row>
    <row r="292" spans="2:23">
      <c r="B292" s="45" t="s">
        <v>260</v>
      </c>
      <c r="F292" s="2" t="s">
        <v>110</v>
      </c>
      <c r="J292" s="174">
        <f t="shared" si="22"/>
        <v>0</v>
      </c>
      <c r="L292" s="218">
        <f t="shared" si="23"/>
        <v>0</v>
      </c>
      <c r="M292" s="218">
        <f t="shared" si="23"/>
        <v>0</v>
      </c>
      <c r="N292" s="218">
        <f t="shared" si="23"/>
        <v>0</v>
      </c>
      <c r="O292" s="218">
        <f t="shared" si="23"/>
        <v>0</v>
      </c>
      <c r="P292" s="218">
        <f t="shared" si="23"/>
        <v>0</v>
      </c>
      <c r="Q292" s="218">
        <f t="shared" si="23"/>
        <v>0</v>
      </c>
      <c r="R292" s="218">
        <f t="shared" si="23"/>
        <v>0</v>
      </c>
      <c r="S292" s="218">
        <f t="shared" si="23"/>
        <v>0</v>
      </c>
      <c r="T292" s="141"/>
      <c r="U292" s="141"/>
    </row>
    <row r="293" spans="2:23">
      <c r="B293" s="45" t="s">
        <v>261</v>
      </c>
      <c r="F293" s="2" t="s">
        <v>110</v>
      </c>
      <c r="J293" s="174">
        <f t="shared" si="22"/>
        <v>0</v>
      </c>
      <c r="L293" s="218">
        <f t="shared" si="23"/>
        <v>0</v>
      </c>
      <c r="M293" s="218">
        <f t="shared" si="23"/>
        <v>0</v>
      </c>
      <c r="N293" s="218">
        <f t="shared" si="23"/>
        <v>0</v>
      </c>
      <c r="O293" s="218">
        <f t="shared" si="23"/>
        <v>0</v>
      </c>
      <c r="P293" s="218">
        <f t="shared" si="23"/>
        <v>0</v>
      </c>
      <c r="Q293" s="218">
        <f t="shared" si="23"/>
        <v>0</v>
      </c>
      <c r="R293" s="218">
        <f t="shared" si="23"/>
        <v>0</v>
      </c>
      <c r="S293" s="218">
        <f t="shared" si="23"/>
        <v>0</v>
      </c>
      <c r="T293" s="141"/>
      <c r="U293" s="141"/>
    </row>
    <row r="294" spans="2:23">
      <c r="B294" s="45"/>
      <c r="L294" s="217"/>
      <c r="M294" s="217"/>
      <c r="N294" s="217"/>
      <c r="O294" s="217"/>
      <c r="P294" s="217"/>
      <c r="Q294" s="217"/>
      <c r="R294" s="217"/>
      <c r="S294" s="217"/>
      <c r="T294" s="141"/>
      <c r="U294" s="141"/>
      <c r="V294" s="59"/>
      <c r="W294" s="59"/>
    </row>
    <row r="295" spans="2:23">
      <c r="B295" s="44" t="s">
        <v>262</v>
      </c>
      <c r="L295" s="217"/>
      <c r="M295" s="217"/>
      <c r="N295" s="217"/>
      <c r="O295" s="217"/>
      <c r="P295" s="217"/>
      <c r="Q295" s="217"/>
      <c r="R295" s="217"/>
      <c r="S295" s="217"/>
      <c r="T295" s="141"/>
      <c r="U295" s="141"/>
      <c r="V295" s="59"/>
      <c r="W295" s="59"/>
    </row>
    <row r="296" spans="2:23">
      <c r="B296" s="45" t="s">
        <v>252</v>
      </c>
      <c r="F296" s="2" t="s">
        <v>110</v>
      </c>
      <c r="J296" s="174">
        <f t="shared" ref="J296:J305" si="24">SUM(L296:S296)</f>
        <v>3.0990695623461324</v>
      </c>
      <c r="L296" s="218">
        <f t="shared" ref="L296:S305" si="25">(L56+L136+L216)/3</f>
        <v>0.57527636594690978</v>
      </c>
      <c r="M296" s="218">
        <f t="shared" si="25"/>
        <v>0.66666666666666663</v>
      </c>
      <c r="N296" s="218">
        <f t="shared" si="25"/>
        <v>0.33333333333333331</v>
      </c>
      <c r="O296" s="218">
        <f t="shared" si="25"/>
        <v>0</v>
      </c>
      <c r="P296" s="218">
        <f t="shared" si="25"/>
        <v>0</v>
      </c>
      <c r="Q296" s="218">
        <f t="shared" si="25"/>
        <v>1.5237931963992228</v>
      </c>
      <c r="R296" s="218">
        <f t="shared" si="25"/>
        <v>0</v>
      </c>
      <c r="S296" s="218">
        <f t="shared" si="25"/>
        <v>0</v>
      </c>
      <c r="T296" s="141"/>
      <c r="U296" s="141"/>
    </row>
    <row r="297" spans="2:23">
      <c r="B297" s="45" t="s">
        <v>253</v>
      </c>
      <c r="F297" s="2" t="s">
        <v>110</v>
      </c>
      <c r="J297" s="174">
        <f t="shared" si="24"/>
        <v>9.7433057367598312</v>
      </c>
      <c r="L297" s="218">
        <f t="shared" si="25"/>
        <v>0.63268964127630922</v>
      </c>
      <c r="M297" s="218">
        <f t="shared" si="25"/>
        <v>0.33333333333333331</v>
      </c>
      <c r="N297" s="218">
        <f t="shared" si="25"/>
        <v>2.241359504483651</v>
      </c>
      <c r="O297" s="218">
        <f t="shared" si="25"/>
        <v>4.43278002373542</v>
      </c>
      <c r="P297" s="218">
        <f t="shared" si="25"/>
        <v>0</v>
      </c>
      <c r="Q297" s="218">
        <f t="shared" si="25"/>
        <v>2.1031432339311174</v>
      </c>
      <c r="R297" s="218">
        <f t="shared" si="25"/>
        <v>0</v>
      </c>
      <c r="S297" s="218">
        <f t="shared" si="25"/>
        <v>0</v>
      </c>
      <c r="T297" s="141"/>
      <c r="U297" s="141"/>
    </row>
    <row r="298" spans="2:23">
      <c r="B298" s="45" t="s">
        <v>254</v>
      </c>
      <c r="F298" s="2" t="s">
        <v>110</v>
      </c>
      <c r="J298" s="174">
        <f t="shared" si="24"/>
        <v>7.66801473641131</v>
      </c>
      <c r="L298" s="218">
        <f t="shared" si="25"/>
        <v>0.35838376107217745</v>
      </c>
      <c r="M298" s="218">
        <f t="shared" si="25"/>
        <v>0</v>
      </c>
      <c r="N298" s="218">
        <f t="shared" si="25"/>
        <v>1.2811792023754391</v>
      </c>
      <c r="O298" s="218">
        <f t="shared" si="25"/>
        <v>2.5716829204758653</v>
      </c>
      <c r="P298" s="218">
        <f t="shared" si="25"/>
        <v>0.66666666666666663</v>
      </c>
      <c r="Q298" s="218">
        <f t="shared" si="25"/>
        <v>2.7901021858211617</v>
      </c>
      <c r="R298" s="218">
        <f t="shared" si="25"/>
        <v>0</v>
      </c>
      <c r="S298" s="218">
        <f t="shared" si="25"/>
        <v>0</v>
      </c>
      <c r="T298" s="141"/>
      <c r="U298" s="141"/>
    </row>
    <row r="299" spans="2:23">
      <c r="B299" s="45" t="s">
        <v>255</v>
      </c>
      <c r="F299" s="2" t="s">
        <v>110</v>
      </c>
      <c r="J299" s="174">
        <f t="shared" si="24"/>
        <v>6.7756132194360799</v>
      </c>
      <c r="L299" s="223">
        <f t="shared" si="25"/>
        <v>0</v>
      </c>
      <c r="M299" s="218">
        <f t="shared" si="25"/>
        <v>1.3333333333333333</v>
      </c>
      <c r="N299" s="218">
        <f t="shared" si="25"/>
        <v>1.2494744679539402</v>
      </c>
      <c r="O299" s="218">
        <f t="shared" si="25"/>
        <v>0.39459332865622931</v>
      </c>
      <c r="P299" s="218">
        <f t="shared" si="25"/>
        <v>0.33333333333333331</v>
      </c>
      <c r="Q299" s="218">
        <f t="shared" si="25"/>
        <v>3.4648787561592429</v>
      </c>
      <c r="R299" s="218">
        <f t="shared" si="25"/>
        <v>0</v>
      </c>
      <c r="S299" s="218">
        <f t="shared" si="25"/>
        <v>0</v>
      </c>
      <c r="T299" s="141"/>
      <c r="U299" s="141"/>
    </row>
    <row r="300" spans="2:23">
      <c r="B300" s="45" t="s">
        <v>256</v>
      </c>
      <c r="F300" s="2" t="s">
        <v>110</v>
      </c>
      <c r="J300" s="174">
        <f t="shared" si="24"/>
        <v>7.3110096734838095</v>
      </c>
      <c r="L300" s="218">
        <f t="shared" si="25"/>
        <v>0</v>
      </c>
      <c r="M300" s="218">
        <f t="shared" si="25"/>
        <v>0.33333333333333331</v>
      </c>
      <c r="N300" s="218">
        <f t="shared" si="25"/>
        <v>1.746622127906579</v>
      </c>
      <c r="O300" s="218">
        <f t="shared" si="25"/>
        <v>1.7093302102504044</v>
      </c>
      <c r="P300" s="218">
        <f t="shared" si="25"/>
        <v>0</v>
      </c>
      <c r="Q300" s="218">
        <f t="shared" si="25"/>
        <v>3.5217240019934928</v>
      </c>
      <c r="R300" s="218">
        <f t="shared" si="25"/>
        <v>0</v>
      </c>
      <c r="S300" s="218">
        <f t="shared" si="25"/>
        <v>0</v>
      </c>
      <c r="T300" s="141"/>
      <c r="U300" s="141"/>
    </row>
    <row r="301" spans="2:23">
      <c r="B301" s="45" t="s">
        <v>257</v>
      </c>
      <c r="F301" s="2" t="s">
        <v>110</v>
      </c>
      <c r="J301" s="174">
        <f t="shared" si="24"/>
        <v>12.239902077655799</v>
      </c>
      <c r="L301" s="218">
        <f t="shared" si="25"/>
        <v>0</v>
      </c>
      <c r="M301" s="218">
        <f t="shared" si="25"/>
        <v>0.33333333333333331</v>
      </c>
      <c r="N301" s="218">
        <f t="shared" si="25"/>
        <v>3.5386316202080965</v>
      </c>
      <c r="O301" s="218">
        <f t="shared" si="25"/>
        <v>3.0946730874875148</v>
      </c>
      <c r="P301" s="218">
        <f t="shared" si="25"/>
        <v>0</v>
      </c>
      <c r="Q301" s="218">
        <f t="shared" si="25"/>
        <v>5.2732640366268537</v>
      </c>
      <c r="R301" s="218">
        <f t="shared" si="25"/>
        <v>0</v>
      </c>
      <c r="S301" s="218">
        <f t="shared" si="25"/>
        <v>0</v>
      </c>
      <c r="T301" s="141"/>
      <c r="U301" s="141"/>
    </row>
    <row r="302" spans="2:23">
      <c r="B302" s="45" t="s">
        <v>258</v>
      </c>
      <c r="F302" s="2" t="s">
        <v>110</v>
      </c>
      <c r="J302" s="174">
        <f t="shared" si="24"/>
        <v>4.7401949980235552</v>
      </c>
      <c r="L302" s="218">
        <f t="shared" si="25"/>
        <v>0</v>
      </c>
      <c r="M302" s="218">
        <f t="shared" si="25"/>
        <v>0</v>
      </c>
      <c r="N302" s="218">
        <f t="shared" si="25"/>
        <v>1.6616267568710892</v>
      </c>
      <c r="O302" s="218">
        <f t="shared" si="25"/>
        <v>1.1741367852829561</v>
      </c>
      <c r="P302" s="218">
        <f t="shared" si="25"/>
        <v>0</v>
      </c>
      <c r="Q302" s="218">
        <f t="shared" si="25"/>
        <v>1.9044314558695099</v>
      </c>
      <c r="R302" s="218">
        <f t="shared" si="25"/>
        <v>0</v>
      </c>
      <c r="S302" s="218">
        <f t="shared" si="25"/>
        <v>0</v>
      </c>
      <c r="T302" s="141"/>
      <c r="U302" s="141"/>
    </row>
    <row r="303" spans="2:23">
      <c r="B303" s="45" t="s">
        <v>259</v>
      </c>
      <c r="F303" s="2" t="s">
        <v>110</v>
      </c>
      <c r="J303" s="174">
        <f t="shared" si="24"/>
        <v>9.5982119838126287</v>
      </c>
      <c r="L303" s="218">
        <f t="shared" si="25"/>
        <v>0</v>
      </c>
      <c r="M303" s="218">
        <f t="shared" si="25"/>
        <v>0</v>
      </c>
      <c r="N303" s="218">
        <f t="shared" si="25"/>
        <v>3.208731462011313</v>
      </c>
      <c r="O303" s="218">
        <f t="shared" si="25"/>
        <v>0.34485969629946628</v>
      </c>
      <c r="P303" s="218">
        <f t="shared" si="25"/>
        <v>0</v>
      </c>
      <c r="Q303" s="218">
        <f t="shared" si="25"/>
        <v>6.0446208255018492</v>
      </c>
      <c r="R303" s="218">
        <f t="shared" si="25"/>
        <v>0</v>
      </c>
      <c r="S303" s="218">
        <f t="shared" si="25"/>
        <v>0</v>
      </c>
      <c r="T303" s="141"/>
      <c r="U303" s="141"/>
    </row>
    <row r="304" spans="2:23">
      <c r="B304" s="45" t="s">
        <v>260</v>
      </c>
      <c r="F304" s="2" t="s">
        <v>110</v>
      </c>
      <c r="J304" s="174">
        <f t="shared" si="24"/>
        <v>1.0005666782456957</v>
      </c>
      <c r="L304" s="218">
        <f t="shared" si="25"/>
        <v>0</v>
      </c>
      <c r="M304" s="218">
        <f t="shared" si="25"/>
        <v>0.66666666666666663</v>
      </c>
      <c r="N304" s="218">
        <f t="shared" si="25"/>
        <v>0.28058474317379961</v>
      </c>
      <c r="O304" s="218">
        <f t="shared" si="25"/>
        <v>2.9492776206045377E-2</v>
      </c>
      <c r="P304" s="218">
        <f t="shared" si="25"/>
        <v>0</v>
      </c>
      <c r="Q304" s="218">
        <f t="shared" si="25"/>
        <v>2.3822492199183937E-2</v>
      </c>
      <c r="R304" s="218">
        <f t="shared" si="25"/>
        <v>0</v>
      </c>
      <c r="S304" s="218">
        <f t="shared" si="25"/>
        <v>0</v>
      </c>
      <c r="T304" s="141"/>
      <c r="U304" s="141"/>
    </row>
    <row r="305" spans="2:26">
      <c r="B305" s="45" t="s">
        <v>261</v>
      </c>
      <c r="F305" s="2" t="s">
        <v>110</v>
      </c>
      <c r="J305" s="174">
        <f t="shared" si="24"/>
        <v>0.99999999999999989</v>
      </c>
      <c r="L305" s="218">
        <f t="shared" si="25"/>
        <v>0</v>
      </c>
      <c r="M305" s="218">
        <f t="shared" si="25"/>
        <v>0</v>
      </c>
      <c r="N305" s="218">
        <f t="shared" si="25"/>
        <v>0</v>
      </c>
      <c r="O305" s="218">
        <f t="shared" si="25"/>
        <v>0</v>
      </c>
      <c r="P305" s="218">
        <f t="shared" si="25"/>
        <v>0</v>
      </c>
      <c r="Q305" s="218">
        <f t="shared" si="25"/>
        <v>0.99999999999999989</v>
      </c>
      <c r="R305" s="218">
        <f t="shared" si="25"/>
        <v>0</v>
      </c>
      <c r="S305" s="218">
        <f t="shared" si="25"/>
        <v>0</v>
      </c>
      <c r="T305" s="141"/>
      <c r="U305" s="141"/>
    </row>
    <row r="306" spans="2:26">
      <c r="L306" s="217"/>
      <c r="M306" s="217"/>
      <c r="N306" s="217"/>
      <c r="O306" s="217"/>
      <c r="P306" s="217"/>
      <c r="Q306" s="217"/>
      <c r="R306" s="217"/>
      <c r="S306" s="217"/>
      <c r="T306" s="141"/>
      <c r="U306" s="141"/>
    </row>
    <row r="307" spans="2:26">
      <c r="B307" s="44" t="s">
        <v>264</v>
      </c>
      <c r="L307" s="217"/>
      <c r="M307" s="217"/>
      <c r="N307" s="217"/>
      <c r="O307" s="217"/>
      <c r="P307" s="217"/>
      <c r="Q307" s="217"/>
      <c r="R307" s="217"/>
      <c r="S307" s="217"/>
      <c r="T307" s="141"/>
      <c r="U307" s="141"/>
    </row>
    <row r="308" spans="2:26">
      <c r="L308" s="217"/>
      <c r="M308" s="217"/>
      <c r="N308" s="217"/>
      <c r="O308" s="217"/>
      <c r="P308" s="217"/>
      <c r="Q308" s="217"/>
      <c r="R308" s="217"/>
      <c r="S308" s="217"/>
      <c r="T308" s="141"/>
      <c r="U308" s="141"/>
    </row>
    <row r="309" spans="2:26">
      <c r="B309" s="44" t="s">
        <v>251</v>
      </c>
      <c r="J309" s="66"/>
      <c r="L309" s="217"/>
      <c r="M309" s="217"/>
      <c r="N309" s="217"/>
      <c r="O309" s="217"/>
      <c r="P309" s="217"/>
      <c r="Q309" s="217"/>
      <c r="R309" s="217"/>
      <c r="S309" s="217"/>
      <c r="T309" s="141"/>
      <c r="U309" s="141"/>
    </row>
    <row r="310" spans="2:26">
      <c r="B310" s="45" t="s">
        <v>252</v>
      </c>
      <c r="F310" s="2" t="s">
        <v>110</v>
      </c>
      <c r="J310" s="174">
        <f t="shared" ref="J310:J319" si="26">SUM(L310:S310)</f>
        <v>3253.7730797736494</v>
      </c>
      <c r="L310" s="218">
        <f t="shared" ref="L310:S319" si="27">(L70+L150+L230)/3</f>
        <v>81.666666666666671</v>
      </c>
      <c r="M310" s="218">
        <f t="shared" si="27"/>
        <v>145</v>
      </c>
      <c r="N310" s="218">
        <f t="shared" si="27"/>
        <v>1911.4063715484438</v>
      </c>
      <c r="O310" s="218">
        <f t="shared" si="27"/>
        <v>205.0326143059452</v>
      </c>
      <c r="P310" s="218">
        <f t="shared" si="27"/>
        <v>86.33</v>
      </c>
      <c r="Q310" s="218">
        <f t="shared" si="27"/>
        <v>777.67076058592738</v>
      </c>
      <c r="R310" s="218">
        <f t="shared" si="27"/>
        <v>46.666666666666664</v>
      </c>
      <c r="S310" s="218">
        <f t="shared" si="27"/>
        <v>0</v>
      </c>
      <c r="T310" s="141"/>
      <c r="U310" s="141"/>
    </row>
    <row r="311" spans="2:26">
      <c r="B311" s="45" t="s">
        <v>253</v>
      </c>
      <c r="F311" s="2" t="s">
        <v>110</v>
      </c>
      <c r="J311" s="174">
        <f t="shared" si="26"/>
        <v>3866.2851647812158</v>
      </c>
      <c r="L311" s="218">
        <f t="shared" si="27"/>
        <v>240.33333333333334</v>
      </c>
      <c r="M311" s="218">
        <f t="shared" si="27"/>
        <v>43.333333333333336</v>
      </c>
      <c r="N311" s="218">
        <f t="shared" si="27"/>
        <v>990.24898434562647</v>
      </c>
      <c r="O311" s="218">
        <f t="shared" si="27"/>
        <v>2040.0122169837305</v>
      </c>
      <c r="P311" s="218">
        <f t="shared" si="27"/>
        <v>102.60333333333334</v>
      </c>
      <c r="Q311" s="218">
        <f t="shared" si="27"/>
        <v>412.75396345185885</v>
      </c>
      <c r="R311" s="218">
        <f t="shared" si="27"/>
        <v>37</v>
      </c>
      <c r="S311" s="218">
        <f t="shared" si="27"/>
        <v>0</v>
      </c>
      <c r="T311" s="141"/>
      <c r="U311" s="141"/>
    </row>
    <row r="312" spans="2:26">
      <c r="B312" s="45" t="s">
        <v>254</v>
      </c>
      <c r="F312" s="2" t="s">
        <v>110</v>
      </c>
      <c r="J312" s="174">
        <f t="shared" si="26"/>
        <v>2573.1188452027113</v>
      </c>
      <c r="L312" s="218">
        <f t="shared" si="27"/>
        <v>51.666666666666664</v>
      </c>
      <c r="M312" s="218">
        <f t="shared" si="27"/>
        <v>43.333333333333336</v>
      </c>
      <c r="N312" s="218">
        <f t="shared" si="27"/>
        <v>787.50787182735314</v>
      </c>
      <c r="O312" s="218">
        <f t="shared" si="27"/>
        <v>1273.1109733753583</v>
      </c>
      <c r="P312" s="218">
        <f t="shared" si="27"/>
        <v>0</v>
      </c>
      <c r="Q312" s="218">
        <f t="shared" si="27"/>
        <v>340.83333333333331</v>
      </c>
      <c r="R312" s="218">
        <f t="shared" si="27"/>
        <v>76.666666666666671</v>
      </c>
      <c r="S312" s="218">
        <f t="shared" si="27"/>
        <v>0</v>
      </c>
      <c r="T312" s="141"/>
      <c r="U312" s="141"/>
    </row>
    <row r="313" spans="2:26">
      <c r="B313" s="45" t="s">
        <v>255</v>
      </c>
      <c r="F313" s="2" t="s">
        <v>110</v>
      </c>
      <c r="J313" s="174">
        <f t="shared" si="26"/>
        <v>575.47335004440242</v>
      </c>
      <c r="L313" s="218">
        <f t="shared" si="27"/>
        <v>14</v>
      </c>
      <c r="M313" s="218">
        <f t="shared" si="27"/>
        <v>8.3333333333333339</v>
      </c>
      <c r="N313" s="218">
        <f t="shared" si="27"/>
        <v>244.85993165037803</v>
      </c>
      <c r="O313" s="218">
        <f t="shared" si="27"/>
        <v>308.28008506069108</v>
      </c>
      <c r="P313" s="218">
        <f t="shared" si="27"/>
        <v>0</v>
      </c>
      <c r="Q313" s="218">
        <f t="shared" si="27"/>
        <v>0</v>
      </c>
      <c r="R313" s="218">
        <f t="shared" si="27"/>
        <v>0</v>
      </c>
      <c r="S313" s="218">
        <f t="shared" si="27"/>
        <v>0</v>
      </c>
      <c r="T313" s="141"/>
      <c r="U313" s="141"/>
    </row>
    <row r="314" spans="2:26">
      <c r="B314" s="45" t="s">
        <v>256</v>
      </c>
      <c r="F314" s="2" t="s">
        <v>110</v>
      </c>
      <c r="J314" s="174">
        <f t="shared" si="26"/>
        <v>713.82903501821568</v>
      </c>
      <c r="L314" s="218">
        <f t="shared" si="27"/>
        <v>0</v>
      </c>
      <c r="M314" s="218">
        <f t="shared" si="27"/>
        <v>106</v>
      </c>
      <c r="N314" s="218">
        <f t="shared" si="27"/>
        <v>88.574101560584495</v>
      </c>
      <c r="O314" s="218">
        <f t="shared" si="27"/>
        <v>519.25493345763118</v>
      </c>
      <c r="P314" s="218">
        <f t="shared" si="27"/>
        <v>0</v>
      </c>
      <c r="Q314" s="218">
        <f t="shared" si="27"/>
        <v>0</v>
      </c>
      <c r="R314" s="218">
        <f t="shared" si="27"/>
        <v>0</v>
      </c>
      <c r="S314" s="218">
        <f t="shared" si="27"/>
        <v>0</v>
      </c>
      <c r="T314" s="141"/>
      <c r="U314" s="141"/>
    </row>
    <row r="315" spans="2:26">
      <c r="B315" s="45" t="s">
        <v>257</v>
      </c>
      <c r="F315" s="2" t="s">
        <v>110</v>
      </c>
      <c r="J315" s="174">
        <f t="shared" si="26"/>
        <v>225.23194032775288</v>
      </c>
      <c r="L315" s="218">
        <f t="shared" si="27"/>
        <v>0</v>
      </c>
      <c r="M315" s="218">
        <f t="shared" si="27"/>
        <v>0</v>
      </c>
      <c r="N315" s="218">
        <f t="shared" si="27"/>
        <v>95.35470915777897</v>
      </c>
      <c r="O315" s="218">
        <f t="shared" si="27"/>
        <v>128.21056450330724</v>
      </c>
      <c r="P315" s="218">
        <f t="shared" si="27"/>
        <v>0</v>
      </c>
      <c r="Q315" s="218">
        <f t="shared" si="27"/>
        <v>0</v>
      </c>
      <c r="R315" s="218">
        <f t="shared" si="27"/>
        <v>1.6666666666666667</v>
      </c>
      <c r="S315" s="218">
        <f t="shared" si="27"/>
        <v>0</v>
      </c>
      <c r="T315" s="141"/>
      <c r="U315" s="141"/>
    </row>
    <row r="316" spans="2:26">
      <c r="B316" s="45" t="s">
        <v>258</v>
      </c>
      <c r="F316" s="2" t="s">
        <v>110</v>
      </c>
      <c r="J316" s="174">
        <f t="shared" si="26"/>
        <v>0</v>
      </c>
      <c r="L316" s="218">
        <f t="shared" si="27"/>
        <v>0</v>
      </c>
      <c r="M316" s="218">
        <f t="shared" si="27"/>
        <v>0</v>
      </c>
      <c r="N316" s="218">
        <f t="shared" si="27"/>
        <v>0</v>
      </c>
      <c r="O316" s="218">
        <f t="shared" si="27"/>
        <v>0</v>
      </c>
      <c r="P316" s="218">
        <f t="shared" si="27"/>
        <v>0</v>
      </c>
      <c r="Q316" s="218">
        <f t="shared" si="27"/>
        <v>0</v>
      </c>
      <c r="R316" s="218">
        <f t="shared" si="27"/>
        <v>0</v>
      </c>
      <c r="S316" s="218">
        <f t="shared" si="27"/>
        <v>0</v>
      </c>
      <c r="T316" s="141"/>
      <c r="U316" s="141"/>
    </row>
    <row r="317" spans="2:26">
      <c r="B317" s="45" t="s">
        <v>259</v>
      </c>
      <c r="F317" s="2" t="s">
        <v>110</v>
      </c>
      <c r="J317" s="174">
        <f t="shared" si="26"/>
        <v>0</v>
      </c>
      <c r="L317" s="218">
        <f t="shared" si="27"/>
        <v>0</v>
      </c>
      <c r="M317" s="218">
        <f t="shared" si="27"/>
        <v>0</v>
      </c>
      <c r="N317" s="218">
        <f t="shared" si="27"/>
        <v>0</v>
      </c>
      <c r="O317" s="218">
        <f t="shared" si="27"/>
        <v>0</v>
      </c>
      <c r="P317" s="218">
        <f t="shared" si="27"/>
        <v>0</v>
      </c>
      <c r="Q317" s="218">
        <f t="shared" si="27"/>
        <v>0</v>
      </c>
      <c r="R317" s="218">
        <f t="shared" si="27"/>
        <v>0</v>
      </c>
      <c r="S317" s="218">
        <f t="shared" si="27"/>
        <v>0</v>
      </c>
      <c r="T317" s="141"/>
      <c r="U317" s="141"/>
    </row>
    <row r="318" spans="2:26">
      <c r="B318" s="45" t="s">
        <v>260</v>
      </c>
      <c r="F318" s="2" t="s">
        <v>110</v>
      </c>
      <c r="J318" s="174">
        <f t="shared" si="26"/>
        <v>98.333333333333329</v>
      </c>
      <c r="L318" s="218">
        <f t="shared" si="27"/>
        <v>0</v>
      </c>
      <c r="M318" s="218">
        <f t="shared" si="27"/>
        <v>98.333333333333329</v>
      </c>
      <c r="N318" s="218">
        <f t="shared" si="27"/>
        <v>0</v>
      </c>
      <c r="O318" s="218">
        <f t="shared" si="27"/>
        <v>0</v>
      </c>
      <c r="P318" s="218">
        <f t="shared" si="27"/>
        <v>0</v>
      </c>
      <c r="Q318" s="218">
        <f t="shared" si="27"/>
        <v>0</v>
      </c>
      <c r="R318" s="218">
        <f t="shared" si="27"/>
        <v>0</v>
      </c>
      <c r="S318" s="218">
        <f t="shared" si="27"/>
        <v>0</v>
      </c>
      <c r="T318" s="141"/>
      <c r="U318" s="141"/>
    </row>
    <row r="319" spans="2:26">
      <c r="B319" s="45" t="s">
        <v>261</v>
      </c>
      <c r="F319" s="2" t="s">
        <v>110</v>
      </c>
      <c r="J319" s="174">
        <f t="shared" si="26"/>
        <v>0</v>
      </c>
      <c r="L319" s="218">
        <f t="shared" si="27"/>
        <v>0</v>
      </c>
      <c r="M319" s="218">
        <f t="shared" si="27"/>
        <v>0</v>
      </c>
      <c r="N319" s="218">
        <f t="shared" si="27"/>
        <v>0</v>
      </c>
      <c r="O319" s="218">
        <f t="shared" si="27"/>
        <v>0</v>
      </c>
      <c r="P319" s="218">
        <f t="shared" si="27"/>
        <v>0</v>
      </c>
      <c r="Q319" s="218">
        <f t="shared" si="27"/>
        <v>0</v>
      </c>
      <c r="R319" s="218">
        <f t="shared" si="27"/>
        <v>0</v>
      </c>
      <c r="S319" s="218">
        <f t="shared" si="27"/>
        <v>0</v>
      </c>
      <c r="T319" s="141"/>
      <c r="U319" s="141"/>
    </row>
    <row r="320" spans="2:26">
      <c r="B320" s="121"/>
      <c r="C320" s="59"/>
      <c r="D320" s="59"/>
      <c r="E320" s="59"/>
      <c r="F320" s="59"/>
      <c r="G320" s="59"/>
      <c r="H320" s="59"/>
      <c r="I320" s="59"/>
      <c r="J320" s="59"/>
      <c r="K320" s="59"/>
      <c r="L320" s="217"/>
      <c r="M320" s="217"/>
      <c r="N320" s="217"/>
      <c r="O320" s="217"/>
      <c r="P320" s="217"/>
      <c r="Q320" s="217"/>
      <c r="R320" s="217"/>
      <c r="S320" s="217"/>
      <c r="T320" s="141"/>
      <c r="U320" s="141"/>
      <c r="V320" s="59"/>
      <c r="W320" s="59"/>
      <c r="X320" s="59"/>
      <c r="Y320" s="59"/>
      <c r="Z320" s="59"/>
    </row>
    <row r="321" spans="2:21">
      <c r="B321" s="142" t="s">
        <v>262</v>
      </c>
      <c r="L321" s="217"/>
      <c r="M321" s="217"/>
      <c r="N321" s="217"/>
      <c r="O321" s="217"/>
      <c r="P321" s="217"/>
      <c r="Q321" s="217"/>
      <c r="R321" s="217"/>
      <c r="S321" s="217"/>
      <c r="T321" s="141"/>
      <c r="U321" s="141"/>
    </row>
    <row r="322" spans="2:21">
      <c r="B322" s="45" t="s">
        <v>252</v>
      </c>
      <c r="F322" s="2" t="s">
        <v>110</v>
      </c>
      <c r="J322" s="174">
        <f t="shared" ref="J322:J331" si="28">SUM(L322:S322)</f>
        <v>220.66666666666669</v>
      </c>
      <c r="L322" s="218">
        <f t="shared" ref="L322:S331" si="29">(L82+L162+L242)/3</f>
        <v>190.33333333333334</v>
      </c>
      <c r="M322" s="218">
        <f t="shared" si="29"/>
        <v>14</v>
      </c>
      <c r="N322" s="218">
        <f t="shared" si="29"/>
        <v>0</v>
      </c>
      <c r="O322" s="218">
        <f t="shared" si="29"/>
        <v>0</v>
      </c>
      <c r="P322" s="218">
        <f t="shared" si="29"/>
        <v>0</v>
      </c>
      <c r="Q322" s="218">
        <f t="shared" si="29"/>
        <v>16.333333333333332</v>
      </c>
      <c r="R322" s="218">
        <f t="shared" si="29"/>
        <v>0</v>
      </c>
      <c r="S322" s="218">
        <f t="shared" si="29"/>
        <v>0</v>
      </c>
      <c r="T322" s="141"/>
      <c r="U322" s="141"/>
    </row>
    <row r="323" spans="2:21">
      <c r="B323" s="45" t="s">
        <v>253</v>
      </c>
      <c r="F323" s="2" t="s">
        <v>110</v>
      </c>
      <c r="J323" s="174">
        <f t="shared" si="28"/>
        <v>1450.7514438540877</v>
      </c>
      <c r="L323" s="218">
        <f t="shared" si="29"/>
        <v>533.33333333333337</v>
      </c>
      <c r="M323" s="218">
        <f t="shared" si="29"/>
        <v>23.333333333333332</v>
      </c>
      <c r="N323" s="218">
        <f t="shared" si="29"/>
        <v>0</v>
      </c>
      <c r="O323" s="218">
        <f t="shared" si="29"/>
        <v>401.00144385408765</v>
      </c>
      <c r="P323" s="218">
        <f t="shared" si="29"/>
        <v>0</v>
      </c>
      <c r="Q323" s="218">
        <f t="shared" si="29"/>
        <v>493.08333333333331</v>
      </c>
      <c r="R323" s="218">
        <f t="shared" si="29"/>
        <v>0</v>
      </c>
      <c r="S323" s="218">
        <f t="shared" si="29"/>
        <v>0</v>
      </c>
      <c r="T323" s="141"/>
      <c r="U323" s="141"/>
    </row>
    <row r="324" spans="2:21">
      <c r="B324" s="45" t="s">
        <v>254</v>
      </c>
      <c r="F324" s="2" t="s">
        <v>110</v>
      </c>
      <c r="J324" s="174">
        <f t="shared" si="28"/>
        <v>753.59663728601083</v>
      </c>
      <c r="L324" s="218">
        <f t="shared" si="29"/>
        <v>110</v>
      </c>
      <c r="M324" s="218">
        <f t="shared" si="29"/>
        <v>0</v>
      </c>
      <c r="N324" s="218">
        <f t="shared" si="29"/>
        <v>0</v>
      </c>
      <c r="O324" s="218">
        <f t="shared" si="29"/>
        <v>35.333333333333336</v>
      </c>
      <c r="P324" s="218">
        <f t="shared" si="29"/>
        <v>529.67999999999995</v>
      </c>
      <c r="Q324" s="218">
        <f t="shared" si="29"/>
        <v>78.583303952677554</v>
      </c>
      <c r="R324" s="218">
        <f t="shared" si="29"/>
        <v>0</v>
      </c>
      <c r="S324" s="218">
        <f t="shared" si="29"/>
        <v>0</v>
      </c>
      <c r="T324" s="141"/>
      <c r="U324" s="141"/>
    </row>
    <row r="325" spans="2:21">
      <c r="B325" s="45" t="s">
        <v>255</v>
      </c>
      <c r="F325" s="2" t="s">
        <v>110</v>
      </c>
      <c r="J325" s="174">
        <f t="shared" si="28"/>
        <v>1214.7933333333333</v>
      </c>
      <c r="L325" s="218">
        <f t="shared" si="29"/>
        <v>0</v>
      </c>
      <c r="M325" s="218">
        <f t="shared" si="29"/>
        <v>16</v>
      </c>
      <c r="N325" s="218">
        <f t="shared" si="29"/>
        <v>0</v>
      </c>
      <c r="O325" s="218">
        <f t="shared" si="29"/>
        <v>0</v>
      </c>
      <c r="P325" s="218">
        <f t="shared" si="29"/>
        <v>9.9600000000000009</v>
      </c>
      <c r="Q325" s="218">
        <f t="shared" si="29"/>
        <v>1188.8333333333333</v>
      </c>
      <c r="R325" s="218">
        <f t="shared" si="29"/>
        <v>0</v>
      </c>
      <c r="S325" s="218">
        <f t="shared" si="29"/>
        <v>0</v>
      </c>
      <c r="T325" s="141"/>
      <c r="U325" s="141"/>
    </row>
    <row r="326" spans="2:21">
      <c r="B326" s="45" t="s">
        <v>256</v>
      </c>
      <c r="F326" s="2" t="s">
        <v>110</v>
      </c>
      <c r="J326" s="174">
        <f t="shared" si="28"/>
        <v>234.60985591363288</v>
      </c>
      <c r="L326" s="218">
        <f t="shared" si="29"/>
        <v>0</v>
      </c>
      <c r="M326" s="218">
        <f t="shared" si="29"/>
        <v>6.666666666666667</v>
      </c>
      <c r="N326" s="218">
        <f t="shared" si="29"/>
        <v>0</v>
      </c>
      <c r="O326" s="218">
        <f t="shared" si="29"/>
        <v>227.94318924696623</v>
      </c>
      <c r="P326" s="218">
        <f t="shared" si="29"/>
        <v>0</v>
      </c>
      <c r="Q326" s="218">
        <f t="shared" si="29"/>
        <v>0</v>
      </c>
      <c r="R326" s="218">
        <f t="shared" si="29"/>
        <v>0</v>
      </c>
      <c r="S326" s="218">
        <f t="shared" si="29"/>
        <v>0</v>
      </c>
      <c r="T326" s="141"/>
      <c r="U326" s="141"/>
    </row>
    <row r="327" spans="2:21">
      <c r="B327" s="45" t="s">
        <v>257</v>
      </c>
      <c r="F327" s="2" t="s">
        <v>110</v>
      </c>
      <c r="J327" s="174">
        <f t="shared" si="28"/>
        <v>560.66666666666674</v>
      </c>
      <c r="L327" s="218">
        <f t="shared" si="29"/>
        <v>0</v>
      </c>
      <c r="M327" s="218">
        <f t="shared" si="29"/>
        <v>86.666666666666671</v>
      </c>
      <c r="N327" s="218">
        <f t="shared" si="29"/>
        <v>366.66666666666669</v>
      </c>
      <c r="O327" s="218">
        <f t="shared" si="29"/>
        <v>107.33333333333333</v>
      </c>
      <c r="P327" s="218">
        <f t="shared" si="29"/>
        <v>0</v>
      </c>
      <c r="Q327" s="218">
        <f t="shared" si="29"/>
        <v>0</v>
      </c>
      <c r="R327" s="218">
        <f t="shared" si="29"/>
        <v>0</v>
      </c>
      <c r="S327" s="218">
        <f t="shared" si="29"/>
        <v>0</v>
      </c>
      <c r="T327" s="141"/>
      <c r="U327" s="141"/>
    </row>
    <row r="328" spans="2:21">
      <c r="B328" s="45" t="s">
        <v>258</v>
      </c>
      <c r="F328" s="2" t="s">
        <v>110</v>
      </c>
      <c r="J328" s="174">
        <f t="shared" si="28"/>
        <v>1423.6114557577932</v>
      </c>
      <c r="L328" s="218">
        <f t="shared" si="29"/>
        <v>0</v>
      </c>
      <c r="M328" s="218">
        <f t="shared" si="29"/>
        <v>0</v>
      </c>
      <c r="N328" s="218">
        <f t="shared" si="29"/>
        <v>381.22258035014193</v>
      </c>
      <c r="O328" s="218">
        <f t="shared" si="29"/>
        <v>152.6394217503688</v>
      </c>
      <c r="P328" s="218">
        <f t="shared" si="29"/>
        <v>0</v>
      </c>
      <c r="Q328" s="218">
        <f t="shared" si="29"/>
        <v>889.74945365728252</v>
      </c>
      <c r="R328" s="218">
        <f t="shared" si="29"/>
        <v>0</v>
      </c>
      <c r="S328" s="218">
        <f t="shared" si="29"/>
        <v>0</v>
      </c>
      <c r="T328" s="141"/>
      <c r="U328" s="141"/>
    </row>
    <row r="329" spans="2:21">
      <c r="B329" s="45" t="s">
        <v>259</v>
      </c>
      <c r="F329" s="2" t="s">
        <v>110</v>
      </c>
      <c r="J329" s="174">
        <f t="shared" si="28"/>
        <v>11.602547326179883</v>
      </c>
      <c r="L329" s="218">
        <f t="shared" si="29"/>
        <v>0</v>
      </c>
      <c r="M329" s="218">
        <f t="shared" si="29"/>
        <v>0</v>
      </c>
      <c r="N329" s="218">
        <f t="shared" si="29"/>
        <v>10.147372607025249</v>
      </c>
      <c r="O329" s="218">
        <f t="shared" si="29"/>
        <v>1.4551747191546334</v>
      </c>
      <c r="P329" s="218">
        <f t="shared" si="29"/>
        <v>0</v>
      </c>
      <c r="Q329" s="218">
        <f t="shared" si="29"/>
        <v>0</v>
      </c>
      <c r="R329" s="218">
        <f t="shared" si="29"/>
        <v>0</v>
      </c>
      <c r="S329" s="218">
        <f t="shared" si="29"/>
        <v>0</v>
      </c>
      <c r="T329" s="141"/>
      <c r="U329" s="141"/>
    </row>
    <row r="330" spans="2:21">
      <c r="B330" s="45" t="s">
        <v>260</v>
      </c>
      <c r="F330" s="2" t="s">
        <v>110</v>
      </c>
      <c r="J330" s="174">
        <f t="shared" si="28"/>
        <v>0</v>
      </c>
      <c r="L330" s="218">
        <f t="shared" si="29"/>
        <v>0</v>
      </c>
      <c r="M330" s="218">
        <f t="shared" si="29"/>
        <v>0</v>
      </c>
      <c r="N330" s="218">
        <f t="shared" si="29"/>
        <v>0</v>
      </c>
      <c r="O330" s="218">
        <f t="shared" si="29"/>
        <v>0</v>
      </c>
      <c r="P330" s="218">
        <f t="shared" si="29"/>
        <v>0</v>
      </c>
      <c r="Q330" s="218">
        <f t="shared" si="29"/>
        <v>0</v>
      </c>
      <c r="R330" s="218">
        <f t="shared" si="29"/>
        <v>0</v>
      </c>
      <c r="S330" s="218">
        <f t="shared" si="29"/>
        <v>0</v>
      </c>
      <c r="T330" s="141"/>
      <c r="U330" s="141"/>
    </row>
    <row r="331" spans="2:21">
      <c r="B331" s="45" t="s">
        <v>261</v>
      </c>
      <c r="F331" s="2" t="s">
        <v>110</v>
      </c>
      <c r="J331" s="174">
        <f t="shared" si="28"/>
        <v>0</v>
      </c>
      <c r="L331" s="218">
        <f t="shared" si="29"/>
        <v>0</v>
      </c>
      <c r="M331" s="218">
        <f t="shared" si="29"/>
        <v>0</v>
      </c>
      <c r="N331" s="218">
        <f t="shared" si="29"/>
        <v>0</v>
      </c>
      <c r="O331" s="218">
        <f t="shared" si="29"/>
        <v>0</v>
      </c>
      <c r="P331" s="218">
        <f t="shared" si="29"/>
        <v>0</v>
      </c>
      <c r="Q331" s="218">
        <f t="shared" si="29"/>
        <v>0</v>
      </c>
      <c r="R331" s="218">
        <f t="shared" si="29"/>
        <v>0</v>
      </c>
      <c r="S331" s="218">
        <f t="shared" si="29"/>
        <v>0</v>
      </c>
      <c r="T331" s="141"/>
      <c r="U331" s="141"/>
    </row>
    <row r="333" spans="2:21">
      <c r="K333" s="29"/>
    </row>
    <row r="335" spans="2:21">
      <c r="L335" s="1"/>
      <c r="M335" s="1"/>
    </row>
    <row r="338" spans="12:16">
      <c r="P338" s="160"/>
    </row>
    <row r="339" spans="12:16">
      <c r="P339" s="160"/>
    </row>
    <row r="342" spans="12:16">
      <c r="L342" s="1"/>
      <c r="M342" s="1"/>
    </row>
    <row r="344" spans="12:16">
      <c r="P344" s="160"/>
    </row>
    <row r="345" spans="12:16">
      <c r="P345" s="160"/>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C614"/>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2" customWidth="1"/>
    <col min="2" max="2" width="41.42578125" style="2" customWidth="1"/>
    <col min="3" max="3" width="4.7109375" style="2" customWidth="1"/>
    <col min="4" max="5" width="4.5703125" style="2" customWidth="1"/>
    <col min="6" max="6" width="20.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3" width="2.7109375" style="2" customWidth="1"/>
    <col min="24" max="24" width="13.7109375" style="2" customWidth="1"/>
    <col min="25" max="25" width="2.7109375" style="2" customWidth="1"/>
    <col min="26" max="40" width="13.7109375" style="2" customWidth="1"/>
    <col min="41" max="16384" width="9.140625" style="2"/>
  </cols>
  <sheetData>
    <row r="1" spans="1:29" ht="12.75" customHeight="1"/>
    <row r="2" spans="1:29" s="22" customFormat="1" ht="18">
      <c r="B2" s="22" t="s">
        <v>439</v>
      </c>
    </row>
    <row r="4" spans="1:29">
      <c r="B4" s="31" t="s">
        <v>25</v>
      </c>
      <c r="C4" s="1"/>
      <c r="D4" s="1"/>
      <c r="L4"/>
    </row>
    <row r="5" spans="1:29">
      <c r="B5" s="193" t="s">
        <v>461</v>
      </c>
      <c r="C5" s="193"/>
      <c r="D5" s="193"/>
      <c r="E5" s="193"/>
      <c r="F5" s="193"/>
      <c r="H5" s="23"/>
    </row>
    <row r="6" spans="1:29">
      <c r="B6" s="32"/>
      <c r="C6" s="3"/>
      <c r="D6" s="3"/>
      <c r="H6" s="23"/>
    </row>
    <row r="8" spans="1:29" s="9" customFormat="1">
      <c r="B8" s="9" t="s">
        <v>41</v>
      </c>
      <c r="F8" s="9" t="s">
        <v>23</v>
      </c>
      <c r="H8" s="9" t="s">
        <v>24</v>
      </c>
      <c r="J8" s="9" t="s">
        <v>45</v>
      </c>
      <c r="L8" s="9" t="s">
        <v>286</v>
      </c>
      <c r="M8" s="9" t="s">
        <v>280</v>
      </c>
      <c r="N8" s="9" t="s">
        <v>77</v>
      </c>
      <c r="O8" s="9" t="s">
        <v>76</v>
      </c>
      <c r="P8" s="9" t="s">
        <v>281</v>
      </c>
      <c r="Q8" s="9" t="s">
        <v>282</v>
      </c>
      <c r="R8" s="9" t="s">
        <v>283</v>
      </c>
      <c r="S8" s="9" t="s">
        <v>284</v>
      </c>
      <c r="X8" s="9" t="s">
        <v>43</v>
      </c>
    </row>
    <row r="11" spans="1:29" s="137" customFormat="1">
      <c r="A11" s="78"/>
      <c r="B11" s="137" t="s">
        <v>44</v>
      </c>
    </row>
    <row r="12" spans="1:29" s="91" customFormat="1">
      <c r="A12" s="67"/>
    </row>
    <row r="13" spans="1:29" s="103" customFormat="1">
      <c r="A13" s="67"/>
      <c r="B13" s="71" t="s">
        <v>190</v>
      </c>
      <c r="K13" s="94" t="str">
        <f>Parameters!J28</f>
        <v>Van:</v>
      </c>
      <c r="L13" s="225">
        <v>2010</v>
      </c>
      <c r="M13" s="226">
        <v>2011</v>
      </c>
      <c r="N13" s="225">
        <v>2012</v>
      </c>
      <c r="O13" s="226">
        <v>2013</v>
      </c>
      <c r="P13" s="225">
        <v>2014</v>
      </c>
      <c r="Q13" s="226">
        <v>2015</v>
      </c>
      <c r="T13" s="67"/>
      <c r="U13" s="67"/>
      <c r="V13" s="67"/>
      <c r="W13" s="67"/>
      <c r="X13" s="67"/>
      <c r="Y13" s="67"/>
    </row>
    <row r="14" spans="1:29" s="103" customFormat="1">
      <c r="A14" s="67"/>
      <c r="B14" s="105"/>
      <c r="F14" s="106"/>
      <c r="H14" s="107"/>
      <c r="J14" s="224" t="str">
        <f>Parameters!J29</f>
        <v>Naar:</v>
      </c>
      <c r="K14" s="95"/>
      <c r="L14" s="95"/>
      <c r="M14" s="95"/>
      <c r="N14" s="95"/>
      <c r="O14" s="95"/>
      <c r="P14" s="95"/>
      <c r="Q14" s="95"/>
      <c r="R14" s="109"/>
      <c r="S14" s="109"/>
      <c r="T14" s="74"/>
      <c r="U14" s="74"/>
      <c r="V14" s="74"/>
      <c r="W14" s="74"/>
      <c r="X14" s="74"/>
      <c r="Y14" s="74"/>
    </row>
    <row r="15" spans="1:29" s="103" customFormat="1">
      <c r="A15" s="67"/>
      <c r="B15" s="105"/>
      <c r="F15" s="106"/>
      <c r="H15" s="107"/>
      <c r="J15" s="95">
        <f>Parameters!J30</f>
        <v>2011</v>
      </c>
      <c r="K15" s="95"/>
      <c r="L15" s="96">
        <f>Parameters!L30</f>
        <v>1.4999999999999999E-2</v>
      </c>
      <c r="M15" s="97"/>
      <c r="N15" s="97"/>
      <c r="O15" s="97"/>
      <c r="P15" s="97"/>
      <c r="Q15" s="97"/>
      <c r="R15" s="110"/>
      <c r="S15" s="110"/>
      <c r="T15" s="75"/>
      <c r="U15" s="75"/>
      <c r="V15" s="75"/>
      <c r="W15" s="75"/>
      <c r="X15" s="75"/>
      <c r="Y15" s="75"/>
      <c r="AC15" s="111"/>
    </row>
    <row r="16" spans="1:29" s="103" customFormat="1">
      <c r="A16" s="67"/>
      <c r="B16" s="105"/>
      <c r="H16" s="107"/>
      <c r="J16" s="95">
        <f>Parameters!J31</f>
        <v>2012</v>
      </c>
      <c r="K16" s="95"/>
      <c r="L16" s="96">
        <f>Parameters!L31</f>
        <v>4.1389999999999816E-2</v>
      </c>
      <c r="M16" s="96">
        <f>Parameters!M31</f>
        <v>2.5999999999999999E-2</v>
      </c>
      <c r="N16" s="97"/>
      <c r="O16" s="97"/>
      <c r="P16" s="97"/>
      <c r="Q16" s="97"/>
      <c r="T16" s="67"/>
      <c r="U16" s="67"/>
      <c r="V16" s="67"/>
      <c r="W16" s="67"/>
      <c r="X16" s="67"/>
      <c r="Y16" s="67"/>
    </row>
    <row r="17" spans="1:25" s="103" customFormat="1">
      <c r="A17" s="67"/>
      <c r="B17" s="105"/>
      <c r="H17" s="107"/>
      <c r="J17" s="95">
        <f>Parameters!J32</f>
        <v>2013</v>
      </c>
      <c r="K17" s="98"/>
      <c r="L17" s="96">
        <f>Parameters!L32</f>
        <v>6.5341969999999749E-2</v>
      </c>
      <c r="M17" s="96">
        <f>Parameters!M32</f>
        <v>4.9598000000000031E-2</v>
      </c>
      <c r="N17" s="96">
        <f>Parameters!N32</f>
        <v>2.3E-2</v>
      </c>
      <c r="O17" s="100"/>
      <c r="P17" s="100"/>
      <c r="Q17" s="100"/>
      <c r="T17" s="67"/>
      <c r="U17" s="67"/>
      <c r="V17" s="67"/>
      <c r="W17" s="67"/>
      <c r="X17" s="67"/>
      <c r="Y17" s="67"/>
    </row>
    <row r="18" spans="1:25" s="103" customFormat="1">
      <c r="A18" s="67"/>
      <c r="B18" s="105"/>
      <c r="H18" s="107"/>
      <c r="J18" s="95">
        <f>Parameters!J33</f>
        <v>2014</v>
      </c>
      <c r="K18" s="95"/>
      <c r="L18" s="96">
        <f>Parameters!L33</f>
        <v>9.5171545159999704E-2</v>
      </c>
      <c r="M18" s="96">
        <f>Parameters!M33</f>
        <v>7.8986744000000053E-2</v>
      </c>
      <c r="N18" s="96">
        <f>Parameters!N33</f>
        <v>5.1644000000000023E-2</v>
      </c>
      <c r="O18" s="96">
        <f>Parameters!O33</f>
        <v>2.8000000000000001E-2</v>
      </c>
      <c r="P18" s="101"/>
      <c r="Q18" s="101"/>
      <c r="R18" s="109"/>
      <c r="S18" s="109"/>
      <c r="T18" s="74"/>
      <c r="U18" s="74"/>
      <c r="V18" s="74"/>
      <c r="W18" s="74"/>
      <c r="X18" s="74"/>
      <c r="Y18" s="74"/>
    </row>
    <row r="19" spans="1:25" s="103" customFormat="1">
      <c r="A19" s="67"/>
      <c r="B19" s="105"/>
      <c r="H19" s="107"/>
      <c r="J19" s="95">
        <f>Parameters!J34</f>
        <v>2015</v>
      </c>
      <c r="K19" s="95"/>
      <c r="L19" s="96">
        <f>Parameters!L34</f>
        <v>0.1061232606115996</v>
      </c>
      <c r="M19" s="96">
        <f>Parameters!M34</f>
        <v>8.9776611440000043E-2</v>
      </c>
      <c r="N19" s="96">
        <f>Parameters!N34</f>
        <v>6.2160439999999983E-2</v>
      </c>
      <c r="O19" s="96">
        <f>Parameters!O34</f>
        <v>3.8280000000000092E-2</v>
      </c>
      <c r="P19" s="96">
        <f>Parameters!P34</f>
        <v>0.01</v>
      </c>
      <c r="Q19" s="101"/>
      <c r="R19" s="109"/>
      <c r="S19" s="109"/>
      <c r="T19" s="74"/>
      <c r="U19" s="74"/>
      <c r="V19" s="74"/>
      <c r="W19" s="74"/>
      <c r="X19" s="74"/>
      <c r="Y19" s="74"/>
    </row>
    <row r="20" spans="1:25" s="103" customFormat="1">
      <c r="A20" s="67"/>
      <c r="B20" s="104"/>
      <c r="J20" s="95">
        <f>Parameters!J35</f>
        <v>2016</v>
      </c>
      <c r="K20" s="95"/>
      <c r="L20" s="96">
        <f>Parameters!L35</f>
        <v>0.11497224669649242</v>
      </c>
      <c r="M20" s="96">
        <f>Parameters!M35</f>
        <v>9.8494824331520014E-2</v>
      </c>
      <c r="N20" s="96">
        <f>Parameters!N35</f>
        <v>7.0657723519999882E-2</v>
      </c>
      <c r="O20" s="96">
        <f>Parameters!O35</f>
        <v>4.6586240000000112E-2</v>
      </c>
      <c r="P20" s="96">
        <f>Parameters!P35</f>
        <v>1.8080000000000096E-2</v>
      </c>
      <c r="Q20" s="96">
        <f>Parameters!Q35</f>
        <v>8.0000000000000002E-3</v>
      </c>
      <c r="R20" s="109"/>
      <c r="S20" s="109"/>
      <c r="T20" s="74"/>
      <c r="U20" s="74"/>
      <c r="V20" s="74"/>
      <c r="W20" s="74"/>
      <c r="X20" s="74"/>
      <c r="Y20" s="74"/>
    </row>
    <row r="21" spans="1:25" s="67" customFormat="1">
      <c r="B21" s="71"/>
      <c r="J21" s="95"/>
      <c r="K21" s="122"/>
      <c r="L21" s="123"/>
      <c r="M21" s="123"/>
      <c r="N21" s="123"/>
      <c r="O21" s="123"/>
      <c r="P21" s="123"/>
      <c r="Q21" s="123"/>
      <c r="R21" s="74"/>
      <c r="S21" s="74"/>
      <c r="T21" s="74"/>
      <c r="U21" s="74"/>
      <c r="V21" s="74"/>
      <c r="W21" s="74"/>
      <c r="X21" s="74"/>
      <c r="Y21" s="74"/>
    </row>
    <row r="22" spans="1:25" s="78" customFormat="1">
      <c r="B22" s="78" t="s">
        <v>301</v>
      </c>
    </row>
    <row r="23" spans="1:25" s="68" customFormat="1">
      <c r="A23" s="2"/>
    </row>
    <row r="24" spans="1:25">
      <c r="B24" s="44" t="s">
        <v>263</v>
      </c>
    </row>
    <row r="25" spans="1:25">
      <c r="B25" s="45"/>
    </row>
    <row r="26" spans="1:25">
      <c r="B26" s="44" t="s">
        <v>251</v>
      </c>
      <c r="T26" s="59"/>
    </row>
    <row r="27" spans="1:25">
      <c r="B27" s="45" t="s">
        <v>252</v>
      </c>
      <c r="F27" s="45" t="s">
        <v>75</v>
      </c>
      <c r="J27" s="55">
        <f t="shared" ref="J27:J36" si="0">SUM(L27:S27)</f>
        <v>270339.75699327642</v>
      </c>
      <c r="L27" s="54">
        <f>'EAV rest v. aansl.'!L124</f>
        <v>2858.53</v>
      </c>
      <c r="M27" s="54">
        <f>'EAV rest v. aansl.'!M124</f>
        <v>6010</v>
      </c>
      <c r="N27" s="54">
        <f>'EAV rest v. aansl.'!N124</f>
        <v>168432.42699327646</v>
      </c>
      <c r="O27" s="54">
        <f>'EAV rest v. aansl.'!O124</f>
        <v>0</v>
      </c>
      <c r="P27" s="54">
        <f>'EAV rest v. aansl.'!P124</f>
        <v>0</v>
      </c>
      <c r="Q27" s="54">
        <f>'EAV rest v. aansl.'!Q124</f>
        <v>92438.58</v>
      </c>
      <c r="R27" s="54">
        <f>'EAV rest v. aansl.'!R124</f>
        <v>600.22000000000025</v>
      </c>
      <c r="S27" s="54">
        <f>'EAV rest v. aansl.'!S124</f>
        <v>0</v>
      </c>
      <c r="T27" s="63"/>
    </row>
    <row r="28" spans="1:25">
      <c r="B28" s="45" t="s">
        <v>253</v>
      </c>
      <c r="F28" s="45" t="s">
        <v>75</v>
      </c>
      <c r="J28" s="55">
        <f t="shared" si="0"/>
        <v>782229.50228572672</v>
      </c>
      <c r="L28" s="54">
        <f>'EAV rest v. aansl.'!L125</f>
        <v>12026.56</v>
      </c>
      <c r="M28" s="54">
        <f>'EAV rest v. aansl.'!M125</f>
        <v>8595</v>
      </c>
      <c r="N28" s="54">
        <f>'EAV rest v. aansl.'!N125</f>
        <v>285265.21282035619</v>
      </c>
      <c r="O28" s="54">
        <f>'EAV rest v. aansl.'!O125</f>
        <v>372454.95946537051</v>
      </c>
      <c r="P28" s="54">
        <f>'EAV rest v. aansl.'!P125</f>
        <v>6742.3499999999985</v>
      </c>
      <c r="Q28" s="54">
        <f>'EAV rest v. aansl.'!Q125</f>
        <v>83870.42</v>
      </c>
      <c r="R28" s="54">
        <f>'EAV rest v. aansl.'!R125</f>
        <v>13275</v>
      </c>
      <c r="S28" s="54">
        <f>'EAV rest v. aansl.'!S125</f>
        <v>0</v>
      </c>
      <c r="T28" s="63"/>
    </row>
    <row r="29" spans="1:25">
      <c r="B29" s="45" t="s">
        <v>254</v>
      </c>
      <c r="F29" s="45" t="s">
        <v>75</v>
      </c>
      <c r="J29" s="55">
        <f t="shared" si="0"/>
        <v>948463.54543949349</v>
      </c>
      <c r="L29" s="54">
        <f>'EAV rest v. aansl.'!L126</f>
        <v>107.12</v>
      </c>
      <c r="M29" s="54">
        <f>'EAV rest v. aansl.'!M126</f>
        <v>0</v>
      </c>
      <c r="N29" s="54">
        <f>'EAV rest v. aansl.'!N126</f>
        <v>233321.99675156831</v>
      </c>
      <c r="O29" s="54">
        <f>'EAV rest v. aansl.'!O126</f>
        <v>623406.91868792521</v>
      </c>
      <c r="P29" s="54">
        <f>'EAV rest v. aansl.'!P126</f>
        <v>0</v>
      </c>
      <c r="Q29" s="54">
        <f>'EAV rest v. aansl.'!Q126</f>
        <v>64832.99</v>
      </c>
      <c r="R29" s="54">
        <f>'EAV rest v. aansl.'!R126</f>
        <v>26794.520000000004</v>
      </c>
      <c r="S29" s="54">
        <f>'EAV rest v. aansl.'!S126</f>
        <v>0</v>
      </c>
      <c r="T29" s="63"/>
    </row>
    <row r="30" spans="1:25">
      <c r="B30" s="45" t="s">
        <v>255</v>
      </c>
      <c r="F30" s="45" t="s">
        <v>75</v>
      </c>
      <c r="J30" s="55">
        <f t="shared" si="0"/>
        <v>281501.98133156216</v>
      </c>
      <c r="L30" s="54">
        <f>'EAV rest v. aansl.'!L127</f>
        <v>0</v>
      </c>
      <c r="M30" s="54">
        <f>'EAV rest v. aansl.'!M127</f>
        <v>0</v>
      </c>
      <c r="N30" s="54">
        <f>'EAV rest v. aansl.'!N127</f>
        <v>153440.14787354553</v>
      </c>
      <c r="O30" s="54">
        <f>'EAV rest v. aansl.'!O127</f>
        <v>128061.83345801663</v>
      </c>
      <c r="P30" s="54">
        <f>'EAV rest v. aansl.'!P127</f>
        <v>0</v>
      </c>
      <c r="Q30" s="54">
        <f>'EAV rest v. aansl.'!Q127</f>
        <v>0</v>
      </c>
      <c r="R30" s="54">
        <f>'EAV rest v. aansl.'!R127</f>
        <v>0</v>
      </c>
      <c r="S30" s="54">
        <f>'EAV rest v. aansl.'!S127</f>
        <v>0</v>
      </c>
      <c r="T30" s="63"/>
    </row>
    <row r="31" spans="1:25">
      <c r="B31" s="45" t="s">
        <v>256</v>
      </c>
      <c r="F31" s="45" t="s">
        <v>75</v>
      </c>
      <c r="J31" s="55">
        <f t="shared" si="0"/>
        <v>621955.8340237271</v>
      </c>
      <c r="L31" s="54">
        <f>'EAV rest v. aansl.'!L128</f>
        <v>0</v>
      </c>
      <c r="M31" s="54">
        <f>'EAV rest v. aansl.'!M128</f>
        <v>8831.7800000000007</v>
      </c>
      <c r="N31" s="54">
        <f>'EAV rest v. aansl.'!N128</f>
        <v>81772.757612344489</v>
      </c>
      <c r="O31" s="54">
        <f>'EAV rest v. aansl.'!O128</f>
        <v>512544.25641138252</v>
      </c>
      <c r="P31" s="54">
        <f>'EAV rest v. aansl.'!P128</f>
        <v>0</v>
      </c>
      <c r="Q31" s="54">
        <f>'EAV rest v. aansl.'!Q128</f>
        <v>18807.04</v>
      </c>
      <c r="R31" s="54">
        <f>'EAV rest v. aansl.'!R128</f>
        <v>0</v>
      </c>
      <c r="S31" s="54">
        <f>'EAV rest v. aansl.'!S128</f>
        <v>0</v>
      </c>
      <c r="T31" s="63"/>
    </row>
    <row r="32" spans="1:25">
      <c r="B32" s="45" t="s">
        <v>257</v>
      </c>
      <c r="F32" s="45" t="s">
        <v>75</v>
      </c>
      <c r="J32" s="55">
        <f t="shared" si="0"/>
        <v>151884.56620130411</v>
      </c>
      <c r="L32" s="54">
        <f>'EAV rest v. aansl.'!L129</f>
        <v>0</v>
      </c>
      <c r="M32" s="54">
        <f>'EAV rest v. aansl.'!M129</f>
        <v>0</v>
      </c>
      <c r="N32" s="54">
        <f>'EAV rest v. aansl.'!N129</f>
        <v>148966.86299130297</v>
      </c>
      <c r="O32" s="54">
        <f>'EAV rest v. aansl.'!O129</f>
        <v>2917.7032100011293</v>
      </c>
      <c r="P32" s="54">
        <f>'EAV rest v. aansl.'!P129</f>
        <v>0</v>
      </c>
      <c r="Q32" s="54">
        <f>'EAV rest v. aansl.'!Q129</f>
        <v>0</v>
      </c>
      <c r="R32" s="54">
        <f>'EAV rest v. aansl.'!R129</f>
        <v>0</v>
      </c>
      <c r="S32" s="54">
        <f>'EAV rest v. aansl.'!S129</f>
        <v>0</v>
      </c>
      <c r="T32" s="63"/>
    </row>
    <row r="33" spans="2:21">
      <c r="B33" s="45" t="s">
        <v>258</v>
      </c>
      <c r="F33" s="45" t="s">
        <v>75</v>
      </c>
      <c r="J33" s="55">
        <f t="shared" si="0"/>
        <v>24013.66479096478</v>
      </c>
      <c r="L33" s="54">
        <f>'EAV rest v. aansl.'!L130</f>
        <v>0</v>
      </c>
      <c r="M33" s="54">
        <f>'EAV rest v. aansl.'!M130</f>
        <v>0</v>
      </c>
      <c r="N33" s="54">
        <f>'EAV rest v. aansl.'!N130</f>
        <v>24013.66479096478</v>
      </c>
      <c r="O33" s="54">
        <f>'EAV rest v. aansl.'!O130</f>
        <v>0</v>
      </c>
      <c r="P33" s="54">
        <f>'EAV rest v. aansl.'!P130</f>
        <v>0</v>
      </c>
      <c r="Q33" s="54">
        <f>'EAV rest v. aansl.'!Q130</f>
        <v>0</v>
      </c>
      <c r="R33" s="54">
        <f>'EAV rest v. aansl.'!R130</f>
        <v>0</v>
      </c>
      <c r="S33" s="54">
        <f>'EAV rest v. aansl.'!S130</f>
        <v>0</v>
      </c>
      <c r="T33" s="63"/>
    </row>
    <row r="34" spans="2:21">
      <c r="B34" s="45" t="s">
        <v>259</v>
      </c>
      <c r="F34" s="45" t="s">
        <v>75</v>
      </c>
      <c r="J34" s="55">
        <f t="shared" si="0"/>
        <v>0</v>
      </c>
      <c r="L34" s="54">
        <f>'EAV rest v. aansl.'!L131</f>
        <v>0</v>
      </c>
      <c r="M34" s="54">
        <f>'EAV rest v. aansl.'!M131</f>
        <v>0</v>
      </c>
      <c r="N34" s="54">
        <f>'EAV rest v. aansl.'!N131</f>
        <v>0</v>
      </c>
      <c r="O34" s="54">
        <f>'EAV rest v. aansl.'!O131</f>
        <v>0</v>
      </c>
      <c r="P34" s="54">
        <f>'EAV rest v. aansl.'!P131</f>
        <v>0</v>
      </c>
      <c r="Q34" s="54">
        <f>'EAV rest v. aansl.'!Q131</f>
        <v>0</v>
      </c>
      <c r="R34" s="54">
        <f>'EAV rest v. aansl.'!R131</f>
        <v>0</v>
      </c>
      <c r="S34" s="54">
        <f>'EAV rest v. aansl.'!S131</f>
        <v>0</v>
      </c>
      <c r="T34" s="63"/>
    </row>
    <row r="35" spans="2:21">
      <c r="B35" s="45" t="s">
        <v>260</v>
      </c>
      <c r="F35" s="45" t="s">
        <v>75</v>
      </c>
      <c r="J35" s="55">
        <f t="shared" si="0"/>
        <v>0</v>
      </c>
      <c r="L35" s="54">
        <f>'EAV rest v. aansl.'!L132</f>
        <v>0</v>
      </c>
      <c r="M35" s="54">
        <f>'EAV rest v. aansl.'!M132</f>
        <v>0</v>
      </c>
      <c r="N35" s="54">
        <f>'EAV rest v. aansl.'!N132</f>
        <v>0</v>
      </c>
      <c r="O35" s="54">
        <f>'EAV rest v. aansl.'!O132</f>
        <v>0</v>
      </c>
      <c r="P35" s="54">
        <f>'EAV rest v. aansl.'!P132</f>
        <v>0</v>
      </c>
      <c r="Q35" s="54">
        <f>'EAV rest v. aansl.'!Q132</f>
        <v>0</v>
      </c>
      <c r="R35" s="54">
        <f>'EAV rest v. aansl.'!R132</f>
        <v>0</v>
      </c>
      <c r="S35" s="54">
        <f>'EAV rest v. aansl.'!S132</f>
        <v>0</v>
      </c>
      <c r="T35" s="63"/>
    </row>
    <row r="36" spans="2:21">
      <c r="B36" s="45" t="s">
        <v>261</v>
      </c>
      <c r="F36" s="45" t="s">
        <v>75</v>
      </c>
      <c r="J36" s="55">
        <f t="shared" si="0"/>
        <v>0</v>
      </c>
      <c r="L36" s="54">
        <f>'EAV rest v. aansl.'!L133</f>
        <v>0</v>
      </c>
      <c r="M36" s="54">
        <f>'EAV rest v. aansl.'!M133</f>
        <v>0</v>
      </c>
      <c r="N36" s="54">
        <f>'EAV rest v. aansl.'!N133</f>
        <v>0</v>
      </c>
      <c r="O36" s="54">
        <f>'EAV rest v. aansl.'!O133</f>
        <v>0</v>
      </c>
      <c r="P36" s="54">
        <f>'EAV rest v. aansl.'!P133</f>
        <v>0</v>
      </c>
      <c r="Q36" s="54">
        <f>'EAV rest v. aansl.'!Q133</f>
        <v>0</v>
      </c>
      <c r="R36" s="54">
        <f>'EAV rest v. aansl.'!R133</f>
        <v>0</v>
      </c>
      <c r="S36" s="54">
        <f>'EAV rest v. aansl.'!S133</f>
        <v>0</v>
      </c>
      <c r="T36" s="63"/>
    </row>
    <row r="37" spans="2:21">
      <c r="B37" s="45"/>
      <c r="L37" s="63"/>
      <c r="M37" s="63"/>
      <c r="N37" s="63"/>
      <c r="O37" s="63"/>
      <c r="P37" s="63"/>
      <c r="Q37" s="63"/>
      <c r="R37" s="63"/>
      <c r="S37" s="63"/>
      <c r="T37" s="63"/>
      <c r="U37" s="59"/>
    </row>
    <row r="38" spans="2:21">
      <c r="B38" s="44" t="s">
        <v>262</v>
      </c>
      <c r="L38" s="63"/>
      <c r="M38" s="63"/>
      <c r="N38" s="63"/>
      <c r="O38" s="63"/>
      <c r="P38" s="63"/>
      <c r="Q38" s="63"/>
      <c r="R38" s="63"/>
      <c r="S38" s="63"/>
      <c r="T38" s="63"/>
      <c r="U38" s="59"/>
    </row>
    <row r="39" spans="2:21">
      <c r="B39" s="45" t="s">
        <v>252</v>
      </c>
      <c r="F39" s="45" t="s">
        <v>75</v>
      </c>
      <c r="J39" s="55">
        <f t="shared" ref="J39:J48" si="1">SUM(L39:S39)</f>
        <v>16350.6</v>
      </c>
      <c r="L39" s="54">
        <f>'EAV rest v. aansl.'!L136</f>
        <v>0</v>
      </c>
      <c r="M39" s="54">
        <f>'EAV rest v. aansl.'!M136</f>
        <v>10280.6</v>
      </c>
      <c r="N39" s="54">
        <f>'EAV rest v. aansl.'!N136</f>
        <v>0</v>
      </c>
      <c r="O39" s="54">
        <f>'EAV rest v. aansl.'!O136</f>
        <v>0</v>
      </c>
      <c r="P39" s="54">
        <f>'EAV rest v. aansl.'!P136</f>
        <v>0</v>
      </c>
      <c r="Q39" s="54">
        <f>'EAV rest v. aansl.'!Q136</f>
        <v>6070</v>
      </c>
      <c r="R39" s="54">
        <f>'EAV rest v. aansl.'!R136</f>
        <v>0</v>
      </c>
      <c r="S39" s="54">
        <f>'EAV rest v. aansl.'!S136</f>
        <v>0</v>
      </c>
      <c r="T39" s="63"/>
    </row>
    <row r="40" spans="2:21">
      <c r="B40" s="45" t="s">
        <v>253</v>
      </c>
      <c r="F40" s="45" t="s">
        <v>75</v>
      </c>
      <c r="J40" s="55">
        <f t="shared" si="1"/>
        <v>140731.70140979136</v>
      </c>
      <c r="L40" s="54">
        <f>'EAV rest v. aansl.'!L137</f>
        <v>17696</v>
      </c>
      <c r="M40" s="54">
        <f>'EAV rest v. aansl.'!M137</f>
        <v>10011.280000000001</v>
      </c>
      <c r="N40" s="54">
        <f>'EAV rest v. aansl.'!N137</f>
        <v>45185.470019394779</v>
      </c>
      <c r="O40" s="54">
        <f>'EAV rest v. aansl.'!O137</f>
        <v>55525.951390396593</v>
      </c>
      <c r="P40" s="54">
        <f>'EAV rest v. aansl.'!P137</f>
        <v>0</v>
      </c>
      <c r="Q40" s="54">
        <f>'EAV rest v. aansl.'!Q137</f>
        <v>12313</v>
      </c>
      <c r="R40" s="54">
        <f>'EAV rest v. aansl.'!R137</f>
        <v>0</v>
      </c>
      <c r="S40" s="54">
        <f>'EAV rest v. aansl.'!S137</f>
        <v>0</v>
      </c>
      <c r="T40" s="63"/>
    </row>
    <row r="41" spans="2:21">
      <c r="B41" s="45" t="s">
        <v>254</v>
      </c>
      <c r="F41" s="45" t="s">
        <v>75</v>
      </c>
      <c r="J41" s="55">
        <f t="shared" si="1"/>
        <v>313427.81082928419</v>
      </c>
      <c r="L41" s="54">
        <f>'EAV rest v. aansl.'!L138</f>
        <v>0</v>
      </c>
      <c r="M41" s="54">
        <f>'EAV rest v. aansl.'!M138</f>
        <v>0</v>
      </c>
      <c r="N41" s="54">
        <f>'EAV rest v. aansl.'!N138</f>
        <v>39329.046557646761</v>
      </c>
      <c r="O41" s="54">
        <f>'EAV rest v. aansl.'!O138</f>
        <v>204046.34427163741</v>
      </c>
      <c r="P41" s="54">
        <f>'EAV rest v. aansl.'!P138</f>
        <v>5061</v>
      </c>
      <c r="Q41" s="54">
        <f>'EAV rest v. aansl.'!Q138</f>
        <v>64991.42</v>
      </c>
      <c r="R41" s="54">
        <f>'EAV rest v. aansl.'!R138</f>
        <v>0</v>
      </c>
      <c r="S41" s="54">
        <f>'EAV rest v. aansl.'!S138</f>
        <v>0</v>
      </c>
      <c r="T41" s="63"/>
    </row>
    <row r="42" spans="2:21">
      <c r="B42" s="45" t="s">
        <v>255</v>
      </c>
      <c r="F42" s="45" t="s">
        <v>75</v>
      </c>
      <c r="J42" s="55">
        <f t="shared" si="1"/>
        <v>153066.91568467833</v>
      </c>
      <c r="L42" s="54">
        <f>'EAV rest v. aansl.'!L139</f>
        <v>0</v>
      </c>
      <c r="M42" s="54">
        <f>'EAV rest v. aansl.'!M139</f>
        <v>0</v>
      </c>
      <c r="N42" s="54">
        <f>'EAV rest v. aansl.'!N139</f>
        <v>54346.600665975835</v>
      </c>
      <c r="O42" s="54">
        <f>'EAV rest v. aansl.'!O139</f>
        <v>25420.025018702494</v>
      </c>
      <c r="P42" s="54">
        <f>'EAV rest v. aansl.'!P139</f>
        <v>34148.380000000005</v>
      </c>
      <c r="Q42" s="54">
        <f>'EAV rest v. aansl.'!Q139</f>
        <v>39151.910000000003</v>
      </c>
      <c r="R42" s="54">
        <f>'EAV rest v. aansl.'!R139</f>
        <v>0</v>
      </c>
      <c r="S42" s="54">
        <f>'EAV rest v. aansl.'!S139</f>
        <v>0</v>
      </c>
      <c r="T42" s="63"/>
    </row>
    <row r="43" spans="2:21">
      <c r="B43" s="45" t="s">
        <v>256</v>
      </c>
      <c r="F43" s="45" t="s">
        <v>75</v>
      </c>
      <c r="J43" s="55">
        <f t="shared" si="1"/>
        <v>285155.571005198</v>
      </c>
      <c r="L43" s="54">
        <f>'EAV rest v. aansl.'!L140</f>
        <v>0</v>
      </c>
      <c r="M43" s="54">
        <f>'EAV rest v. aansl.'!M140</f>
        <v>8547.24</v>
      </c>
      <c r="N43" s="54">
        <f>'EAV rest v. aansl.'!N140</f>
        <v>110768.48649941391</v>
      </c>
      <c r="O43" s="54">
        <f>'EAV rest v. aansl.'!O140</f>
        <v>134371.09450578407</v>
      </c>
      <c r="P43" s="54">
        <f>'EAV rest v. aansl.'!P140</f>
        <v>0</v>
      </c>
      <c r="Q43" s="54">
        <f>'EAV rest v. aansl.'!Q140</f>
        <v>31468.75</v>
      </c>
      <c r="R43" s="54">
        <f>'EAV rest v. aansl.'!R140</f>
        <v>0</v>
      </c>
      <c r="S43" s="54">
        <f>'EAV rest v. aansl.'!S140</f>
        <v>0</v>
      </c>
      <c r="T43" s="63"/>
    </row>
    <row r="44" spans="2:21">
      <c r="B44" s="45" t="s">
        <v>257</v>
      </c>
      <c r="F44" s="45" t="s">
        <v>75</v>
      </c>
      <c r="J44" s="55">
        <f t="shared" si="1"/>
        <v>411608.93065201369</v>
      </c>
      <c r="L44" s="54">
        <f>'EAV rest v. aansl.'!L141</f>
        <v>0</v>
      </c>
      <c r="M44" s="54">
        <f>'EAV rest v. aansl.'!M141</f>
        <v>8540</v>
      </c>
      <c r="N44" s="54">
        <f>'EAV rest v. aansl.'!N141</f>
        <v>386107.85715635482</v>
      </c>
      <c r="O44" s="54">
        <f>'EAV rest v. aansl.'!O141</f>
        <v>-7470.426504341136</v>
      </c>
      <c r="P44" s="54">
        <f>'EAV rest v. aansl.'!P141</f>
        <v>0</v>
      </c>
      <c r="Q44" s="54">
        <f>'EAV rest v. aansl.'!Q141</f>
        <v>24431.5</v>
      </c>
      <c r="R44" s="54">
        <f>'EAV rest v. aansl.'!R141</f>
        <v>0</v>
      </c>
      <c r="S44" s="54">
        <f>'EAV rest v. aansl.'!S141</f>
        <v>0</v>
      </c>
      <c r="T44" s="63"/>
    </row>
    <row r="45" spans="2:21">
      <c r="B45" s="45" t="s">
        <v>258</v>
      </c>
      <c r="F45" s="45" t="s">
        <v>75</v>
      </c>
      <c r="J45" s="55">
        <f t="shared" si="1"/>
        <v>133800.27712436838</v>
      </c>
      <c r="L45" s="54">
        <f>'EAV rest v. aansl.'!L142</f>
        <v>0</v>
      </c>
      <c r="M45" s="54">
        <f>'EAV rest v. aansl.'!M142</f>
        <v>0</v>
      </c>
      <c r="N45" s="54">
        <f>'EAV rest v. aansl.'!N142</f>
        <v>117509.77712436838</v>
      </c>
      <c r="O45" s="54">
        <f>'EAV rest v. aansl.'!O142</f>
        <v>0</v>
      </c>
      <c r="P45" s="54">
        <f>'EAV rest v. aansl.'!P142</f>
        <v>0</v>
      </c>
      <c r="Q45" s="54">
        <f>'EAV rest v. aansl.'!Q142</f>
        <v>16290.5</v>
      </c>
      <c r="R45" s="54">
        <f>'EAV rest v. aansl.'!R142</f>
        <v>0</v>
      </c>
      <c r="S45" s="54">
        <f>'EAV rest v. aansl.'!S142</f>
        <v>0</v>
      </c>
      <c r="T45" s="63"/>
    </row>
    <row r="46" spans="2:21">
      <c r="B46" s="45" t="s">
        <v>259</v>
      </c>
      <c r="F46" s="45" t="s">
        <v>75</v>
      </c>
      <c r="J46" s="55">
        <f t="shared" si="1"/>
        <v>193544.39421320072</v>
      </c>
      <c r="L46" s="54">
        <f>'EAV rest v. aansl.'!L143</f>
        <v>0</v>
      </c>
      <c r="M46" s="54">
        <f>'EAV rest v. aansl.'!M143</f>
        <v>0</v>
      </c>
      <c r="N46" s="54">
        <f>'EAV rest v. aansl.'!N143</f>
        <v>162383.89421320072</v>
      </c>
      <c r="O46" s="54">
        <f>'EAV rest v. aansl.'!O143</f>
        <v>0</v>
      </c>
      <c r="P46" s="54">
        <f>'EAV rest v. aansl.'!P143</f>
        <v>0</v>
      </c>
      <c r="Q46" s="54">
        <f>'EAV rest v. aansl.'!Q143</f>
        <v>31160.5</v>
      </c>
      <c r="R46" s="54">
        <f>'EAV rest v. aansl.'!R143</f>
        <v>0</v>
      </c>
      <c r="S46" s="54">
        <f>'EAV rest v. aansl.'!S143</f>
        <v>0</v>
      </c>
      <c r="T46" s="63"/>
    </row>
    <row r="47" spans="2:21">
      <c r="B47" s="45" t="s">
        <v>260</v>
      </c>
      <c r="F47" s="45" t="s">
        <v>75</v>
      </c>
      <c r="J47" s="55">
        <f t="shared" si="1"/>
        <v>0</v>
      </c>
      <c r="L47" s="54">
        <f>'EAV rest v. aansl.'!L144</f>
        <v>0</v>
      </c>
      <c r="M47" s="54">
        <f>'EAV rest v. aansl.'!M144</f>
        <v>0</v>
      </c>
      <c r="N47" s="54">
        <f>'EAV rest v. aansl.'!N144</f>
        <v>0</v>
      </c>
      <c r="O47" s="54">
        <f>'EAV rest v. aansl.'!O144</f>
        <v>0</v>
      </c>
      <c r="P47" s="54">
        <f>'EAV rest v. aansl.'!P144</f>
        <v>0</v>
      </c>
      <c r="Q47" s="54">
        <f>'EAV rest v. aansl.'!Q144</f>
        <v>0</v>
      </c>
      <c r="R47" s="54">
        <f>'EAV rest v. aansl.'!R144</f>
        <v>0</v>
      </c>
      <c r="S47" s="54">
        <f>'EAV rest v. aansl.'!S144</f>
        <v>0</v>
      </c>
      <c r="T47" s="63"/>
    </row>
    <row r="48" spans="2:21">
      <c r="B48" s="45" t="s">
        <v>261</v>
      </c>
      <c r="F48" s="45" t="s">
        <v>75</v>
      </c>
      <c r="J48" s="55">
        <f t="shared" si="1"/>
        <v>0</v>
      </c>
      <c r="L48" s="54">
        <f>'EAV rest v. aansl.'!L145</f>
        <v>0</v>
      </c>
      <c r="M48" s="54">
        <f>'EAV rest v. aansl.'!M145</f>
        <v>0</v>
      </c>
      <c r="N48" s="54">
        <f>'EAV rest v. aansl.'!N145</f>
        <v>0</v>
      </c>
      <c r="O48" s="54">
        <f>'EAV rest v. aansl.'!O145</f>
        <v>0</v>
      </c>
      <c r="P48" s="54">
        <f>'EAV rest v. aansl.'!P145</f>
        <v>0</v>
      </c>
      <c r="Q48" s="54">
        <f>'EAV rest v. aansl.'!Q145</f>
        <v>0</v>
      </c>
      <c r="R48" s="54">
        <f>'EAV rest v. aansl.'!R145</f>
        <v>0</v>
      </c>
      <c r="S48" s="54">
        <f>'EAV rest v. aansl.'!S145</f>
        <v>0</v>
      </c>
      <c r="T48" s="63"/>
    </row>
    <row r="49" spans="2:22">
      <c r="L49" s="63"/>
      <c r="M49" s="63"/>
      <c r="N49" s="63"/>
      <c r="O49" s="63"/>
      <c r="P49" s="63"/>
      <c r="Q49" s="63"/>
      <c r="R49" s="63"/>
      <c r="S49" s="63"/>
      <c r="T49" s="63"/>
      <c r="U49" s="59"/>
      <c r="V49" s="59"/>
    </row>
    <row r="50" spans="2:22">
      <c r="B50" s="44" t="s">
        <v>264</v>
      </c>
      <c r="L50" s="63"/>
      <c r="M50" s="63"/>
      <c r="N50" s="63"/>
      <c r="O50" s="63"/>
      <c r="P50" s="63"/>
      <c r="Q50" s="63"/>
      <c r="R50" s="63"/>
      <c r="S50" s="63"/>
      <c r="T50" s="63"/>
      <c r="U50" s="59"/>
      <c r="V50" s="59"/>
    </row>
    <row r="51" spans="2:22">
      <c r="L51" s="63"/>
      <c r="M51" s="63"/>
      <c r="N51" s="63"/>
      <c r="O51" s="63"/>
      <c r="P51" s="63"/>
      <c r="Q51" s="63"/>
      <c r="R51" s="63"/>
      <c r="S51" s="63"/>
      <c r="T51" s="63"/>
      <c r="U51" s="59"/>
      <c r="V51" s="59"/>
    </row>
    <row r="52" spans="2:22">
      <c r="B52" s="44" t="s">
        <v>251</v>
      </c>
      <c r="L52" s="63"/>
      <c r="M52" s="63"/>
      <c r="N52" s="63"/>
      <c r="O52" s="63"/>
      <c r="P52" s="63"/>
      <c r="Q52" s="63"/>
      <c r="R52" s="63"/>
      <c r="S52" s="63"/>
      <c r="T52" s="63"/>
      <c r="U52" s="59"/>
      <c r="V52" s="59"/>
    </row>
    <row r="53" spans="2:22">
      <c r="B53" s="45" t="s">
        <v>252</v>
      </c>
      <c r="F53" s="45" t="s">
        <v>75</v>
      </c>
      <c r="J53" s="55">
        <f t="shared" ref="J53:J62" si="2">SUM(L53:S53)</f>
        <v>149455.93</v>
      </c>
      <c r="L53" s="54">
        <f>'EAV rest v. aansl.'!L150</f>
        <v>496.2</v>
      </c>
      <c r="M53" s="54">
        <f>'EAV rest v. aansl.'!M150</f>
        <v>22035.43</v>
      </c>
      <c r="N53" s="54">
        <f>'EAV rest v. aansl.'!N150</f>
        <v>92337.4</v>
      </c>
      <c r="O53" s="54">
        <f>'EAV rest v. aansl.'!O150</f>
        <v>0</v>
      </c>
      <c r="P53" s="54">
        <f>'EAV rest v. aansl.'!P150</f>
        <v>0</v>
      </c>
      <c r="Q53" s="54">
        <f>'EAV rest v. aansl.'!Q150</f>
        <v>27800.9</v>
      </c>
      <c r="R53" s="54">
        <f>'EAV rest v. aansl.'!R150</f>
        <v>6786</v>
      </c>
      <c r="S53" s="54">
        <f>'EAV rest v. aansl.'!S150</f>
        <v>0</v>
      </c>
      <c r="T53" s="63"/>
    </row>
    <row r="54" spans="2:22">
      <c r="B54" s="45" t="s">
        <v>253</v>
      </c>
      <c r="F54" s="45" t="s">
        <v>75</v>
      </c>
      <c r="J54" s="55">
        <f t="shared" si="2"/>
        <v>118626.01</v>
      </c>
      <c r="L54" s="54">
        <f>'EAV rest v. aansl.'!L151</f>
        <v>10995.43</v>
      </c>
      <c r="M54" s="54">
        <f>'EAV rest v. aansl.'!M151</f>
        <v>6831.32</v>
      </c>
      <c r="N54" s="54">
        <f>'EAV rest v. aansl.'!N151</f>
        <v>32451.660000000003</v>
      </c>
      <c r="O54" s="54">
        <f>'EAV rest v. aansl.'!O151</f>
        <v>25207</v>
      </c>
      <c r="P54" s="54">
        <f>'EAV rest v. aansl.'!P151</f>
        <v>1545.65</v>
      </c>
      <c r="Q54" s="54">
        <f>'EAV rest v. aansl.'!Q151</f>
        <v>28369.95</v>
      </c>
      <c r="R54" s="54">
        <f>'EAV rest v. aansl.'!R151</f>
        <v>13225</v>
      </c>
      <c r="S54" s="54">
        <f>'EAV rest v. aansl.'!S151</f>
        <v>0</v>
      </c>
      <c r="T54" s="63"/>
    </row>
    <row r="55" spans="2:22">
      <c r="B55" s="45" t="s">
        <v>254</v>
      </c>
      <c r="F55" s="45" t="s">
        <v>75</v>
      </c>
      <c r="J55" s="55">
        <f t="shared" si="2"/>
        <v>131426.72999999998</v>
      </c>
      <c r="L55" s="54">
        <f>'EAV rest v. aansl.'!L152</f>
        <v>3780</v>
      </c>
      <c r="M55" s="54">
        <f>'EAV rest v. aansl.'!M152</f>
        <v>0</v>
      </c>
      <c r="N55" s="54">
        <f>'EAV rest v. aansl.'!N152</f>
        <v>18091.649999999998</v>
      </c>
      <c r="O55" s="54">
        <f>'EAV rest v. aansl.'!O152</f>
        <v>52325</v>
      </c>
      <c r="P55" s="54">
        <f>'EAV rest v. aansl.'!P152</f>
        <v>0</v>
      </c>
      <c r="Q55" s="54">
        <f>'EAV rest v. aansl.'!Q152</f>
        <v>22433.08</v>
      </c>
      <c r="R55" s="54">
        <f>'EAV rest v. aansl.'!R152</f>
        <v>34797</v>
      </c>
      <c r="S55" s="54">
        <f>'EAV rest v. aansl.'!S152</f>
        <v>0</v>
      </c>
      <c r="T55" s="63"/>
    </row>
    <row r="56" spans="2:22">
      <c r="B56" s="45" t="s">
        <v>255</v>
      </c>
      <c r="F56" s="45" t="s">
        <v>75</v>
      </c>
      <c r="J56" s="55">
        <f t="shared" si="2"/>
        <v>46486</v>
      </c>
      <c r="L56" s="54">
        <f>'EAV rest v. aansl.'!L153</f>
        <v>0</v>
      </c>
      <c r="M56" s="54">
        <f>'EAV rest v. aansl.'!M153</f>
        <v>0</v>
      </c>
      <c r="N56" s="54">
        <f>'EAV rest v. aansl.'!N153</f>
        <v>5081</v>
      </c>
      <c r="O56" s="54">
        <f>'EAV rest v. aansl.'!O153</f>
        <v>41405</v>
      </c>
      <c r="P56" s="54">
        <f>'EAV rest v. aansl.'!P153</f>
        <v>0</v>
      </c>
      <c r="Q56" s="54">
        <f>'EAV rest v. aansl.'!Q153</f>
        <v>0</v>
      </c>
      <c r="R56" s="54">
        <f>'EAV rest v. aansl.'!R153</f>
        <v>0</v>
      </c>
      <c r="S56" s="54">
        <f>'EAV rest v. aansl.'!S153</f>
        <v>0</v>
      </c>
      <c r="T56" s="63"/>
    </row>
    <row r="57" spans="2:22">
      <c r="B57" s="45" t="s">
        <v>256</v>
      </c>
      <c r="F57" s="45" t="s">
        <v>75</v>
      </c>
      <c r="J57" s="55">
        <f t="shared" si="2"/>
        <v>14042.33</v>
      </c>
      <c r="L57" s="54">
        <f>'EAV rest v. aansl.'!L154</f>
        <v>0</v>
      </c>
      <c r="M57" s="54">
        <f>'EAV rest v. aansl.'!M154</f>
        <v>4032.33</v>
      </c>
      <c r="N57" s="54">
        <f>'EAV rest v. aansl.'!N154</f>
        <v>0</v>
      </c>
      <c r="O57" s="54">
        <f>'EAV rest v. aansl.'!O154</f>
        <v>10010</v>
      </c>
      <c r="P57" s="54">
        <f>'EAV rest v. aansl.'!P154</f>
        <v>0</v>
      </c>
      <c r="Q57" s="54">
        <f>'EAV rest v. aansl.'!Q154</f>
        <v>0</v>
      </c>
      <c r="R57" s="54">
        <f>'EAV rest v. aansl.'!R154</f>
        <v>0</v>
      </c>
      <c r="S57" s="54">
        <f>'EAV rest v. aansl.'!S154</f>
        <v>0</v>
      </c>
      <c r="T57" s="63"/>
    </row>
    <row r="58" spans="2:22">
      <c r="B58" s="45" t="s">
        <v>257</v>
      </c>
      <c r="F58" s="45" t="s">
        <v>75</v>
      </c>
      <c r="J58" s="55">
        <f t="shared" si="2"/>
        <v>7335.412453771447</v>
      </c>
      <c r="L58" s="54">
        <f>'EAV rest v. aansl.'!L155</f>
        <v>0</v>
      </c>
      <c r="M58" s="54">
        <f>'EAV rest v. aansl.'!M155</f>
        <v>0</v>
      </c>
      <c r="N58" s="54">
        <f>'EAV rest v. aansl.'!N155</f>
        <v>0</v>
      </c>
      <c r="O58" s="54">
        <f>'EAV rest v. aansl.'!O155</f>
        <v>7335.412453771447</v>
      </c>
      <c r="P58" s="54">
        <f>'EAV rest v. aansl.'!P155</f>
        <v>0</v>
      </c>
      <c r="Q58" s="54">
        <f>'EAV rest v. aansl.'!Q155</f>
        <v>0</v>
      </c>
      <c r="R58" s="54">
        <f>'EAV rest v. aansl.'!R155</f>
        <v>0</v>
      </c>
      <c r="S58" s="54">
        <f>'EAV rest v. aansl.'!S155</f>
        <v>0</v>
      </c>
      <c r="T58" s="63"/>
    </row>
    <row r="59" spans="2:22">
      <c r="B59" s="45" t="s">
        <v>258</v>
      </c>
      <c r="F59" s="45" t="s">
        <v>75</v>
      </c>
      <c r="J59" s="55">
        <f t="shared" si="2"/>
        <v>0</v>
      </c>
      <c r="L59" s="54">
        <f>'EAV rest v. aansl.'!L156</f>
        <v>0</v>
      </c>
      <c r="M59" s="54">
        <f>'EAV rest v. aansl.'!M156</f>
        <v>0</v>
      </c>
      <c r="N59" s="54">
        <f>'EAV rest v. aansl.'!N156</f>
        <v>0</v>
      </c>
      <c r="O59" s="54">
        <f>'EAV rest v. aansl.'!O156</f>
        <v>0</v>
      </c>
      <c r="P59" s="54">
        <f>'EAV rest v. aansl.'!P156</f>
        <v>0</v>
      </c>
      <c r="Q59" s="54">
        <f>'EAV rest v. aansl.'!Q156</f>
        <v>0</v>
      </c>
      <c r="R59" s="54">
        <f>'EAV rest v. aansl.'!R156</f>
        <v>0</v>
      </c>
      <c r="S59" s="54">
        <f>'EAV rest v. aansl.'!S156</f>
        <v>0</v>
      </c>
      <c r="T59" s="63"/>
    </row>
    <row r="60" spans="2:22">
      <c r="B60" s="45" t="s">
        <v>259</v>
      </c>
      <c r="F60" s="45" t="s">
        <v>75</v>
      </c>
      <c r="J60" s="55">
        <f t="shared" si="2"/>
        <v>0</v>
      </c>
      <c r="L60" s="54">
        <f>'EAV rest v. aansl.'!L157</f>
        <v>0</v>
      </c>
      <c r="M60" s="54">
        <f>'EAV rest v. aansl.'!M157</f>
        <v>0</v>
      </c>
      <c r="N60" s="54">
        <f>'EAV rest v. aansl.'!N157</f>
        <v>0</v>
      </c>
      <c r="O60" s="54">
        <f>'EAV rest v. aansl.'!O157</f>
        <v>0</v>
      </c>
      <c r="P60" s="54">
        <f>'EAV rest v. aansl.'!P157</f>
        <v>0</v>
      </c>
      <c r="Q60" s="54">
        <f>'EAV rest v. aansl.'!Q157</f>
        <v>0</v>
      </c>
      <c r="R60" s="54">
        <f>'EAV rest v. aansl.'!R157</f>
        <v>0</v>
      </c>
      <c r="S60" s="54">
        <f>'EAV rest v. aansl.'!S157</f>
        <v>0</v>
      </c>
      <c r="T60" s="63"/>
    </row>
    <row r="61" spans="2:22">
      <c r="B61" s="45" t="s">
        <v>260</v>
      </c>
      <c r="F61" s="45" t="s">
        <v>75</v>
      </c>
      <c r="J61" s="55">
        <f t="shared" si="2"/>
        <v>0</v>
      </c>
      <c r="L61" s="54">
        <f>'EAV rest v. aansl.'!L158</f>
        <v>0</v>
      </c>
      <c r="M61" s="54">
        <f>'EAV rest v. aansl.'!M158</f>
        <v>0</v>
      </c>
      <c r="N61" s="54">
        <f>'EAV rest v. aansl.'!N158</f>
        <v>0</v>
      </c>
      <c r="O61" s="54">
        <f>'EAV rest v. aansl.'!O158</f>
        <v>0</v>
      </c>
      <c r="P61" s="54">
        <f>'EAV rest v. aansl.'!P158</f>
        <v>0</v>
      </c>
      <c r="Q61" s="54">
        <f>'EAV rest v. aansl.'!Q158</f>
        <v>0</v>
      </c>
      <c r="R61" s="54">
        <f>'EAV rest v. aansl.'!R158</f>
        <v>0</v>
      </c>
      <c r="S61" s="54">
        <f>'EAV rest v. aansl.'!S158</f>
        <v>0</v>
      </c>
      <c r="T61" s="63"/>
    </row>
    <row r="62" spans="2:22">
      <c r="B62" s="45" t="s">
        <v>261</v>
      </c>
      <c r="F62" s="45" t="s">
        <v>75</v>
      </c>
      <c r="J62" s="55">
        <f t="shared" si="2"/>
        <v>0</v>
      </c>
      <c r="L62" s="54">
        <f>'EAV rest v. aansl.'!L159</f>
        <v>0</v>
      </c>
      <c r="M62" s="54">
        <f>'EAV rest v. aansl.'!M159</f>
        <v>0</v>
      </c>
      <c r="N62" s="54">
        <f>'EAV rest v. aansl.'!N159</f>
        <v>0</v>
      </c>
      <c r="O62" s="54">
        <f>'EAV rest v. aansl.'!O159</f>
        <v>0</v>
      </c>
      <c r="P62" s="54">
        <f>'EAV rest v. aansl.'!P159</f>
        <v>0</v>
      </c>
      <c r="Q62" s="54">
        <f>'EAV rest v. aansl.'!Q159</f>
        <v>0</v>
      </c>
      <c r="R62" s="54">
        <f>'EAV rest v. aansl.'!R159</f>
        <v>0</v>
      </c>
      <c r="S62" s="54">
        <f>'EAV rest v. aansl.'!S159</f>
        <v>0</v>
      </c>
      <c r="T62" s="63"/>
    </row>
    <row r="63" spans="2:22">
      <c r="B63" s="121"/>
      <c r="L63" s="63"/>
      <c r="M63" s="63"/>
      <c r="N63" s="63"/>
      <c r="O63" s="63"/>
      <c r="P63" s="63"/>
      <c r="Q63" s="63"/>
      <c r="R63" s="63"/>
      <c r="S63" s="63"/>
      <c r="T63" s="63"/>
    </row>
    <row r="64" spans="2:22">
      <c r="B64" s="142" t="s">
        <v>262</v>
      </c>
      <c r="L64" s="63"/>
      <c r="M64" s="63"/>
      <c r="N64" s="63"/>
      <c r="O64" s="63"/>
      <c r="P64" s="63"/>
      <c r="Q64" s="63"/>
      <c r="R64" s="63"/>
      <c r="S64" s="63"/>
      <c r="T64" s="63"/>
    </row>
    <row r="65" spans="1:22">
      <c r="B65" s="45" t="s">
        <v>252</v>
      </c>
      <c r="F65" s="45" t="s">
        <v>75</v>
      </c>
      <c r="J65" s="55">
        <f t="shared" ref="J65:J74" si="3">SUM(L65:S65)</f>
        <v>14122.819999999998</v>
      </c>
      <c r="K65" s="63">
        <f>'EAV rest v. aansl.'!K54</f>
        <v>0</v>
      </c>
      <c r="L65" s="54">
        <f>'EAV rest v. aansl.'!L162</f>
        <v>0</v>
      </c>
      <c r="M65" s="54">
        <f>'EAV rest v. aansl.'!M162</f>
        <v>14122.819999999998</v>
      </c>
      <c r="N65" s="54">
        <f>'EAV rest v. aansl.'!N162</f>
        <v>0</v>
      </c>
      <c r="O65" s="54">
        <f>'EAV rest v. aansl.'!O162</f>
        <v>0</v>
      </c>
      <c r="P65" s="54">
        <f>'EAV rest v. aansl.'!P162</f>
        <v>0</v>
      </c>
      <c r="Q65" s="54">
        <f>'EAV rest v. aansl.'!Q162</f>
        <v>0</v>
      </c>
      <c r="R65" s="54">
        <f>'EAV rest v. aansl.'!R162</f>
        <v>0</v>
      </c>
      <c r="S65" s="54">
        <f>'EAV rest v. aansl.'!S162</f>
        <v>0</v>
      </c>
      <c r="T65" s="63"/>
    </row>
    <row r="66" spans="1:22">
      <c r="B66" s="45" t="s">
        <v>253</v>
      </c>
      <c r="F66" s="45" t="s">
        <v>75</v>
      </c>
      <c r="J66" s="55">
        <f t="shared" si="3"/>
        <v>86995.21</v>
      </c>
      <c r="L66" s="54">
        <f>'EAV rest v. aansl.'!L163</f>
        <v>44100</v>
      </c>
      <c r="M66" s="54">
        <f>'EAV rest v. aansl.'!M163</f>
        <v>17299.129999999997</v>
      </c>
      <c r="N66" s="54">
        <f>'EAV rest v. aansl.'!N163</f>
        <v>0</v>
      </c>
      <c r="O66" s="54">
        <f>'EAV rest v. aansl.'!O163</f>
        <v>18291</v>
      </c>
      <c r="P66" s="54">
        <f>'EAV rest v. aansl.'!P163</f>
        <v>0</v>
      </c>
      <c r="Q66" s="54">
        <f>'EAV rest v. aansl.'!Q163</f>
        <v>7305.08</v>
      </c>
      <c r="R66" s="54">
        <f>'EAV rest v. aansl.'!R163</f>
        <v>0</v>
      </c>
      <c r="S66" s="54">
        <f>'EAV rest v. aansl.'!S163</f>
        <v>0</v>
      </c>
      <c r="T66" s="63"/>
    </row>
    <row r="67" spans="1:22">
      <c r="B67" s="45" t="s">
        <v>254</v>
      </c>
      <c r="F67" s="45" t="s">
        <v>75</v>
      </c>
      <c r="J67" s="55">
        <f t="shared" si="3"/>
        <v>9908.33</v>
      </c>
      <c r="L67" s="54">
        <f>'EAV rest v. aansl.'!L164</f>
        <v>0</v>
      </c>
      <c r="M67" s="54">
        <f>'EAV rest v. aansl.'!M164</f>
        <v>0</v>
      </c>
      <c r="N67" s="54">
        <f>'EAV rest v. aansl.'!N164</f>
        <v>0</v>
      </c>
      <c r="O67" s="54">
        <f>'EAV rest v. aansl.'!O164</f>
        <v>7462</v>
      </c>
      <c r="P67" s="54">
        <f>'EAV rest v. aansl.'!P164</f>
        <v>0</v>
      </c>
      <c r="Q67" s="54">
        <f>'EAV rest v. aansl.'!Q164</f>
        <v>2446.33</v>
      </c>
      <c r="R67" s="54">
        <f>'EAV rest v. aansl.'!R164</f>
        <v>0</v>
      </c>
      <c r="S67" s="54">
        <f>'EAV rest v. aansl.'!S164</f>
        <v>0</v>
      </c>
      <c r="T67" s="63"/>
    </row>
    <row r="68" spans="1:22">
      <c r="B68" s="45" t="s">
        <v>255</v>
      </c>
      <c r="F68" s="45" t="s">
        <v>75</v>
      </c>
      <c r="J68" s="55">
        <f t="shared" si="3"/>
        <v>55497.51</v>
      </c>
      <c r="L68" s="54">
        <f>'EAV rest v. aansl.'!L165</f>
        <v>0</v>
      </c>
      <c r="M68" s="54">
        <f>'EAV rest v. aansl.'!M165</f>
        <v>0</v>
      </c>
      <c r="N68" s="54">
        <f>'EAV rest v. aansl.'!N165</f>
        <v>0</v>
      </c>
      <c r="O68" s="54">
        <f>'EAV rest v. aansl.'!O165</f>
        <v>0</v>
      </c>
      <c r="P68" s="54">
        <f>'EAV rest v. aansl.'!P165</f>
        <v>3799.62</v>
      </c>
      <c r="Q68" s="54">
        <f>'EAV rest v. aansl.'!Q165</f>
        <v>51697.89</v>
      </c>
      <c r="R68" s="54">
        <f>'EAV rest v. aansl.'!R165</f>
        <v>0</v>
      </c>
      <c r="S68" s="54">
        <f>'EAV rest v. aansl.'!S165</f>
        <v>0</v>
      </c>
      <c r="T68" s="63"/>
    </row>
    <row r="69" spans="1:22">
      <c r="B69" s="45" t="s">
        <v>256</v>
      </c>
      <c r="F69" s="45" t="s">
        <v>75</v>
      </c>
      <c r="J69" s="55">
        <f t="shared" si="3"/>
        <v>13300.02</v>
      </c>
      <c r="L69" s="54">
        <f>'EAV rest v. aansl.'!L166</f>
        <v>0</v>
      </c>
      <c r="M69" s="54">
        <f>'EAV rest v. aansl.'!M166</f>
        <v>13300.02</v>
      </c>
      <c r="N69" s="54">
        <f>'EAV rest v. aansl.'!N166</f>
        <v>0</v>
      </c>
      <c r="O69" s="54">
        <f>'EAV rest v. aansl.'!O166</f>
        <v>0</v>
      </c>
      <c r="P69" s="54">
        <f>'EAV rest v. aansl.'!P166</f>
        <v>0</v>
      </c>
      <c r="Q69" s="54">
        <f>'EAV rest v. aansl.'!Q166</f>
        <v>0</v>
      </c>
      <c r="R69" s="54">
        <f>'EAV rest v. aansl.'!R166</f>
        <v>0</v>
      </c>
      <c r="S69" s="54">
        <f>'EAV rest v. aansl.'!S166</f>
        <v>0</v>
      </c>
      <c r="T69" s="63"/>
    </row>
    <row r="70" spans="1:22">
      <c r="B70" s="45" t="s">
        <v>257</v>
      </c>
      <c r="F70" s="45" t="s">
        <v>75</v>
      </c>
      <c r="J70" s="55">
        <f t="shared" si="3"/>
        <v>74891.97</v>
      </c>
      <c r="L70" s="54">
        <f>'EAV rest v. aansl.'!L167</f>
        <v>0</v>
      </c>
      <c r="M70" s="54">
        <f>'EAV rest v. aansl.'!M167</f>
        <v>49502.97</v>
      </c>
      <c r="N70" s="54">
        <f>'EAV rest v. aansl.'!N167</f>
        <v>0</v>
      </c>
      <c r="O70" s="54">
        <f>'EAV rest v. aansl.'!O167</f>
        <v>25389</v>
      </c>
      <c r="P70" s="54">
        <f>'EAV rest v. aansl.'!P167</f>
        <v>0</v>
      </c>
      <c r="Q70" s="54">
        <f>'EAV rest v. aansl.'!Q167</f>
        <v>0</v>
      </c>
      <c r="R70" s="54">
        <f>'EAV rest v. aansl.'!R167</f>
        <v>0</v>
      </c>
      <c r="S70" s="54">
        <f>'EAV rest v. aansl.'!S167</f>
        <v>0</v>
      </c>
      <c r="T70" s="63"/>
    </row>
    <row r="71" spans="1:22">
      <c r="B71" s="45" t="s">
        <v>258</v>
      </c>
      <c r="F71" s="45" t="s">
        <v>75</v>
      </c>
      <c r="J71" s="55">
        <f t="shared" si="3"/>
        <v>34882.879999999997</v>
      </c>
      <c r="L71" s="54">
        <f>'EAV rest v. aansl.'!L168</f>
        <v>0</v>
      </c>
      <c r="M71" s="54">
        <f>'EAV rest v. aansl.'!M168</f>
        <v>0</v>
      </c>
      <c r="N71" s="54">
        <f>'EAV rest v. aansl.'!N168</f>
        <v>0</v>
      </c>
      <c r="O71" s="54">
        <f>'EAV rest v. aansl.'!O168</f>
        <v>0</v>
      </c>
      <c r="P71" s="54">
        <f>'EAV rest v. aansl.'!P168</f>
        <v>0</v>
      </c>
      <c r="Q71" s="54">
        <f>'EAV rest v. aansl.'!Q168</f>
        <v>34882.879999999997</v>
      </c>
      <c r="R71" s="54">
        <f>'EAV rest v. aansl.'!R168</f>
        <v>0</v>
      </c>
      <c r="S71" s="54">
        <f>'EAV rest v. aansl.'!S168</f>
        <v>0</v>
      </c>
      <c r="T71" s="63"/>
    </row>
    <row r="72" spans="1:22">
      <c r="B72" s="45" t="s">
        <v>259</v>
      </c>
      <c r="F72" s="45" t="s">
        <v>75</v>
      </c>
      <c r="J72" s="55">
        <f t="shared" si="3"/>
        <v>0</v>
      </c>
      <c r="L72" s="54">
        <f>'EAV rest v. aansl.'!L169</f>
        <v>0</v>
      </c>
      <c r="M72" s="54">
        <f>'EAV rest v. aansl.'!M169</f>
        <v>0</v>
      </c>
      <c r="N72" s="54">
        <f>'EAV rest v. aansl.'!N169</f>
        <v>0</v>
      </c>
      <c r="O72" s="54">
        <f>'EAV rest v. aansl.'!O169</f>
        <v>0</v>
      </c>
      <c r="P72" s="54">
        <f>'EAV rest v. aansl.'!P169</f>
        <v>0</v>
      </c>
      <c r="Q72" s="54">
        <f>'EAV rest v. aansl.'!Q169</f>
        <v>0</v>
      </c>
      <c r="R72" s="54">
        <f>'EAV rest v. aansl.'!R169</f>
        <v>0</v>
      </c>
      <c r="S72" s="54">
        <f>'EAV rest v. aansl.'!S169</f>
        <v>0</v>
      </c>
      <c r="T72" s="63"/>
    </row>
    <row r="73" spans="1:22">
      <c r="B73" s="45" t="s">
        <v>260</v>
      </c>
      <c r="F73" s="45" t="s">
        <v>75</v>
      </c>
      <c r="J73" s="55">
        <f t="shared" si="3"/>
        <v>0</v>
      </c>
      <c r="L73" s="54">
        <f>'EAV rest v. aansl.'!L170</f>
        <v>0</v>
      </c>
      <c r="M73" s="54">
        <f>'EAV rest v. aansl.'!M170</f>
        <v>0</v>
      </c>
      <c r="N73" s="54">
        <f>'EAV rest v. aansl.'!N170</f>
        <v>0</v>
      </c>
      <c r="O73" s="54">
        <f>'EAV rest v. aansl.'!O170</f>
        <v>0</v>
      </c>
      <c r="P73" s="54">
        <f>'EAV rest v. aansl.'!P170</f>
        <v>0</v>
      </c>
      <c r="Q73" s="54">
        <f>'EAV rest v. aansl.'!Q170</f>
        <v>0</v>
      </c>
      <c r="R73" s="54">
        <f>'EAV rest v. aansl.'!R170</f>
        <v>0</v>
      </c>
      <c r="S73" s="54">
        <f>'EAV rest v. aansl.'!S170</f>
        <v>0</v>
      </c>
      <c r="T73" s="63"/>
    </row>
    <row r="74" spans="1:22">
      <c r="B74" s="45" t="s">
        <v>261</v>
      </c>
      <c r="F74" s="45" t="s">
        <v>75</v>
      </c>
      <c r="J74" s="55">
        <f t="shared" si="3"/>
        <v>0</v>
      </c>
      <c r="L74" s="54">
        <f>'EAV rest v. aansl.'!L171</f>
        <v>0</v>
      </c>
      <c r="M74" s="54">
        <f>'EAV rest v. aansl.'!M171</f>
        <v>0</v>
      </c>
      <c r="N74" s="54">
        <f>'EAV rest v. aansl.'!N171</f>
        <v>0</v>
      </c>
      <c r="O74" s="54">
        <f>'EAV rest v. aansl.'!O171</f>
        <v>0</v>
      </c>
      <c r="P74" s="54">
        <f>'EAV rest v. aansl.'!P171</f>
        <v>0</v>
      </c>
      <c r="Q74" s="54">
        <f>'EAV rest v. aansl.'!Q171</f>
        <v>0</v>
      </c>
      <c r="R74" s="54">
        <f>'EAV rest v. aansl.'!R171</f>
        <v>0</v>
      </c>
      <c r="S74" s="54">
        <f>'EAV rest v. aansl.'!S171</f>
        <v>0</v>
      </c>
      <c r="T74" s="63"/>
    </row>
    <row r="75" spans="1:22">
      <c r="L75" s="63"/>
      <c r="M75" s="63"/>
      <c r="N75" s="63"/>
      <c r="O75" s="63"/>
      <c r="P75" s="63"/>
      <c r="Q75" s="63"/>
      <c r="R75" s="63"/>
      <c r="S75" s="63"/>
      <c r="T75" s="63"/>
      <c r="U75" s="59"/>
      <c r="V75" s="59"/>
    </row>
    <row r="76" spans="1:22" s="78" customFormat="1">
      <c r="A76" s="77"/>
      <c r="B76" s="78" t="s">
        <v>302</v>
      </c>
    </row>
    <row r="77" spans="1:22">
      <c r="B77" s="67"/>
      <c r="L77" s="63"/>
      <c r="M77" s="63"/>
      <c r="N77" s="63"/>
      <c r="O77" s="63"/>
      <c r="P77" s="63"/>
      <c r="Q77" s="63"/>
      <c r="R77" s="63"/>
      <c r="S77" s="63"/>
      <c r="T77" s="63"/>
      <c r="U77" s="59"/>
      <c r="V77" s="59"/>
    </row>
    <row r="78" spans="1:22">
      <c r="B78" s="44" t="s">
        <v>263</v>
      </c>
      <c r="L78" s="63"/>
      <c r="M78" s="63"/>
      <c r="N78" s="63"/>
      <c r="O78" s="63"/>
      <c r="P78" s="63"/>
      <c r="Q78" s="63"/>
      <c r="R78" s="63"/>
      <c r="S78" s="63"/>
      <c r="T78" s="63"/>
      <c r="U78" s="59"/>
      <c r="V78" s="59"/>
    </row>
    <row r="79" spans="1:22">
      <c r="B79" s="45"/>
      <c r="L79" s="63"/>
      <c r="M79" s="63"/>
      <c r="N79" s="63"/>
      <c r="O79" s="63"/>
      <c r="P79" s="63"/>
      <c r="Q79" s="63"/>
      <c r="R79" s="63"/>
      <c r="S79" s="63"/>
      <c r="T79" s="63"/>
      <c r="U79" s="59"/>
      <c r="V79" s="59"/>
    </row>
    <row r="80" spans="1:22">
      <c r="B80" s="44" t="s">
        <v>251</v>
      </c>
      <c r="L80" s="63"/>
      <c r="M80" s="63"/>
      <c r="N80" s="63"/>
      <c r="O80" s="63"/>
      <c r="P80" s="63"/>
      <c r="Q80" s="63"/>
      <c r="R80" s="63"/>
      <c r="S80" s="63"/>
      <c r="T80" s="63"/>
      <c r="U80" s="59"/>
      <c r="V80" s="59"/>
    </row>
    <row r="81" spans="2:21">
      <c r="B81" s="45" t="s">
        <v>252</v>
      </c>
      <c r="F81" s="50" t="s">
        <v>88</v>
      </c>
      <c r="J81" s="55">
        <f t="shared" ref="J81:J90" si="4">SUM(L81:S81)</f>
        <v>371798.22211201966</v>
      </c>
      <c r="K81" s="63">
        <f>'EAV rest v. aansl.'!K180</f>
        <v>0</v>
      </c>
      <c r="L81" s="54">
        <f>'EAV rest v. aansl.'!L288</f>
        <v>11389.94</v>
      </c>
      <c r="M81" s="54">
        <f>'EAV rest v. aansl.'!M288</f>
        <v>2368</v>
      </c>
      <c r="N81" s="54">
        <f>'EAV rest v. aansl.'!N288</f>
        <v>207802.61211201965</v>
      </c>
      <c r="O81" s="54">
        <f>'EAV rest v. aansl.'!O288</f>
        <v>0</v>
      </c>
      <c r="P81" s="54">
        <f>'EAV rest v. aansl.'!P288</f>
        <v>3488.66</v>
      </c>
      <c r="Q81" s="54">
        <f>'EAV rest v. aansl.'!Q288</f>
        <v>139298.53</v>
      </c>
      <c r="R81" s="54">
        <f>'EAV rest v. aansl.'!R288</f>
        <v>7450.48</v>
      </c>
      <c r="S81" s="54">
        <f>'EAV rest v. aansl.'!S288</f>
        <v>0</v>
      </c>
      <c r="T81" s="63"/>
    </row>
    <row r="82" spans="2:21">
      <c r="B82" s="45" t="s">
        <v>253</v>
      </c>
      <c r="F82" s="50" t="s">
        <v>88</v>
      </c>
      <c r="J82" s="55">
        <f t="shared" si="4"/>
        <v>528470.3136731165</v>
      </c>
      <c r="L82" s="54">
        <f>'EAV rest v. aansl.'!L289</f>
        <v>8607.57</v>
      </c>
      <c r="M82" s="54">
        <f>'EAV rest v. aansl.'!M289</f>
        <v>5966</v>
      </c>
      <c r="N82" s="54">
        <f>'EAV rest v. aansl.'!N289</f>
        <v>114980.95872579953</v>
      </c>
      <c r="O82" s="54">
        <f>'EAV rest v. aansl.'!O289</f>
        <v>294777.94494731701</v>
      </c>
      <c r="P82" s="54">
        <f>'EAV rest v. aansl.'!P289</f>
        <v>2801.34</v>
      </c>
      <c r="Q82" s="54">
        <f>'EAV rest v. aansl.'!Q289</f>
        <v>86218.5</v>
      </c>
      <c r="R82" s="54">
        <f>'EAV rest v. aansl.'!R289</f>
        <v>15118</v>
      </c>
      <c r="S82" s="54">
        <f>'EAV rest v. aansl.'!S289</f>
        <v>0</v>
      </c>
      <c r="T82" s="63"/>
    </row>
    <row r="83" spans="2:21">
      <c r="B83" s="45" t="s">
        <v>254</v>
      </c>
      <c r="F83" s="50" t="s">
        <v>88</v>
      </c>
      <c r="J83" s="55">
        <f t="shared" si="4"/>
        <v>474858.75331692852</v>
      </c>
      <c r="L83" s="54">
        <f>'EAV rest v. aansl.'!L290</f>
        <v>0</v>
      </c>
      <c r="M83" s="54">
        <f>'EAV rest v. aansl.'!M290</f>
        <v>3065</v>
      </c>
      <c r="N83" s="54">
        <f>'EAV rest v. aansl.'!N290</f>
        <v>142255.98967508375</v>
      </c>
      <c r="O83" s="54">
        <f>'EAV rest v. aansl.'!O290</f>
        <v>262455.01364184479</v>
      </c>
      <c r="P83" s="54">
        <f>'EAV rest v. aansl.'!P290</f>
        <v>4450</v>
      </c>
      <c r="Q83" s="54">
        <f>'EAV rest v. aansl.'!Q290</f>
        <v>62632.75</v>
      </c>
      <c r="R83" s="54">
        <f>'EAV rest v. aansl.'!R290</f>
        <v>0</v>
      </c>
      <c r="S83" s="54">
        <f>'EAV rest v. aansl.'!S290</f>
        <v>0</v>
      </c>
      <c r="T83" s="63"/>
    </row>
    <row r="84" spans="2:21">
      <c r="B84" s="45" t="s">
        <v>255</v>
      </c>
      <c r="F84" s="50" t="s">
        <v>88</v>
      </c>
      <c r="J84" s="55">
        <f t="shared" si="4"/>
        <v>160927.4470779564</v>
      </c>
      <c r="L84" s="54">
        <f>'EAV rest v. aansl.'!L291</f>
        <v>1581.99</v>
      </c>
      <c r="M84" s="54">
        <f>'EAV rest v. aansl.'!M291</f>
        <v>10758.81</v>
      </c>
      <c r="N84" s="54">
        <f>'EAV rest v. aansl.'!N291</f>
        <v>115042.98674964142</v>
      </c>
      <c r="O84" s="54">
        <f>'EAV rest v. aansl.'!O291</f>
        <v>33543.660328314974</v>
      </c>
      <c r="P84" s="54">
        <f>'EAV rest v. aansl.'!P291</f>
        <v>0</v>
      </c>
      <c r="Q84" s="54">
        <f>'EAV rest v. aansl.'!Q291</f>
        <v>0</v>
      </c>
      <c r="R84" s="54">
        <f>'EAV rest v. aansl.'!R291</f>
        <v>0</v>
      </c>
      <c r="S84" s="54">
        <f>'EAV rest v. aansl.'!S291</f>
        <v>0</v>
      </c>
      <c r="T84" s="63"/>
    </row>
    <row r="85" spans="2:21">
      <c r="B85" s="45" t="s">
        <v>256</v>
      </c>
      <c r="F85" s="50" t="s">
        <v>88</v>
      </c>
      <c r="J85" s="55">
        <f t="shared" si="4"/>
        <v>56665.214783078089</v>
      </c>
      <c r="L85" s="54">
        <f>'EAV rest v. aansl.'!L292</f>
        <v>0</v>
      </c>
      <c r="M85" s="54">
        <f>'EAV rest v. aansl.'!M292</f>
        <v>0</v>
      </c>
      <c r="N85" s="54">
        <f>'EAV rest v. aansl.'!N292</f>
        <v>120216.89819682151</v>
      </c>
      <c r="O85" s="54">
        <f>'EAV rest v. aansl.'!O292</f>
        <v>-63551.68341374342</v>
      </c>
      <c r="P85" s="54">
        <f>'EAV rest v. aansl.'!P292</f>
        <v>0</v>
      </c>
      <c r="Q85" s="54">
        <f>'EAV rest v. aansl.'!Q292</f>
        <v>0</v>
      </c>
      <c r="R85" s="54">
        <f>'EAV rest v. aansl.'!R292</f>
        <v>0</v>
      </c>
      <c r="S85" s="54">
        <f>'EAV rest v. aansl.'!S292</f>
        <v>0</v>
      </c>
      <c r="T85" s="63"/>
    </row>
    <row r="86" spans="2:21">
      <c r="B86" s="45" t="s">
        <v>257</v>
      </c>
      <c r="F86" s="50" t="s">
        <v>88</v>
      </c>
      <c r="J86" s="55">
        <f t="shared" si="4"/>
        <v>618071.62089427258</v>
      </c>
      <c r="L86" s="54">
        <f>'EAV rest v. aansl.'!L293</f>
        <v>0</v>
      </c>
      <c r="M86" s="54">
        <f>'EAV rest v. aansl.'!M293</f>
        <v>0</v>
      </c>
      <c r="N86" s="54">
        <f>'EAV rest v. aansl.'!N293</f>
        <v>38402.264634077896</v>
      </c>
      <c r="O86" s="54">
        <f>'EAV rest v. aansl.'!O293</f>
        <v>567700.29626019462</v>
      </c>
      <c r="P86" s="54">
        <f>'EAV rest v. aansl.'!P293</f>
        <v>0</v>
      </c>
      <c r="Q86" s="54">
        <f>'EAV rest v. aansl.'!Q293</f>
        <v>0</v>
      </c>
      <c r="R86" s="54">
        <f>'EAV rest v. aansl.'!R293</f>
        <v>11969.06</v>
      </c>
      <c r="S86" s="54">
        <f>'EAV rest v. aansl.'!S293</f>
        <v>0</v>
      </c>
      <c r="T86" s="63"/>
    </row>
    <row r="87" spans="2:21">
      <c r="B87" s="45" t="s">
        <v>258</v>
      </c>
      <c r="F87" s="50" t="s">
        <v>88</v>
      </c>
      <c r="J87" s="55">
        <f t="shared" si="4"/>
        <v>59674.199567818097</v>
      </c>
      <c r="L87" s="54">
        <f>'EAV rest v. aansl.'!L294</f>
        <v>0</v>
      </c>
      <c r="M87" s="54">
        <f>'EAV rest v. aansl.'!M294</f>
        <v>0</v>
      </c>
      <c r="N87" s="54">
        <f>'EAV rest v. aansl.'!N294</f>
        <v>59674.199567818097</v>
      </c>
      <c r="O87" s="54">
        <f>'EAV rest v. aansl.'!O294</f>
        <v>0</v>
      </c>
      <c r="P87" s="54">
        <f>'EAV rest v. aansl.'!P294</f>
        <v>0</v>
      </c>
      <c r="Q87" s="54">
        <f>'EAV rest v. aansl.'!Q294</f>
        <v>0</v>
      </c>
      <c r="R87" s="54">
        <f>'EAV rest v. aansl.'!R294</f>
        <v>0</v>
      </c>
      <c r="S87" s="54">
        <f>'EAV rest v. aansl.'!S294</f>
        <v>0</v>
      </c>
      <c r="T87" s="63"/>
    </row>
    <row r="88" spans="2:21">
      <c r="B88" s="45" t="s">
        <v>259</v>
      </c>
      <c r="F88" s="50" t="s">
        <v>88</v>
      </c>
      <c r="J88" s="55">
        <f t="shared" si="4"/>
        <v>60089.563200020602</v>
      </c>
      <c r="L88" s="54">
        <f>'EAV rest v. aansl.'!L295</f>
        <v>0</v>
      </c>
      <c r="M88" s="54">
        <f>'EAV rest v. aansl.'!M295</f>
        <v>0</v>
      </c>
      <c r="N88" s="54">
        <f>'EAV rest v. aansl.'!N295</f>
        <v>60089.563200020602</v>
      </c>
      <c r="O88" s="54">
        <f>'EAV rest v. aansl.'!O295</f>
        <v>0</v>
      </c>
      <c r="P88" s="54">
        <f>'EAV rest v. aansl.'!P295</f>
        <v>0</v>
      </c>
      <c r="Q88" s="54">
        <f>'EAV rest v. aansl.'!Q295</f>
        <v>0</v>
      </c>
      <c r="R88" s="54">
        <f>'EAV rest v. aansl.'!R295</f>
        <v>0</v>
      </c>
      <c r="S88" s="54">
        <f>'EAV rest v. aansl.'!S295</f>
        <v>0</v>
      </c>
      <c r="T88" s="63"/>
    </row>
    <row r="89" spans="2:21">
      <c r="B89" s="45" t="s">
        <v>260</v>
      </c>
      <c r="F89" s="50" t="s">
        <v>88</v>
      </c>
      <c r="J89" s="55">
        <f t="shared" si="4"/>
        <v>0</v>
      </c>
      <c r="L89" s="54">
        <f>'EAV rest v. aansl.'!L296</f>
        <v>0</v>
      </c>
      <c r="M89" s="54">
        <f>'EAV rest v. aansl.'!M296</f>
        <v>0</v>
      </c>
      <c r="N89" s="54">
        <f>'EAV rest v. aansl.'!N296</f>
        <v>0</v>
      </c>
      <c r="O89" s="54">
        <f>'EAV rest v. aansl.'!O296</f>
        <v>0</v>
      </c>
      <c r="P89" s="54">
        <f>'EAV rest v. aansl.'!P296</f>
        <v>0</v>
      </c>
      <c r="Q89" s="54">
        <f>'EAV rest v. aansl.'!Q296</f>
        <v>0</v>
      </c>
      <c r="R89" s="54">
        <f>'EAV rest v. aansl.'!R296</f>
        <v>0</v>
      </c>
      <c r="S89" s="54">
        <f>'EAV rest v. aansl.'!S296</f>
        <v>0</v>
      </c>
      <c r="T89" s="63"/>
    </row>
    <row r="90" spans="2:21">
      <c r="B90" s="45" t="s">
        <v>261</v>
      </c>
      <c r="F90" s="50" t="s">
        <v>88</v>
      </c>
      <c r="J90" s="55">
        <f t="shared" si="4"/>
        <v>0</v>
      </c>
      <c r="L90" s="54">
        <f>'EAV rest v. aansl.'!L297</f>
        <v>0</v>
      </c>
      <c r="M90" s="54">
        <f>'EAV rest v. aansl.'!M297</f>
        <v>0</v>
      </c>
      <c r="N90" s="54">
        <f>'EAV rest v. aansl.'!N297</f>
        <v>0</v>
      </c>
      <c r="O90" s="54">
        <f>'EAV rest v. aansl.'!O297</f>
        <v>0</v>
      </c>
      <c r="P90" s="54">
        <f>'EAV rest v. aansl.'!P297</f>
        <v>0</v>
      </c>
      <c r="Q90" s="54">
        <f>'EAV rest v. aansl.'!Q297</f>
        <v>0</v>
      </c>
      <c r="R90" s="54">
        <f>'EAV rest v. aansl.'!R297</f>
        <v>0</v>
      </c>
      <c r="S90" s="54">
        <f>'EAV rest v. aansl.'!S297</f>
        <v>0</v>
      </c>
      <c r="T90" s="63"/>
    </row>
    <row r="91" spans="2:21">
      <c r="B91" s="45"/>
      <c r="L91" s="63"/>
      <c r="M91" s="63"/>
      <c r="N91" s="63"/>
      <c r="O91" s="63"/>
      <c r="P91" s="63"/>
      <c r="Q91" s="63"/>
      <c r="R91" s="63"/>
      <c r="S91" s="63"/>
      <c r="T91" s="63"/>
      <c r="U91" s="59"/>
    </row>
    <row r="92" spans="2:21">
      <c r="B92" s="44" t="s">
        <v>262</v>
      </c>
      <c r="L92" s="63"/>
      <c r="M92" s="63"/>
      <c r="N92" s="63"/>
      <c r="O92" s="63"/>
      <c r="P92" s="63"/>
      <c r="Q92" s="63"/>
      <c r="R92" s="63"/>
      <c r="S92" s="63"/>
      <c r="T92" s="63"/>
      <c r="U92" s="59"/>
    </row>
    <row r="93" spans="2:21">
      <c r="B93" s="45" t="s">
        <v>252</v>
      </c>
      <c r="F93" s="50" t="s">
        <v>88</v>
      </c>
      <c r="J93" s="55">
        <f t="shared" ref="J93:J102" si="5">SUM(L93:S93)</f>
        <v>15811.74</v>
      </c>
      <c r="K93" s="63">
        <f>'EAV rest v. aansl.'!K192</f>
        <v>0</v>
      </c>
      <c r="L93" s="54">
        <f>'EAV rest v. aansl.'!L300</f>
        <v>5811.74</v>
      </c>
      <c r="M93" s="54">
        <f>'EAV rest v. aansl.'!M300</f>
        <v>0</v>
      </c>
      <c r="N93" s="54">
        <f>'EAV rest v. aansl.'!N300</f>
        <v>0</v>
      </c>
      <c r="O93" s="54">
        <f>'EAV rest v. aansl.'!O300</f>
        <v>0</v>
      </c>
      <c r="P93" s="54">
        <f>'EAV rest v. aansl.'!P300</f>
        <v>0</v>
      </c>
      <c r="Q93" s="54">
        <f>'EAV rest v. aansl.'!Q300</f>
        <v>10000</v>
      </c>
      <c r="R93" s="54">
        <f>'EAV rest v. aansl.'!R300</f>
        <v>0</v>
      </c>
      <c r="S93" s="54">
        <f>'EAV rest v. aansl.'!S300</f>
        <v>0</v>
      </c>
      <c r="T93" s="63"/>
    </row>
    <row r="94" spans="2:21">
      <c r="B94" s="45" t="s">
        <v>253</v>
      </c>
      <c r="F94" s="50" t="s">
        <v>88</v>
      </c>
      <c r="J94" s="55">
        <f t="shared" si="5"/>
        <v>160711.65235790637</v>
      </c>
      <c r="L94" s="54">
        <f>'EAV rest v. aansl.'!L301</f>
        <v>19649.32</v>
      </c>
      <c r="M94" s="54">
        <f>'EAV rest v. aansl.'!M301</f>
        <v>0</v>
      </c>
      <c r="N94" s="54">
        <f>'EAV rest v. aansl.'!N301</f>
        <v>45722.988011079404</v>
      </c>
      <c r="O94" s="54">
        <f>'EAV rest v. aansl.'!O301</f>
        <v>44525.844346826954</v>
      </c>
      <c r="P94" s="54">
        <f>'EAV rest v. aansl.'!P301</f>
        <v>0</v>
      </c>
      <c r="Q94" s="54">
        <f>'EAV rest v. aansl.'!Q301</f>
        <v>50813.5</v>
      </c>
      <c r="R94" s="54">
        <f>'EAV rest v. aansl.'!R301</f>
        <v>0</v>
      </c>
      <c r="S94" s="54">
        <f>'EAV rest v. aansl.'!S301</f>
        <v>0</v>
      </c>
      <c r="T94" s="63"/>
    </row>
    <row r="95" spans="2:21">
      <c r="B95" s="45" t="s">
        <v>254</v>
      </c>
      <c r="F95" s="50" t="s">
        <v>88</v>
      </c>
      <c r="J95" s="55">
        <f t="shared" si="5"/>
        <v>99489.592922927346</v>
      </c>
      <c r="L95" s="54">
        <f>'EAV rest v. aansl.'!L302</f>
        <v>26254.28</v>
      </c>
      <c r="M95" s="54">
        <f>'EAV rest v. aansl.'!M302</f>
        <v>0</v>
      </c>
      <c r="N95" s="54">
        <f>'EAV rest v. aansl.'!N302</f>
        <v>0</v>
      </c>
      <c r="O95" s="54">
        <f>'EAV rest v. aansl.'!O302</f>
        <v>20500.81292292734</v>
      </c>
      <c r="P95" s="54">
        <f>'EAV rest v. aansl.'!P302</f>
        <v>0</v>
      </c>
      <c r="Q95" s="54">
        <f>'EAV rest v. aansl.'!Q302</f>
        <v>52734.5</v>
      </c>
      <c r="R95" s="54">
        <f>'EAV rest v. aansl.'!R302</f>
        <v>0</v>
      </c>
      <c r="S95" s="54">
        <f>'EAV rest v. aansl.'!S302</f>
        <v>0</v>
      </c>
      <c r="T95" s="63"/>
    </row>
    <row r="96" spans="2:21">
      <c r="B96" s="45" t="s">
        <v>255</v>
      </c>
      <c r="F96" s="50" t="s">
        <v>88</v>
      </c>
      <c r="J96" s="55">
        <f t="shared" si="5"/>
        <v>41556</v>
      </c>
      <c r="L96" s="54">
        <f>'EAV rest v. aansl.'!L303</f>
        <v>0</v>
      </c>
      <c r="M96" s="54">
        <f>'EAV rest v. aansl.'!M303</f>
        <v>6411</v>
      </c>
      <c r="N96" s="54">
        <f>'EAV rest v. aansl.'!N303</f>
        <v>0</v>
      </c>
      <c r="O96" s="54">
        <f>'EAV rest v. aansl.'!O303</f>
        <v>0</v>
      </c>
      <c r="P96" s="54">
        <f>'EAV rest v. aansl.'!P303</f>
        <v>0</v>
      </c>
      <c r="Q96" s="54">
        <f>'EAV rest v. aansl.'!Q303</f>
        <v>35145</v>
      </c>
      <c r="R96" s="54">
        <f>'EAV rest v. aansl.'!R303</f>
        <v>0</v>
      </c>
      <c r="S96" s="54">
        <f>'EAV rest v. aansl.'!S303</f>
        <v>0</v>
      </c>
      <c r="T96" s="63"/>
    </row>
    <row r="97" spans="2:21">
      <c r="B97" s="45" t="s">
        <v>256</v>
      </c>
      <c r="F97" s="50" t="s">
        <v>88</v>
      </c>
      <c r="J97" s="55">
        <f t="shared" si="5"/>
        <v>10004.175108056659</v>
      </c>
      <c r="L97" s="54">
        <f>'EAV rest v. aansl.'!L304</f>
        <v>0</v>
      </c>
      <c r="M97" s="54">
        <f>'EAV rest v. aansl.'!M304</f>
        <v>0</v>
      </c>
      <c r="N97" s="54">
        <f>'EAV rest v. aansl.'!N304</f>
        <v>7791.1001321796848</v>
      </c>
      <c r="O97" s="54">
        <f>'EAV rest v. aansl.'!O304</f>
        <v>-19570.675024123026</v>
      </c>
      <c r="P97" s="54">
        <f>'EAV rest v. aansl.'!P304</f>
        <v>0</v>
      </c>
      <c r="Q97" s="54">
        <f>'EAV rest v. aansl.'!Q304</f>
        <v>21783.75</v>
      </c>
      <c r="R97" s="54">
        <f>'EAV rest v. aansl.'!R304</f>
        <v>0</v>
      </c>
      <c r="S97" s="54">
        <f>'EAV rest v. aansl.'!S304</f>
        <v>0</v>
      </c>
      <c r="T97" s="63"/>
    </row>
    <row r="98" spans="2:21">
      <c r="B98" s="45" t="s">
        <v>257</v>
      </c>
      <c r="F98" s="50" t="s">
        <v>88</v>
      </c>
      <c r="J98" s="55">
        <f t="shared" si="5"/>
        <v>387725.43364894675</v>
      </c>
      <c r="L98" s="54">
        <f>'EAV rest v. aansl.'!L305</f>
        <v>0</v>
      </c>
      <c r="M98" s="54">
        <f>'EAV rest v. aansl.'!M305</f>
        <v>0</v>
      </c>
      <c r="N98" s="54">
        <f>'EAV rest v. aansl.'!N305</f>
        <v>32867.187668441693</v>
      </c>
      <c r="O98" s="54">
        <f>'EAV rest v. aansl.'!O305</f>
        <v>316223.74598050507</v>
      </c>
      <c r="P98" s="54">
        <f>'EAV rest v. aansl.'!P305</f>
        <v>0</v>
      </c>
      <c r="Q98" s="54">
        <f>'EAV rest v. aansl.'!Q305</f>
        <v>38634.5</v>
      </c>
      <c r="R98" s="54">
        <f>'EAV rest v. aansl.'!R305</f>
        <v>0</v>
      </c>
      <c r="S98" s="54">
        <f>'EAV rest v. aansl.'!S305</f>
        <v>0</v>
      </c>
      <c r="T98" s="63"/>
    </row>
    <row r="99" spans="2:21">
      <c r="B99" s="45" t="s">
        <v>258</v>
      </c>
      <c r="F99" s="50" t="s">
        <v>88</v>
      </c>
      <c r="J99" s="55">
        <f t="shared" si="5"/>
        <v>301764.0318677036</v>
      </c>
      <c r="L99" s="54">
        <f>'EAV rest v. aansl.'!L306</f>
        <v>0</v>
      </c>
      <c r="M99" s="54">
        <f>'EAV rest v. aansl.'!M306</f>
        <v>0</v>
      </c>
      <c r="N99" s="54">
        <f>'EAV rest v. aansl.'!N306</f>
        <v>2198.5844208616645</v>
      </c>
      <c r="O99" s="54">
        <f>'EAV rest v. aansl.'!O306</f>
        <v>201382.49744684194</v>
      </c>
      <c r="P99" s="54">
        <f>'EAV rest v. aansl.'!P306</f>
        <v>0</v>
      </c>
      <c r="Q99" s="54">
        <f>'EAV rest v. aansl.'!Q306</f>
        <v>98182.95</v>
      </c>
      <c r="R99" s="54">
        <f>'EAV rest v. aansl.'!R306</f>
        <v>0</v>
      </c>
      <c r="S99" s="54">
        <f>'EAV rest v. aansl.'!S306</f>
        <v>0</v>
      </c>
      <c r="T99" s="63"/>
    </row>
    <row r="100" spans="2:21">
      <c r="B100" s="45" t="s">
        <v>259</v>
      </c>
      <c r="F100" s="50" t="s">
        <v>88</v>
      </c>
      <c r="J100" s="55">
        <f t="shared" si="5"/>
        <v>9985</v>
      </c>
      <c r="L100" s="54">
        <f>'EAV rest v. aansl.'!L307</f>
        <v>0</v>
      </c>
      <c r="M100" s="54">
        <f>'EAV rest v. aansl.'!M307</f>
        <v>0</v>
      </c>
      <c r="N100" s="54">
        <f>'EAV rest v. aansl.'!N307</f>
        <v>0</v>
      </c>
      <c r="O100" s="54">
        <f>'EAV rest v. aansl.'!O307</f>
        <v>0</v>
      </c>
      <c r="P100" s="54">
        <f>'EAV rest v. aansl.'!P307</f>
        <v>0</v>
      </c>
      <c r="Q100" s="54">
        <f>'EAV rest v. aansl.'!Q307</f>
        <v>9985</v>
      </c>
      <c r="R100" s="54">
        <f>'EAV rest v. aansl.'!R307</f>
        <v>0</v>
      </c>
      <c r="S100" s="54">
        <f>'EAV rest v. aansl.'!S307</f>
        <v>0</v>
      </c>
      <c r="T100" s="63"/>
    </row>
    <row r="101" spans="2:21">
      <c r="B101" s="45" t="s">
        <v>260</v>
      </c>
      <c r="F101" s="50" t="s">
        <v>88</v>
      </c>
      <c r="J101" s="55">
        <f t="shared" si="5"/>
        <v>0</v>
      </c>
      <c r="L101" s="54">
        <f>'EAV rest v. aansl.'!L308</f>
        <v>0</v>
      </c>
      <c r="M101" s="54">
        <f>'EAV rest v. aansl.'!M308</f>
        <v>0</v>
      </c>
      <c r="N101" s="54">
        <f>'EAV rest v. aansl.'!N308</f>
        <v>0</v>
      </c>
      <c r="O101" s="54">
        <f>'EAV rest v. aansl.'!O308</f>
        <v>0</v>
      </c>
      <c r="P101" s="54">
        <f>'EAV rest v. aansl.'!P308</f>
        <v>0</v>
      </c>
      <c r="Q101" s="54">
        <f>'EAV rest v. aansl.'!Q308</f>
        <v>0</v>
      </c>
      <c r="R101" s="54">
        <f>'EAV rest v. aansl.'!R308</f>
        <v>0</v>
      </c>
      <c r="S101" s="54">
        <f>'EAV rest v. aansl.'!S308</f>
        <v>0</v>
      </c>
      <c r="T101" s="63"/>
    </row>
    <row r="102" spans="2:21">
      <c r="B102" s="45" t="s">
        <v>261</v>
      </c>
      <c r="F102" s="50" t="s">
        <v>88</v>
      </c>
      <c r="J102" s="55">
        <f t="shared" si="5"/>
        <v>0</v>
      </c>
      <c r="L102" s="54">
        <f>'EAV rest v. aansl.'!L309</f>
        <v>0</v>
      </c>
      <c r="M102" s="54">
        <f>'EAV rest v. aansl.'!M309</f>
        <v>0</v>
      </c>
      <c r="N102" s="54">
        <f>'EAV rest v. aansl.'!N309</f>
        <v>0</v>
      </c>
      <c r="O102" s="54">
        <f>'EAV rest v. aansl.'!O309</f>
        <v>0</v>
      </c>
      <c r="P102" s="54">
        <f>'EAV rest v. aansl.'!P309</f>
        <v>0</v>
      </c>
      <c r="Q102" s="54">
        <f>'EAV rest v. aansl.'!Q309</f>
        <v>0</v>
      </c>
      <c r="R102" s="54">
        <f>'EAV rest v. aansl.'!R309</f>
        <v>0</v>
      </c>
      <c r="S102" s="54">
        <f>'EAV rest v. aansl.'!S309</f>
        <v>0</v>
      </c>
      <c r="T102" s="63"/>
    </row>
    <row r="103" spans="2:21">
      <c r="L103" s="63"/>
      <c r="M103" s="63"/>
      <c r="N103" s="63"/>
      <c r="O103" s="63"/>
      <c r="P103" s="63"/>
      <c r="Q103" s="63"/>
      <c r="R103" s="63"/>
      <c r="S103" s="63"/>
      <c r="T103" s="63"/>
      <c r="U103" s="59"/>
    </row>
    <row r="104" spans="2:21">
      <c r="B104" s="44" t="s">
        <v>264</v>
      </c>
      <c r="L104" s="63"/>
      <c r="M104" s="63"/>
      <c r="N104" s="63"/>
      <c r="O104" s="63"/>
      <c r="P104" s="63"/>
      <c r="Q104" s="63"/>
      <c r="R104" s="63"/>
      <c r="S104" s="63"/>
      <c r="T104" s="63"/>
      <c r="U104" s="59"/>
    </row>
    <row r="105" spans="2:21">
      <c r="L105" s="63"/>
      <c r="M105" s="63"/>
      <c r="N105" s="63"/>
      <c r="O105" s="63"/>
      <c r="P105" s="63"/>
      <c r="Q105" s="63"/>
      <c r="R105" s="63"/>
      <c r="S105" s="63"/>
      <c r="T105" s="63"/>
      <c r="U105" s="59"/>
    </row>
    <row r="106" spans="2:21">
      <c r="B106" s="44" t="s">
        <v>251</v>
      </c>
      <c r="L106" s="63"/>
      <c r="M106" s="63"/>
      <c r="N106" s="63"/>
      <c r="O106" s="63"/>
      <c r="P106" s="63"/>
      <c r="Q106" s="63"/>
      <c r="R106" s="63"/>
      <c r="S106" s="63"/>
      <c r="T106" s="63"/>
      <c r="U106" s="59"/>
    </row>
    <row r="107" spans="2:21">
      <c r="B107" s="45" t="s">
        <v>252</v>
      </c>
      <c r="F107" s="50" t="s">
        <v>88</v>
      </c>
      <c r="J107" s="55">
        <f t="shared" ref="J107:J116" si="6">SUM(L107:S107)</f>
        <v>85492.03</v>
      </c>
      <c r="K107" s="63">
        <f>'EAV rest v. aansl.'!K206</f>
        <v>0</v>
      </c>
      <c r="L107" s="54">
        <f>'EAV rest v. aansl.'!L314</f>
        <v>7201.44</v>
      </c>
      <c r="M107" s="54">
        <f>'EAV rest v. aansl.'!M314</f>
        <v>4724.8</v>
      </c>
      <c r="N107" s="54">
        <f>'EAV rest v. aansl.'!N314</f>
        <v>47385.310000000005</v>
      </c>
      <c r="O107" s="54">
        <f>'EAV rest v. aansl.'!O314</f>
        <v>0</v>
      </c>
      <c r="P107" s="54">
        <f>'EAV rest v. aansl.'!P314</f>
        <v>5711</v>
      </c>
      <c r="Q107" s="54">
        <f>'EAV rest v. aansl.'!Q314</f>
        <v>17801.98</v>
      </c>
      <c r="R107" s="54">
        <f>'EAV rest v. aansl.'!R314</f>
        <v>2667.5</v>
      </c>
      <c r="S107" s="54">
        <f>'EAV rest v. aansl.'!S314</f>
        <v>0</v>
      </c>
      <c r="T107" s="63"/>
    </row>
    <row r="108" spans="2:21">
      <c r="B108" s="45" t="s">
        <v>253</v>
      </c>
      <c r="F108" s="50" t="s">
        <v>88</v>
      </c>
      <c r="J108" s="55">
        <f t="shared" si="6"/>
        <v>227398.05</v>
      </c>
      <c r="L108" s="54">
        <f>'EAV rest v. aansl.'!L315</f>
        <v>2343.8200000000002</v>
      </c>
      <c r="M108" s="54">
        <f>'EAV rest v. aansl.'!M315</f>
        <v>6533.5999999999995</v>
      </c>
      <c r="N108" s="54">
        <f>'EAV rest v. aansl.'!N315</f>
        <v>38540.17</v>
      </c>
      <c r="O108" s="54">
        <f>'EAV rest v. aansl.'!O315</f>
        <v>146967.04999999999</v>
      </c>
      <c r="P108" s="54">
        <f>'EAV rest v. aansl.'!P315</f>
        <v>11471.66</v>
      </c>
      <c r="Q108" s="54">
        <f>'EAV rest v. aansl.'!Q315</f>
        <v>12879.75</v>
      </c>
      <c r="R108" s="54">
        <f>'EAV rest v. aansl.'!R315</f>
        <v>8662</v>
      </c>
      <c r="S108" s="54">
        <f>'EAV rest v. aansl.'!S315</f>
        <v>0</v>
      </c>
      <c r="T108" s="63"/>
    </row>
    <row r="109" spans="2:21">
      <c r="B109" s="45" t="s">
        <v>254</v>
      </c>
      <c r="F109" s="50" t="s">
        <v>88</v>
      </c>
      <c r="J109" s="55">
        <f t="shared" si="6"/>
        <v>209203.21000000002</v>
      </c>
      <c r="L109" s="54">
        <f>'EAV rest v. aansl.'!L316</f>
        <v>0</v>
      </c>
      <c r="M109" s="54">
        <f>'EAV rest v. aansl.'!M316</f>
        <v>4495.3100000000004</v>
      </c>
      <c r="N109" s="54">
        <f>'EAV rest v. aansl.'!N316</f>
        <v>72595</v>
      </c>
      <c r="O109" s="54">
        <f>'EAV rest v. aansl.'!O316</f>
        <v>107488.95</v>
      </c>
      <c r="P109" s="54">
        <f>'EAV rest v. aansl.'!P316</f>
        <v>0</v>
      </c>
      <c r="Q109" s="54">
        <f>'EAV rest v. aansl.'!Q316</f>
        <v>24623.95</v>
      </c>
      <c r="R109" s="54">
        <f>'EAV rest v. aansl.'!R316</f>
        <v>0</v>
      </c>
      <c r="S109" s="54">
        <f>'EAV rest v. aansl.'!S316</f>
        <v>0</v>
      </c>
      <c r="T109" s="63"/>
    </row>
    <row r="110" spans="2:21">
      <c r="B110" s="45" t="s">
        <v>255</v>
      </c>
      <c r="F110" s="50" t="s">
        <v>88</v>
      </c>
      <c r="J110" s="55">
        <f t="shared" si="6"/>
        <v>21234.083043873707</v>
      </c>
      <c r="L110" s="54">
        <f>'EAV rest v. aansl.'!L317</f>
        <v>3113</v>
      </c>
      <c r="M110" s="54">
        <f>'EAV rest v. aansl.'!M317</f>
        <v>4747.8100000000013</v>
      </c>
      <c r="N110" s="54">
        <f>'EAV rest v. aansl.'!N317</f>
        <v>8152.9</v>
      </c>
      <c r="O110" s="54">
        <f>'EAV rest v. aansl.'!O317</f>
        <v>5220.3730438737048</v>
      </c>
      <c r="P110" s="54">
        <f>'EAV rest v. aansl.'!P317</f>
        <v>0</v>
      </c>
      <c r="Q110" s="54">
        <f>'EAV rest v. aansl.'!Q317</f>
        <v>0</v>
      </c>
      <c r="R110" s="54">
        <f>'EAV rest v. aansl.'!R317</f>
        <v>0</v>
      </c>
      <c r="S110" s="54">
        <f>'EAV rest v. aansl.'!S317</f>
        <v>0</v>
      </c>
      <c r="T110" s="63"/>
    </row>
    <row r="111" spans="2:21">
      <c r="B111" s="45" t="s">
        <v>256</v>
      </c>
      <c r="F111" s="50" t="s">
        <v>88</v>
      </c>
      <c r="J111" s="55">
        <f t="shared" si="6"/>
        <v>15155.1</v>
      </c>
      <c r="L111" s="54">
        <f>'EAV rest v. aansl.'!L318</f>
        <v>0</v>
      </c>
      <c r="M111" s="54">
        <f>'EAV rest v. aansl.'!M318</f>
        <v>0</v>
      </c>
      <c r="N111" s="54">
        <f>'EAV rest v. aansl.'!N318</f>
        <v>0</v>
      </c>
      <c r="O111" s="54">
        <f>'EAV rest v. aansl.'!O318</f>
        <v>15155.1</v>
      </c>
      <c r="P111" s="54">
        <f>'EAV rest v. aansl.'!P318</f>
        <v>0</v>
      </c>
      <c r="Q111" s="54">
        <f>'EAV rest v. aansl.'!Q318</f>
        <v>0</v>
      </c>
      <c r="R111" s="54">
        <f>'EAV rest v. aansl.'!R318</f>
        <v>0</v>
      </c>
      <c r="S111" s="54">
        <f>'EAV rest v. aansl.'!S318</f>
        <v>0</v>
      </c>
      <c r="T111" s="63"/>
    </row>
    <row r="112" spans="2:21">
      <c r="B112" s="45" t="s">
        <v>257</v>
      </c>
      <c r="F112" s="50" t="s">
        <v>88</v>
      </c>
      <c r="J112" s="55">
        <f t="shared" si="6"/>
        <v>28658.649999999998</v>
      </c>
      <c r="L112" s="54">
        <f>'EAV rest v. aansl.'!L319</f>
        <v>0</v>
      </c>
      <c r="M112" s="54">
        <f>'EAV rest v. aansl.'!M319</f>
        <v>0</v>
      </c>
      <c r="N112" s="54">
        <f>'EAV rest v. aansl.'!N319</f>
        <v>0</v>
      </c>
      <c r="O112" s="54">
        <f>'EAV rest v. aansl.'!O319</f>
        <v>24603.649999999998</v>
      </c>
      <c r="P112" s="54">
        <f>'EAV rest v. aansl.'!P319</f>
        <v>0</v>
      </c>
      <c r="Q112" s="54">
        <f>'EAV rest v. aansl.'!Q319</f>
        <v>0</v>
      </c>
      <c r="R112" s="54">
        <f>'EAV rest v. aansl.'!R319</f>
        <v>4055</v>
      </c>
      <c r="S112" s="54">
        <f>'EAV rest v. aansl.'!S319</f>
        <v>0</v>
      </c>
      <c r="T112" s="63"/>
    </row>
    <row r="113" spans="2:20">
      <c r="B113" s="45" t="s">
        <v>258</v>
      </c>
      <c r="F113" s="50" t="s">
        <v>88</v>
      </c>
      <c r="J113" s="55">
        <f t="shared" si="6"/>
        <v>0</v>
      </c>
      <c r="L113" s="54">
        <f>'EAV rest v. aansl.'!L320</f>
        <v>0</v>
      </c>
      <c r="M113" s="54">
        <f>'EAV rest v. aansl.'!M320</f>
        <v>0</v>
      </c>
      <c r="N113" s="54">
        <f>'EAV rest v. aansl.'!N320</f>
        <v>0</v>
      </c>
      <c r="O113" s="54">
        <f>'EAV rest v. aansl.'!O320</f>
        <v>0</v>
      </c>
      <c r="P113" s="54">
        <f>'EAV rest v. aansl.'!P320</f>
        <v>0</v>
      </c>
      <c r="Q113" s="54">
        <f>'EAV rest v. aansl.'!Q320</f>
        <v>0</v>
      </c>
      <c r="R113" s="54">
        <f>'EAV rest v. aansl.'!R320</f>
        <v>0</v>
      </c>
      <c r="S113" s="54">
        <f>'EAV rest v. aansl.'!S320</f>
        <v>0</v>
      </c>
      <c r="T113" s="63"/>
    </row>
    <row r="114" spans="2:20">
      <c r="B114" s="45" t="s">
        <v>259</v>
      </c>
      <c r="F114" s="50" t="s">
        <v>88</v>
      </c>
      <c r="J114" s="55">
        <f t="shared" si="6"/>
        <v>0</v>
      </c>
      <c r="L114" s="54">
        <f>'EAV rest v. aansl.'!L321</f>
        <v>0</v>
      </c>
      <c r="M114" s="54">
        <f>'EAV rest v. aansl.'!M321</f>
        <v>0</v>
      </c>
      <c r="N114" s="54">
        <f>'EAV rest v. aansl.'!N321</f>
        <v>0</v>
      </c>
      <c r="O114" s="54">
        <f>'EAV rest v. aansl.'!O321</f>
        <v>0</v>
      </c>
      <c r="P114" s="54">
        <f>'EAV rest v. aansl.'!P321</f>
        <v>0</v>
      </c>
      <c r="Q114" s="54">
        <f>'EAV rest v. aansl.'!Q321</f>
        <v>0</v>
      </c>
      <c r="R114" s="54">
        <f>'EAV rest v. aansl.'!R321</f>
        <v>0</v>
      </c>
      <c r="S114" s="54">
        <f>'EAV rest v. aansl.'!S321</f>
        <v>0</v>
      </c>
      <c r="T114" s="63"/>
    </row>
    <row r="115" spans="2:20">
      <c r="B115" s="45" t="s">
        <v>260</v>
      </c>
      <c r="F115" s="50" t="s">
        <v>88</v>
      </c>
      <c r="J115" s="55">
        <f t="shared" si="6"/>
        <v>0</v>
      </c>
      <c r="L115" s="54">
        <f>'EAV rest v. aansl.'!L322</f>
        <v>0</v>
      </c>
      <c r="M115" s="54">
        <f>'EAV rest v. aansl.'!M322</f>
        <v>0</v>
      </c>
      <c r="N115" s="54">
        <f>'EAV rest v. aansl.'!N322</f>
        <v>0</v>
      </c>
      <c r="O115" s="54">
        <f>'EAV rest v. aansl.'!O322</f>
        <v>0</v>
      </c>
      <c r="P115" s="54">
        <f>'EAV rest v. aansl.'!P322</f>
        <v>0</v>
      </c>
      <c r="Q115" s="54">
        <f>'EAV rest v. aansl.'!Q322</f>
        <v>0</v>
      </c>
      <c r="R115" s="54">
        <f>'EAV rest v. aansl.'!R322</f>
        <v>0</v>
      </c>
      <c r="S115" s="54">
        <f>'EAV rest v. aansl.'!S322</f>
        <v>0</v>
      </c>
      <c r="T115" s="63"/>
    </row>
    <row r="116" spans="2:20">
      <c r="B116" s="45" t="s">
        <v>261</v>
      </c>
      <c r="F116" s="50" t="s">
        <v>88</v>
      </c>
      <c r="J116" s="55">
        <f t="shared" si="6"/>
        <v>0</v>
      </c>
      <c r="L116" s="54">
        <f>'EAV rest v. aansl.'!L323</f>
        <v>0</v>
      </c>
      <c r="M116" s="54">
        <f>'EAV rest v. aansl.'!M323</f>
        <v>0</v>
      </c>
      <c r="N116" s="54">
        <f>'EAV rest v. aansl.'!N323</f>
        <v>0</v>
      </c>
      <c r="O116" s="54">
        <f>'EAV rest v. aansl.'!O323</f>
        <v>0</v>
      </c>
      <c r="P116" s="54">
        <f>'EAV rest v. aansl.'!P323</f>
        <v>0</v>
      </c>
      <c r="Q116" s="54">
        <f>'EAV rest v. aansl.'!Q323</f>
        <v>0</v>
      </c>
      <c r="R116" s="54">
        <f>'EAV rest v. aansl.'!R323</f>
        <v>0</v>
      </c>
      <c r="S116" s="54">
        <f>'EAV rest v. aansl.'!S323</f>
        <v>0</v>
      </c>
      <c r="T116" s="63"/>
    </row>
    <row r="117" spans="2:20">
      <c r="B117" s="121"/>
      <c r="L117" s="63"/>
      <c r="M117" s="63"/>
      <c r="N117" s="63"/>
      <c r="O117" s="63"/>
      <c r="P117" s="63"/>
      <c r="Q117" s="63"/>
      <c r="R117" s="63"/>
      <c r="S117" s="63"/>
      <c r="T117" s="63"/>
    </row>
    <row r="118" spans="2:20">
      <c r="B118" s="142" t="s">
        <v>262</v>
      </c>
      <c r="L118" s="63"/>
      <c r="M118" s="63"/>
      <c r="N118" s="63"/>
      <c r="O118" s="63"/>
      <c r="P118" s="63"/>
      <c r="Q118" s="63"/>
      <c r="R118" s="63"/>
      <c r="S118" s="63"/>
      <c r="T118" s="63"/>
    </row>
    <row r="119" spans="2:20">
      <c r="B119" s="45" t="s">
        <v>252</v>
      </c>
      <c r="F119" s="50" t="s">
        <v>88</v>
      </c>
      <c r="J119" s="55">
        <f t="shared" ref="J119:J128" si="7">SUM(L119:S119)</f>
        <v>14961.259999999998</v>
      </c>
      <c r="K119" s="63">
        <f>'EAV rest v. aansl.'!K218</f>
        <v>0</v>
      </c>
      <c r="L119" s="54">
        <f>'EAV rest v. aansl.'!L326</f>
        <v>12443.63</v>
      </c>
      <c r="M119" s="54">
        <f>'EAV rest v. aansl.'!M326</f>
        <v>0</v>
      </c>
      <c r="N119" s="54">
        <f>'EAV rest v. aansl.'!N326</f>
        <v>0</v>
      </c>
      <c r="O119" s="54">
        <f>'EAV rest v. aansl.'!O326</f>
        <v>0</v>
      </c>
      <c r="P119" s="54">
        <f>'EAV rest v. aansl.'!P326</f>
        <v>0</v>
      </c>
      <c r="Q119" s="54">
        <f>'EAV rest v. aansl.'!Q326</f>
        <v>2517.63</v>
      </c>
      <c r="R119" s="54">
        <f>'EAV rest v. aansl.'!R326</f>
        <v>0</v>
      </c>
      <c r="S119" s="54">
        <f>'EAV rest v. aansl.'!S326</f>
        <v>0</v>
      </c>
      <c r="T119" s="63"/>
    </row>
    <row r="120" spans="2:20">
      <c r="B120" s="45" t="s">
        <v>253</v>
      </c>
      <c r="F120" s="50" t="s">
        <v>88</v>
      </c>
      <c r="J120" s="55">
        <f t="shared" si="7"/>
        <v>84233.65</v>
      </c>
      <c r="L120" s="54">
        <f>'EAV rest v. aansl.'!L327</f>
        <v>16340.11</v>
      </c>
      <c r="M120" s="54">
        <f>'EAV rest v. aansl.'!M327</f>
        <v>0</v>
      </c>
      <c r="N120" s="54">
        <f>'EAV rest v. aansl.'!N327</f>
        <v>0</v>
      </c>
      <c r="O120" s="54">
        <f>'EAV rest v. aansl.'!O327</f>
        <v>0</v>
      </c>
      <c r="P120" s="54">
        <f>'EAV rest v. aansl.'!P327</f>
        <v>0</v>
      </c>
      <c r="Q120" s="54">
        <f>'EAV rest v. aansl.'!Q327</f>
        <v>67893.539999999994</v>
      </c>
      <c r="R120" s="54">
        <f>'EAV rest v. aansl.'!R327</f>
        <v>0</v>
      </c>
      <c r="S120" s="54">
        <f>'EAV rest v. aansl.'!S327</f>
        <v>0</v>
      </c>
      <c r="T120" s="63"/>
    </row>
    <row r="121" spans="2:20">
      <c r="B121" s="45" t="s">
        <v>254</v>
      </c>
      <c r="F121" s="50" t="s">
        <v>88</v>
      </c>
      <c r="J121" s="55">
        <f t="shared" si="7"/>
        <v>33460.400000000001</v>
      </c>
      <c r="L121" s="54">
        <f>'EAV rest v. aansl.'!L328</f>
        <v>27599.94</v>
      </c>
      <c r="M121" s="54">
        <f>'EAV rest v. aansl.'!M328</f>
        <v>0</v>
      </c>
      <c r="N121" s="54">
        <f>'EAV rest v. aansl.'!N328</f>
        <v>0</v>
      </c>
      <c r="O121" s="54">
        <f>'EAV rest v. aansl.'!O328</f>
        <v>2245.1999999999998</v>
      </c>
      <c r="P121" s="54">
        <f>'EAV rest v. aansl.'!P328</f>
        <v>0</v>
      </c>
      <c r="Q121" s="54">
        <f>'EAV rest v. aansl.'!Q328</f>
        <v>3615.26</v>
      </c>
      <c r="R121" s="54">
        <f>'EAV rest v. aansl.'!R328</f>
        <v>0</v>
      </c>
      <c r="S121" s="54">
        <f>'EAV rest v. aansl.'!S328</f>
        <v>0</v>
      </c>
      <c r="T121" s="63"/>
    </row>
    <row r="122" spans="2:20">
      <c r="B122" s="45" t="s">
        <v>255</v>
      </c>
      <c r="F122" s="50" t="s">
        <v>88</v>
      </c>
      <c r="J122" s="55">
        <f t="shared" si="7"/>
        <v>98293.97</v>
      </c>
      <c r="L122" s="54">
        <f>'EAV rest v. aansl.'!L329</f>
        <v>0</v>
      </c>
      <c r="M122" s="54">
        <f>'EAV rest v. aansl.'!M329</f>
        <v>11249.349999999999</v>
      </c>
      <c r="N122" s="54">
        <f>'EAV rest v. aansl.'!N329</f>
        <v>0</v>
      </c>
      <c r="O122" s="54">
        <f>'EAV rest v. aansl.'!O329</f>
        <v>0</v>
      </c>
      <c r="P122" s="54">
        <f>'EAV rest v. aansl.'!P329</f>
        <v>0</v>
      </c>
      <c r="Q122" s="54">
        <f>'EAV rest v. aansl.'!Q329</f>
        <v>87044.62</v>
      </c>
      <c r="R122" s="54">
        <f>'EAV rest v. aansl.'!R329</f>
        <v>0</v>
      </c>
      <c r="S122" s="54">
        <f>'EAV rest v. aansl.'!S329</f>
        <v>0</v>
      </c>
      <c r="T122" s="63"/>
    </row>
    <row r="123" spans="2:20">
      <c r="B123" s="45" t="s">
        <v>256</v>
      </c>
      <c r="F123" s="50" t="s">
        <v>88</v>
      </c>
      <c r="J123" s="55">
        <f t="shared" si="7"/>
        <v>5613</v>
      </c>
      <c r="L123" s="54">
        <f>'EAV rest v. aansl.'!L330</f>
        <v>0</v>
      </c>
      <c r="M123" s="54">
        <f>'EAV rest v. aansl.'!M330</f>
        <v>0</v>
      </c>
      <c r="N123" s="54">
        <f>'EAV rest v. aansl.'!N330</f>
        <v>0</v>
      </c>
      <c r="O123" s="54">
        <f>'EAV rest v. aansl.'!O330</f>
        <v>5613</v>
      </c>
      <c r="P123" s="54">
        <f>'EAV rest v. aansl.'!P330</f>
        <v>0</v>
      </c>
      <c r="Q123" s="54">
        <f>'EAV rest v. aansl.'!Q330</f>
        <v>0</v>
      </c>
      <c r="R123" s="54">
        <f>'EAV rest v. aansl.'!R330</f>
        <v>0</v>
      </c>
      <c r="S123" s="54">
        <f>'EAV rest v. aansl.'!S330</f>
        <v>0</v>
      </c>
      <c r="T123" s="63"/>
    </row>
    <row r="124" spans="2:20">
      <c r="B124" s="45" t="s">
        <v>257</v>
      </c>
      <c r="F124" s="50" t="s">
        <v>88</v>
      </c>
      <c r="J124" s="55">
        <f t="shared" si="7"/>
        <v>109822.65</v>
      </c>
      <c r="L124" s="54">
        <f>'EAV rest v. aansl.'!L331</f>
        <v>0</v>
      </c>
      <c r="M124" s="54">
        <f>'EAV rest v. aansl.'!M331</f>
        <v>0</v>
      </c>
      <c r="N124" s="54">
        <f>'EAV rest v. aansl.'!N331</f>
        <v>105800</v>
      </c>
      <c r="O124" s="54">
        <f>'EAV rest v. aansl.'!O331</f>
        <v>4022.65</v>
      </c>
      <c r="P124" s="54">
        <f>'EAV rest v. aansl.'!P331</f>
        <v>0</v>
      </c>
      <c r="Q124" s="54">
        <f>'EAV rest v. aansl.'!Q331</f>
        <v>0</v>
      </c>
      <c r="R124" s="54">
        <f>'EAV rest v. aansl.'!R331</f>
        <v>0</v>
      </c>
      <c r="S124" s="54">
        <f>'EAV rest v. aansl.'!S331</f>
        <v>0</v>
      </c>
      <c r="T124" s="63"/>
    </row>
    <row r="125" spans="2:20">
      <c r="B125" s="45" t="s">
        <v>258</v>
      </c>
      <c r="F125" s="50" t="s">
        <v>88</v>
      </c>
      <c r="J125" s="55">
        <f t="shared" si="7"/>
        <v>98529.41</v>
      </c>
      <c r="L125" s="54">
        <f>'EAV rest v. aansl.'!L332</f>
        <v>0</v>
      </c>
      <c r="M125" s="54">
        <f>'EAV rest v. aansl.'!M332</f>
        <v>0</v>
      </c>
      <c r="N125" s="54">
        <f>'EAV rest v. aansl.'!N332</f>
        <v>0</v>
      </c>
      <c r="O125" s="54">
        <f>'EAV rest v. aansl.'!O332</f>
        <v>13284.1</v>
      </c>
      <c r="P125" s="54">
        <f>'EAV rest v. aansl.'!P332</f>
        <v>0</v>
      </c>
      <c r="Q125" s="54">
        <f>'EAV rest v. aansl.'!Q332</f>
        <v>85245.31</v>
      </c>
      <c r="R125" s="54">
        <f>'EAV rest v. aansl.'!R332</f>
        <v>0</v>
      </c>
      <c r="S125" s="54">
        <f>'EAV rest v. aansl.'!S332</f>
        <v>0</v>
      </c>
      <c r="T125" s="63"/>
    </row>
    <row r="126" spans="2:20">
      <c r="B126" s="45" t="s">
        <v>259</v>
      </c>
      <c r="F126" s="50" t="s">
        <v>88</v>
      </c>
      <c r="J126" s="55">
        <f t="shared" si="7"/>
        <v>0</v>
      </c>
      <c r="L126" s="54">
        <f>'EAV rest v. aansl.'!L333</f>
        <v>0</v>
      </c>
      <c r="M126" s="54">
        <f>'EAV rest v. aansl.'!M333</f>
        <v>0</v>
      </c>
      <c r="N126" s="54">
        <f>'EAV rest v. aansl.'!N333</f>
        <v>0</v>
      </c>
      <c r="O126" s="54">
        <f>'EAV rest v. aansl.'!O333</f>
        <v>0</v>
      </c>
      <c r="P126" s="54">
        <f>'EAV rest v. aansl.'!P333</f>
        <v>0</v>
      </c>
      <c r="Q126" s="54">
        <f>'EAV rest v. aansl.'!Q333</f>
        <v>0</v>
      </c>
      <c r="R126" s="54">
        <f>'EAV rest v. aansl.'!R333</f>
        <v>0</v>
      </c>
      <c r="S126" s="54">
        <f>'EAV rest v. aansl.'!S333</f>
        <v>0</v>
      </c>
      <c r="T126" s="63"/>
    </row>
    <row r="127" spans="2:20">
      <c r="B127" s="45" t="s">
        <v>260</v>
      </c>
      <c r="F127" s="50" t="s">
        <v>88</v>
      </c>
      <c r="J127" s="55">
        <f t="shared" si="7"/>
        <v>0</v>
      </c>
      <c r="L127" s="54">
        <f>'EAV rest v. aansl.'!L334</f>
        <v>0</v>
      </c>
      <c r="M127" s="54">
        <f>'EAV rest v. aansl.'!M334</f>
        <v>0</v>
      </c>
      <c r="N127" s="54">
        <f>'EAV rest v. aansl.'!N334</f>
        <v>0</v>
      </c>
      <c r="O127" s="54">
        <f>'EAV rest v. aansl.'!O334</f>
        <v>0</v>
      </c>
      <c r="P127" s="54">
        <f>'EAV rest v. aansl.'!P334</f>
        <v>0</v>
      </c>
      <c r="Q127" s="54">
        <f>'EAV rest v. aansl.'!Q334</f>
        <v>0</v>
      </c>
      <c r="R127" s="54">
        <f>'EAV rest v. aansl.'!R334</f>
        <v>0</v>
      </c>
      <c r="S127" s="54">
        <f>'EAV rest v. aansl.'!S334</f>
        <v>0</v>
      </c>
      <c r="T127" s="63"/>
    </row>
    <row r="128" spans="2:20">
      <c r="B128" s="45" t="s">
        <v>261</v>
      </c>
      <c r="F128" s="50" t="s">
        <v>88</v>
      </c>
      <c r="J128" s="55">
        <f t="shared" si="7"/>
        <v>0</v>
      </c>
      <c r="L128" s="54">
        <f>'EAV rest v. aansl.'!L335</f>
        <v>0</v>
      </c>
      <c r="M128" s="54">
        <f>'EAV rest v. aansl.'!M335</f>
        <v>0</v>
      </c>
      <c r="N128" s="54">
        <f>'EAV rest v. aansl.'!N335</f>
        <v>0</v>
      </c>
      <c r="O128" s="54">
        <f>'EAV rest v. aansl.'!O335</f>
        <v>0</v>
      </c>
      <c r="P128" s="54">
        <f>'EAV rest v. aansl.'!P335</f>
        <v>0</v>
      </c>
      <c r="Q128" s="54">
        <f>'EAV rest v. aansl.'!Q335</f>
        <v>0</v>
      </c>
      <c r="R128" s="54">
        <f>'EAV rest v. aansl.'!R335</f>
        <v>0</v>
      </c>
      <c r="S128" s="54">
        <f>'EAV rest v. aansl.'!S335</f>
        <v>0</v>
      </c>
      <c r="T128" s="63"/>
    </row>
    <row r="129" spans="1:20">
      <c r="B129" s="45"/>
      <c r="F129" s="50"/>
      <c r="J129" s="84"/>
      <c r="K129" s="10"/>
      <c r="L129" s="48"/>
      <c r="M129" s="48"/>
      <c r="N129" s="48"/>
      <c r="O129" s="48"/>
      <c r="P129" s="48"/>
      <c r="Q129" s="48"/>
      <c r="R129" s="48"/>
      <c r="S129" s="48"/>
      <c r="T129" s="63"/>
    </row>
    <row r="130" spans="1:20" s="78" customFormat="1">
      <c r="A130" s="77"/>
      <c r="B130" s="78" t="s">
        <v>303</v>
      </c>
    </row>
    <row r="131" spans="1:20">
      <c r="B131" s="67"/>
      <c r="L131" s="63"/>
      <c r="M131" s="63"/>
      <c r="N131" s="63"/>
      <c r="O131" s="63"/>
      <c r="P131" s="63"/>
      <c r="Q131" s="63"/>
      <c r="R131" s="63"/>
      <c r="S131" s="63"/>
      <c r="T131" s="63"/>
    </row>
    <row r="132" spans="1:20">
      <c r="B132" s="44" t="s">
        <v>263</v>
      </c>
      <c r="L132" s="63"/>
      <c r="M132" s="63"/>
      <c r="N132" s="63"/>
      <c r="O132" s="63"/>
      <c r="P132" s="63"/>
      <c r="Q132" s="63"/>
      <c r="R132" s="63"/>
      <c r="S132" s="63"/>
      <c r="T132" s="63"/>
    </row>
    <row r="133" spans="1:20">
      <c r="B133" s="45"/>
      <c r="L133" s="63"/>
      <c r="M133" s="63"/>
      <c r="N133" s="63"/>
      <c r="O133" s="63"/>
      <c r="P133" s="63"/>
      <c r="Q133" s="63"/>
      <c r="R133" s="63"/>
      <c r="S133" s="63"/>
      <c r="T133" s="63"/>
    </row>
    <row r="134" spans="1:20">
      <c r="B134" s="44" t="s">
        <v>251</v>
      </c>
      <c r="L134" s="63"/>
      <c r="M134" s="63"/>
      <c r="N134" s="63"/>
      <c r="O134" s="63"/>
      <c r="P134" s="63"/>
      <c r="Q134" s="63"/>
      <c r="R134" s="63"/>
      <c r="S134" s="63"/>
      <c r="T134" s="63"/>
    </row>
    <row r="135" spans="1:20">
      <c r="B135" s="45" t="s">
        <v>252</v>
      </c>
      <c r="F135" s="50" t="s">
        <v>89</v>
      </c>
      <c r="J135" s="55">
        <f t="shared" ref="J135:J144" si="8">SUM(L135:S135)</f>
        <v>384245.36222403339</v>
      </c>
      <c r="K135" s="63">
        <f>'EAV rest v. aansl.'!K344</f>
        <v>0</v>
      </c>
      <c r="L135" s="54">
        <f>'EAV rest v. aansl.'!L452</f>
        <v>7331.9400000000005</v>
      </c>
      <c r="M135" s="54">
        <f>'EAV rest v. aansl.'!M452</f>
        <v>4950</v>
      </c>
      <c r="N135" s="54">
        <f>'EAV rest v. aansl.'!N452</f>
        <v>220659.07222403339</v>
      </c>
      <c r="O135" s="54">
        <f>'EAV rest v. aansl.'!O452</f>
        <v>0</v>
      </c>
      <c r="P135" s="54">
        <f>'EAV rest v. aansl.'!P452</f>
        <v>8444.85</v>
      </c>
      <c r="Q135" s="54">
        <f>'EAV rest v. aansl.'!Q452</f>
        <v>142859.5</v>
      </c>
      <c r="R135" s="54">
        <f>'EAV rest v. aansl.'!R452</f>
        <v>0</v>
      </c>
      <c r="S135" s="54">
        <f>'EAV rest v. aansl.'!S452</f>
        <v>0</v>
      </c>
      <c r="T135" s="63"/>
    </row>
    <row r="136" spans="1:20">
      <c r="B136" s="45" t="s">
        <v>253</v>
      </c>
      <c r="F136" s="50" t="s">
        <v>89</v>
      </c>
      <c r="J136" s="55">
        <f t="shared" si="8"/>
        <v>618520.92125572369</v>
      </c>
      <c r="L136" s="54">
        <f>'EAV rest v. aansl.'!L453</f>
        <v>878.64999999999964</v>
      </c>
      <c r="M136" s="54">
        <f>'EAV rest v. aansl.'!M453</f>
        <v>0</v>
      </c>
      <c r="N136" s="54">
        <f>'EAV rest v. aansl.'!N453</f>
        <v>180911.12062503316</v>
      </c>
      <c r="O136" s="54">
        <f>'EAV rest v. aansl.'!O453</f>
        <v>402606.31063069054</v>
      </c>
      <c r="P136" s="54">
        <f>'EAV rest v. aansl.'!P453</f>
        <v>70.590000000000032</v>
      </c>
      <c r="Q136" s="54">
        <f>'EAV rest v. aansl.'!Q453</f>
        <v>34054.25</v>
      </c>
      <c r="R136" s="54">
        <f>'EAV rest v. aansl.'!R453</f>
        <v>0</v>
      </c>
      <c r="S136" s="54">
        <f>'EAV rest v. aansl.'!S453</f>
        <v>0</v>
      </c>
      <c r="T136" s="63"/>
    </row>
    <row r="137" spans="1:20">
      <c r="B137" s="45" t="s">
        <v>254</v>
      </c>
      <c r="F137" s="50" t="s">
        <v>89</v>
      </c>
      <c r="J137" s="55">
        <f t="shared" si="8"/>
        <v>329289.93792554212</v>
      </c>
      <c r="L137" s="54">
        <f>'EAV rest v. aansl.'!L454</f>
        <v>3207.4999999999995</v>
      </c>
      <c r="M137" s="54">
        <f>'EAV rest v. aansl.'!M454</f>
        <v>0</v>
      </c>
      <c r="N137" s="54">
        <f>'EAV rest v. aansl.'!N454</f>
        <v>138053.00648472458</v>
      </c>
      <c r="O137" s="54">
        <f>'EAV rest v. aansl.'!O454</f>
        <v>149171.66144081758</v>
      </c>
      <c r="P137" s="54">
        <f>'EAV rest v. aansl.'!P454</f>
        <v>0</v>
      </c>
      <c r="Q137" s="54">
        <f>'EAV rest v. aansl.'!Q454</f>
        <v>31797.85</v>
      </c>
      <c r="R137" s="54">
        <f>'EAV rest v. aansl.'!R454</f>
        <v>7059.92</v>
      </c>
      <c r="S137" s="54">
        <f>'EAV rest v. aansl.'!S454</f>
        <v>0</v>
      </c>
      <c r="T137" s="63"/>
    </row>
    <row r="138" spans="1:20">
      <c r="B138" s="45" t="s">
        <v>255</v>
      </c>
      <c r="F138" s="50" t="s">
        <v>89</v>
      </c>
      <c r="J138" s="55">
        <f t="shared" si="8"/>
        <v>373033.83851945563</v>
      </c>
      <c r="L138" s="54">
        <f>'EAV rest v. aansl.'!L455</f>
        <v>0</v>
      </c>
      <c r="M138" s="54">
        <f>'EAV rest v. aansl.'!M455</f>
        <v>0</v>
      </c>
      <c r="N138" s="54">
        <f>'EAV rest v. aansl.'!N455</f>
        <v>116854.44178660025</v>
      </c>
      <c r="O138" s="54">
        <f>'EAV rest v. aansl.'!O455</f>
        <v>256179.39673285541</v>
      </c>
      <c r="P138" s="54">
        <f>'EAV rest v. aansl.'!P455</f>
        <v>0</v>
      </c>
      <c r="Q138" s="54">
        <f>'EAV rest v. aansl.'!Q455</f>
        <v>0</v>
      </c>
      <c r="R138" s="54">
        <f>'EAV rest v. aansl.'!R455</f>
        <v>0</v>
      </c>
      <c r="S138" s="54">
        <f>'EAV rest v. aansl.'!S455</f>
        <v>0</v>
      </c>
      <c r="T138" s="63"/>
    </row>
    <row r="139" spans="1:20">
      <c r="B139" s="45" t="s">
        <v>256</v>
      </c>
      <c r="F139" s="50" t="s">
        <v>89</v>
      </c>
      <c r="J139" s="55">
        <f t="shared" si="8"/>
        <v>217568.74196194799</v>
      </c>
      <c r="L139" s="54">
        <f>'EAV rest v. aansl.'!L456</f>
        <v>0</v>
      </c>
      <c r="M139" s="54">
        <f>'EAV rest v. aansl.'!M456</f>
        <v>0</v>
      </c>
      <c r="N139" s="54">
        <f>'EAV rest v. aansl.'!N456</f>
        <v>71848.419335007027</v>
      </c>
      <c r="O139" s="54">
        <f>'EAV rest v. aansl.'!O456</f>
        <v>145720.32262694096</v>
      </c>
      <c r="P139" s="54">
        <f>'EAV rest v. aansl.'!P456</f>
        <v>0</v>
      </c>
      <c r="Q139" s="54">
        <f>'EAV rest v. aansl.'!Q456</f>
        <v>0</v>
      </c>
      <c r="R139" s="54">
        <f>'EAV rest v. aansl.'!R456</f>
        <v>0</v>
      </c>
      <c r="S139" s="54">
        <f>'EAV rest v. aansl.'!S456</f>
        <v>0</v>
      </c>
      <c r="T139" s="63"/>
    </row>
    <row r="140" spans="1:20">
      <c r="B140" s="45" t="s">
        <v>257</v>
      </c>
      <c r="F140" s="50" t="s">
        <v>89</v>
      </c>
      <c r="J140" s="55">
        <f t="shared" si="8"/>
        <v>39697.974068762589</v>
      </c>
      <c r="L140" s="54">
        <f>'EAV rest v. aansl.'!L457</f>
        <v>0</v>
      </c>
      <c r="M140" s="54">
        <f>'EAV rest v. aansl.'!M457</f>
        <v>0</v>
      </c>
      <c r="N140" s="54">
        <f>'EAV rest v. aansl.'!N457</f>
        <v>39697.974068762589</v>
      </c>
      <c r="O140" s="54">
        <f>'EAV rest v. aansl.'!O457</f>
        <v>0</v>
      </c>
      <c r="P140" s="54">
        <f>'EAV rest v. aansl.'!P457</f>
        <v>0</v>
      </c>
      <c r="Q140" s="54">
        <f>'EAV rest v. aansl.'!Q457</f>
        <v>0</v>
      </c>
      <c r="R140" s="54">
        <f>'EAV rest v. aansl.'!R457</f>
        <v>0</v>
      </c>
      <c r="S140" s="54">
        <f>'EAV rest v. aansl.'!S457</f>
        <v>0</v>
      </c>
      <c r="T140" s="63"/>
    </row>
    <row r="141" spans="1:20">
      <c r="B141" s="45" t="s">
        <v>258</v>
      </c>
      <c r="F141" s="50" t="s">
        <v>89</v>
      </c>
      <c r="J141" s="55">
        <f t="shared" si="8"/>
        <v>72350.911334814751</v>
      </c>
      <c r="L141" s="54">
        <f>'EAV rest v. aansl.'!L458</f>
        <v>0</v>
      </c>
      <c r="M141" s="54">
        <f>'EAV rest v. aansl.'!M458</f>
        <v>0</v>
      </c>
      <c r="N141" s="54">
        <f>'EAV rest v. aansl.'!N458</f>
        <v>72350.911334814751</v>
      </c>
      <c r="O141" s="54">
        <f>'EAV rest v. aansl.'!O458</f>
        <v>0</v>
      </c>
      <c r="P141" s="54">
        <f>'EAV rest v. aansl.'!P458</f>
        <v>0</v>
      </c>
      <c r="Q141" s="54">
        <f>'EAV rest v. aansl.'!Q458</f>
        <v>0</v>
      </c>
      <c r="R141" s="54">
        <f>'EAV rest v. aansl.'!R458</f>
        <v>0</v>
      </c>
      <c r="S141" s="54">
        <f>'EAV rest v. aansl.'!S458</f>
        <v>0</v>
      </c>
      <c r="T141" s="63"/>
    </row>
    <row r="142" spans="1:20">
      <c r="B142" s="45" t="s">
        <v>259</v>
      </c>
      <c r="F142" s="50" t="s">
        <v>89</v>
      </c>
      <c r="J142" s="55">
        <f t="shared" si="8"/>
        <v>0</v>
      </c>
      <c r="L142" s="54">
        <f>'EAV rest v. aansl.'!L459</f>
        <v>0</v>
      </c>
      <c r="M142" s="54">
        <f>'EAV rest v. aansl.'!M459</f>
        <v>0</v>
      </c>
      <c r="N142" s="54">
        <f>'EAV rest v. aansl.'!N459</f>
        <v>0</v>
      </c>
      <c r="O142" s="54">
        <f>'EAV rest v. aansl.'!O459</f>
        <v>0</v>
      </c>
      <c r="P142" s="54">
        <f>'EAV rest v. aansl.'!P459</f>
        <v>0</v>
      </c>
      <c r="Q142" s="54">
        <f>'EAV rest v. aansl.'!Q459</f>
        <v>0</v>
      </c>
      <c r="R142" s="54">
        <f>'EAV rest v. aansl.'!R459</f>
        <v>0</v>
      </c>
      <c r="S142" s="54">
        <f>'EAV rest v. aansl.'!S459</f>
        <v>0</v>
      </c>
      <c r="T142" s="63"/>
    </row>
    <row r="143" spans="1:20">
      <c r="B143" s="45" t="s">
        <v>260</v>
      </c>
      <c r="F143" s="50" t="s">
        <v>89</v>
      </c>
      <c r="J143" s="55">
        <f t="shared" si="8"/>
        <v>0</v>
      </c>
      <c r="L143" s="54">
        <f>'EAV rest v. aansl.'!L460</f>
        <v>0</v>
      </c>
      <c r="M143" s="54">
        <f>'EAV rest v. aansl.'!M460</f>
        <v>0</v>
      </c>
      <c r="N143" s="54">
        <f>'EAV rest v. aansl.'!N460</f>
        <v>0</v>
      </c>
      <c r="O143" s="54">
        <f>'EAV rest v. aansl.'!O460</f>
        <v>0</v>
      </c>
      <c r="P143" s="54">
        <f>'EAV rest v. aansl.'!P460</f>
        <v>0</v>
      </c>
      <c r="Q143" s="54">
        <f>'EAV rest v. aansl.'!Q460</f>
        <v>0</v>
      </c>
      <c r="R143" s="54">
        <f>'EAV rest v. aansl.'!R460</f>
        <v>0</v>
      </c>
      <c r="S143" s="54">
        <f>'EAV rest v. aansl.'!S460</f>
        <v>0</v>
      </c>
      <c r="T143" s="63"/>
    </row>
    <row r="144" spans="1:20">
      <c r="B144" s="45" t="s">
        <v>261</v>
      </c>
      <c r="F144" s="50" t="s">
        <v>89</v>
      </c>
      <c r="J144" s="55">
        <f t="shared" si="8"/>
        <v>0</v>
      </c>
      <c r="L144" s="54">
        <f>'EAV rest v. aansl.'!L461</f>
        <v>0</v>
      </c>
      <c r="M144" s="54">
        <f>'EAV rest v. aansl.'!M461</f>
        <v>0</v>
      </c>
      <c r="N144" s="54">
        <f>'EAV rest v. aansl.'!N461</f>
        <v>0</v>
      </c>
      <c r="O144" s="54">
        <f>'EAV rest v. aansl.'!O461</f>
        <v>0</v>
      </c>
      <c r="P144" s="54">
        <f>'EAV rest v. aansl.'!P461</f>
        <v>0</v>
      </c>
      <c r="Q144" s="54">
        <f>'EAV rest v. aansl.'!Q461</f>
        <v>0</v>
      </c>
      <c r="R144" s="54">
        <f>'EAV rest v. aansl.'!R461</f>
        <v>0</v>
      </c>
      <c r="S144" s="54">
        <f>'EAV rest v. aansl.'!S461</f>
        <v>0</v>
      </c>
      <c r="T144" s="63"/>
    </row>
    <row r="145" spans="2:20">
      <c r="B145" s="45"/>
      <c r="L145" s="63"/>
      <c r="M145" s="63"/>
      <c r="N145" s="63"/>
      <c r="O145" s="63"/>
      <c r="P145" s="63"/>
      <c r="Q145" s="63"/>
      <c r="R145" s="63"/>
      <c r="S145" s="63"/>
      <c r="T145" s="63"/>
    </row>
    <row r="146" spans="2:20">
      <c r="B146" s="44" t="s">
        <v>262</v>
      </c>
      <c r="L146" s="63"/>
      <c r="M146" s="63"/>
      <c r="N146" s="63"/>
      <c r="O146" s="63"/>
      <c r="P146" s="63"/>
      <c r="Q146" s="63"/>
      <c r="R146" s="63"/>
      <c r="S146" s="63"/>
      <c r="T146" s="63"/>
    </row>
    <row r="147" spans="2:20">
      <c r="B147" s="45" t="s">
        <v>252</v>
      </c>
      <c r="F147" s="50" t="s">
        <v>89</v>
      </c>
      <c r="J147" s="55">
        <f t="shared" ref="J147:J156" si="9">SUM(L147:S147)</f>
        <v>46012.148130662681</v>
      </c>
      <c r="K147" s="63">
        <f>'EAV rest v. aansl.'!K356</f>
        <v>0</v>
      </c>
      <c r="L147" s="54">
        <f>'EAV rest v. aansl.'!L464</f>
        <v>15879.230000000003</v>
      </c>
      <c r="M147" s="54">
        <f>'EAV rest v. aansl.'!M464</f>
        <v>9009</v>
      </c>
      <c r="N147" s="54">
        <f>'EAV rest v. aansl.'!N464</f>
        <v>654.91813066267582</v>
      </c>
      <c r="O147" s="54">
        <f>'EAV rest v. aansl.'!O464</f>
        <v>0</v>
      </c>
      <c r="P147" s="54">
        <f>'EAV rest v. aansl.'!P464</f>
        <v>0</v>
      </c>
      <c r="Q147" s="54">
        <f>'EAV rest v. aansl.'!Q464</f>
        <v>20469</v>
      </c>
      <c r="R147" s="54">
        <f>'EAV rest v. aansl.'!R464</f>
        <v>0</v>
      </c>
      <c r="S147" s="54">
        <f>'EAV rest v. aansl.'!S464</f>
        <v>0</v>
      </c>
      <c r="T147" s="63"/>
    </row>
    <row r="148" spans="2:20">
      <c r="B148" s="45" t="s">
        <v>253</v>
      </c>
      <c r="F148" s="50" t="s">
        <v>89</v>
      </c>
      <c r="J148" s="55">
        <f t="shared" si="9"/>
        <v>167069.63169339701</v>
      </c>
      <c r="L148" s="54">
        <f>'EAV rest v. aansl.'!L465</f>
        <v>0</v>
      </c>
      <c r="M148" s="54">
        <f>'EAV rest v. aansl.'!M465</f>
        <v>0</v>
      </c>
      <c r="N148" s="54">
        <f>'EAV rest v. aansl.'!N465</f>
        <v>4865.7991485530656</v>
      </c>
      <c r="O148" s="54">
        <f>'EAV rest v. aansl.'!O465</f>
        <v>95391.582544843928</v>
      </c>
      <c r="P148" s="54">
        <f>'EAV rest v. aansl.'!P465</f>
        <v>0</v>
      </c>
      <c r="Q148" s="54">
        <f>'EAV rest v. aansl.'!Q465</f>
        <v>66812.25</v>
      </c>
      <c r="R148" s="54">
        <f>'EAV rest v. aansl.'!R465</f>
        <v>0</v>
      </c>
      <c r="S148" s="54">
        <f>'EAV rest v. aansl.'!S465</f>
        <v>0</v>
      </c>
      <c r="T148" s="63"/>
    </row>
    <row r="149" spans="2:20">
      <c r="B149" s="45" t="s">
        <v>254</v>
      </c>
      <c r="F149" s="50" t="s">
        <v>89</v>
      </c>
      <c r="J149" s="55">
        <f t="shared" si="9"/>
        <v>68192.101450994945</v>
      </c>
      <c r="L149" s="54">
        <f>'EAV rest v. aansl.'!L466</f>
        <v>0</v>
      </c>
      <c r="M149" s="54">
        <f>'EAV rest v. aansl.'!M466</f>
        <v>0</v>
      </c>
      <c r="N149" s="54">
        <f>'EAV rest v. aansl.'!N466</f>
        <v>7718.3314509949432</v>
      </c>
      <c r="O149" s="54">
        <f>'EAV rest v. aansl.'!O466</f>
        <v>0</v>
      </c>
      <c r="P149" s="54">
        <f>'EAV rest v. aansl.'!P466</f>
        <v>16212.27</v>
      </c>
      <c r="Q149" s="54">
        <f>'EAV rest v. aansl.'!Q466</f>
        <v>44261.5</v>
      </c>
      <c r="R149" s="54">
        <f>'EAV rest v. aansl.'!R466</f>
        <v>0</v>
      </c>
      <c r="S149" s="54">
        <f>'EAV rest v. aansl.'!S466</f>
        <v>0</v>
      </c>
      <c r="T149" s="63"/>
    </row>
    <row r="150" spans="2:20">
      <c r="B150" s="45" t="s">
        <v>255</v>
      </c>
      <c r="F150" s="50" t="s">
        <v>89</v>
      </c>
      <c r="J150" s="55">
        <f t="shared" si="9"/>
        <v>101395.86347688895</v>
      </c>
      <c r="L150" s="54">
        <f>'EAV rest v. aansl.'!L467</f>
        <v>0</v>
      </c>
      <c r="M150" s="54">
        <f>'EAV rest v. aansl.'!M467</f>
        <v>24741</v>
      </c>
      <c r="N150" s="54">
        <f>'EAV rest v. aansl.'!N467</f>
        <v>1610.613476888951</v>
      </c>
      <c r="O150" s="54">
        <f>'EAV rest v. aansl.'!O467</f>
        <v>0</v>
      </c>
      <c r="P150" s="54">
        <f>'EAV rest v. aansl.'!P467</f>
        <v>0</v>
      </c>
      <c r="Q150" s="54">
        <f>'EAV rest v. aansl.'!Q467</f>
        <v>75044.25</v>
      </c>
      <c r="R150" s="54">
        <f>'EAV rest v. aansl.'!R467</f>
        <v>0</v>
      </c>
      <c r="S150" s="54">
        <f>'EAV rest v. aansl.'!S467</f>
        <v>0</v>
      </c>
      <c r="T150" s="63"/>
    </row>
    <row r="151" spans="2:20">
      <c r="B151" s="45" t="s">
        <v>256</v>
      </c>
      <c r="F151" s="50" t="s">
        <v>89</v>
      </c>
      <c r="J151" s="55">
        <f t="shared" si="9"/>
        <v>96750.395182123437</v>
      </c>
      <c r="L151" s="54">
        <f>'EAV rest v. aansl.'!L468</f>
        <v>0</v>
      </c>
      <c r="M151" s="54">
        <f>'EAV rest v. aansl.'!M468</f>
        <v>0</v>
      </c>
      <c r="N151" s="54">
        <f>'EAV rest v. aansl.'!N468</f>
        <v>0</v>
      </c>
      <c r="O151" s="54">
        <f>'EAV rest v. aansl.'!O468</f>
        <v>65574.145182123437</v>
      </c>
      <c r="P151" s="54">
        <f>'EAV rest v. aansl.'!P468</f>
        <v>0</v>
      </c>
      <c r="Q151" s="54">
        <f>'EAV rest v. aansl.'!Q468</f>
        <v>31176.25</v>
      </c>
      <c r="R151" s="54">
        <f>'EAV rest v. aansl.'!R468</f>
        <v>0</v>
      </c>
      <c r="S151" s="54">
        <f>'EAV rest v. aansl.'!S468</f>
        <v>0</v>
      </c>
      <c r="T151" s="63"/>
    </row>
    <row r="152" spans="2:20">
      <c r="B152" s="45" t="s">
        <v>257</v>
      </c>
      <c r="F152" s="50" t="s">
        <v>89</v>
      </c>
      <c r="J152" s="55">
        <f t="shared" si="9"/>
        <v>52989.471517455786</v>
      </c>
      <c r="L152" s="54">
        <f>'EAV rest v. aansl.'!L469</f>
        <v>0</v>
      </c>
      <c r="M152" s="54">
        <f>'EAV rest v. aansl.'!M469</f>
        <v>0</v>
      </c>
      <c r="N152" s="54">
        <f>'EAV rest v. aansl.'!N469</f>
        <v>48587.221517455786</v>
      </c>
      <c r="O152" s="54">
        <f>'EAV rest v. aansl.'!O469</f>
        <v>0</v>
      </c>
      <c r="P152" s="54">
        <f>'EAV rest v. aansl.'!P469</f>
        <v>0</v>
      </c>
      <c r="Q152" s="54">
        <f>'EAV rest v. aansl.'!Q469</f>
        <v>4402.25</v>
      </c>
      <c r="R152" s="54">
        <f>'EAV rest v. aansl.'!R469</f>
        <v>0</v>
      </c>
      <c r="S152" s="54">
        <f>'EAV rest v. aansl.'!S469</f>
        <v>0</v>
      </c>
      <c r="T152" s="63"/>
    </row>
    <row r="153" spans="2:20">
      <c r="B153" s="45" t="s">
        <v>258</v>
      </c>
      <c r="F153" s="50" t="s">
        <v>89</v>
      </c>
      <c r="J153" s="55">
        <f t="shared" si="9"/>
        <v>154084.07886303723</v>
      </c>
      <c r="L153" s="54">
        <f>'EAV rest v. aansl.'!L470</f>
        <v>0</v>
      </c>
      <c r="M153" s="54">
        <f>'EAV rest v. aansl.'!M470</f>
        <v>0</v>
      </c>
      <c r="N153" s="54">
        <f>'EAV rest v. aansl.'!N470</f>
        <v>15233.104644489102</v>
      </c>
      <c r="O153" s="54">
        <f>'EAV rest v. aansl.'!O470</f>
        <v>78688.97421854813</v>
      </c>
      <c r="P153" s="54">
        <f>'EAV rest v. aansl.'!P470</f>
        <v>0</v>
      </c>
      <c r="Q153" s="54">
        <f>'EAV rest v. aansl.'!Q470</f>
        <v>60162</v>
      </c>
      <c r="R153" s="54">
        <f>'EAV rest v. aansl.'!R470</f>
        <v>0</v>
      </c>
      <c r="S153" s="54">
        <f>'EAV rest v. aansl.'!S470</f>
        <v>0</v>
      </c>
      <c r="T153" s="63"/>
    </row>
    <row r="154" spans="2:20">
      <c r="B154" s="45" t="s">
        <v>259</v>
      </c>
      <c r="F154" s="50" t="s">
        <v>89</v>
      </c>
      <c r="J154" s="55">
        <f t="shared" si="9"/>
        <v>17285.893638971742</v>
      </c>
      <c r="L154" s="54">
        <f>'EAV rest v. aansl.'!L471</f>
        <v>0</v>
      </c>
      <c r="M154" s="54">
        <f>'EAV rest v. aansl.'!M471</f>
        <v>0</v>
      </c>
      <c r="N154" s="54">
        <f>'EAV rest v. aansl.'!N471</f>
        <v>17036.603638971741</v>
      </c>
      <c r="O154" s="54">
        <f>'EAV rest v. aansl.'!O471</f>
        <v>0</v>
      </c>
      <c r="P154" s="54">
        <f>'EAV rest v. aansl.'!P471</f>
        <v>0</v>
      </c>
      <c r="Q154" s="54">
        <f>'EAV rest v. aansl.'!Q471</f>
        <v>249.29000000000087</v>
      </c>
      <c r="R154" s="54">
        <f>'EAV rest v. aansl.'!R471</f>
        <v>0</v>
      </c>
      <c r="S154" s="54">
        <f>'EAV rest v. aansl.'!S471</f>
        <v>0</v>
      </c>
      <c r="T154" s="63"/>
    </row>
    <row r="155" spans="2:20">
      <c r="B155" s="45" t="s">
        <v>260</v>
      </c>
      <c r="F155" s="50" t="s">
        <v>89</v>
      </c>
      <c r="J155" s="55">
        <f t="shared" si="9"/>
        <v>0</v>
      </c>
      <c r="L155" s="54">
        <f>'EAV rest v. aansl.'!L472</f>
        <v>0</v>
      </c>
      <c r="M155" s="54">
        <f>'EAV rest v. aansl.'!M472</f>
        <v>0</v>
      </c>
      <c r="N155" s="54">
        <f>'EAV rest v. aansl.'!N472</f>
        <v>0</v>
      </c>
      <c r="O155" s="54">
        <f>'EAV rest v. aansl.'!O472</f>
        <v>0</v>
      </c>
      <c r="P155" s="54">
        <f>'EAV rest v. aansl.'!P472</f>
        <v>0</v>
      </c>
      <c r="Q155" s="54">
        <f>'EAV rest v. aansl.'!Q472</f>
        <v>0</v>
      </c>
      <c r="R155" s="54">
        <f>'EAV rest v. aansl.'!R472</f>
        <v>0</v>
      </c>
      <c r="S155" s="54">
        <f>'EAV rest v. aansl.'!S472</f>
        <v>0</v>
      </c>
      <c r="T155" s="63"/>
    </row>
    <row r="156" spans="2:20">
      <c r="B156" s="45" t="s">
        <v>261</v>
      </c>
      <c r="F156" s="50" t="s">
        <v>89</v>
      </c>
      <c r="J156" s="55">
        <f t="shared" si="9"/>
        <v>0</v>
      </c>
      <c r="L156" s="54">
        <f>'EAV rest v. aansl.'!L473</f>
        <v>0</v>
      </c>
      <c r="M156" s="54">
        <f>'EAV rest v. aansl.'!M473</f>
        <v>0</v>
      </c>
      <c r="N156" s="54">
        <f>'EAV rest v. aansl.'!N473</f>
        <v>0</v>
      </c>
      <c r="O156" s="54">
        <f>'EAV rest v. aansl.'!O473</f>
        <v>0</v>
      </c>
      <c r="P156" s="54">
        <f>'EAV rest v. aansl.'!P473</f>
        <v>0</v>
      </c>
      <c r="Q156" s="54">
        <f>'EAV rest v. aansl.'!Q473</f>
        <v>0</v>
      </c>
      <c r="R156" s="54">
        <f>'EAV rest v. aansl.'!R473</f>
        <v>0</v>
      </c>
      <c r="S156" s="54">
        <f>'EAV rest v. aansl.'!S473</f>
        <v>0</v>
      </c>
      <c r="T156" s="63"/>
    </row>
    <row r="157" spans="2:20">
      <c r="L157" s="63"/>
      <c r="M157" s="63"/>
      <c r="N157" s="63"/>
      <c r="O157" s="63"/>
      <c r="P157" s="63"/>
      <c r="Q157" s="63"/>
      <c r="R157" s="63"/>
      <c r="S157" s="63"/>
      <c r="T157" s="63"/>
    </row>
    <row r="158" spans="2:20">
      <c r="B158" s="44" t="s">
        <v>264</v>
      </c>
      <c r="L158" s="63"/>
      <c r="M158" s="63"/>
      <c r="N158" s="63"/>
      <c r="O158" s="63"/>
      <c r="P158" s="63"/>
      <c r="Q158" s="63"/>
      <c r="R158" s="63"/>
      <c r="S158" s="63"/>
      <c r="T158" s="63"/>
    </row>
    <row r="159" spans="2:20">
      <c r="L159" s="63"/>
      <c r="M159" s="63"/>
      <c r="N159" s="63"/>
      <c r="O159" s="63"/>
      <c r="P159" s="63"/>
      <c r="Q159" s="63"/>
      <c r="R159" s="63"/>
      <c r="S159" s="63"/>
      <c r="T159" s="63"/>
    </row>
    <row r="160" spans="2:20">
      <c r="B160" s="44" t="s">
        <v>251</v>
      </c>
      <c r="L160" s="63"/>
      <c r="M160" s="63"/>
      <c r="N160" s="63"/>
      <c r="O160" s="63"/>
      <c r="P160" s="63"/>
      <c r="Q160" s="63"/>
      <c r="R160" s="63"/>
      <c r="S160" s="63"/>
      <c r="T160" s="63"/>
    </row>
    <row r="161" spans="2:20">
      <c r="B161" s="45" t="s">
        <v>252</v>
      </c>
      <c r="F161" s="50" t="s">
        <v>89</v>
      </c>
      <c r="J161" s="55">
        <f t="shared" ref="J161:J170" si="10">SUM(L161:S161)</f>
        <v>182659.69999999995</v>
      </c>
      <c r="K161" s="63">
        <f>'EAV rest v. aansl.'!K370</f>
        <v>0</v>
      </c>
      <c r="L161" s="54">
        <f>'EAV rest v. aansl.'!L478</f>
        <v>666.91000000000008</v>
      </c>
      <c r="M161" s="54">
        <f>'EAV rest v. aansl.'!M478</f>
        <v>5345.84</v>
      </c>
      <c r="N161" s="54">
        <f>'EAV rest v. aansl.'!N478</f>
        <v>104336.98999999998</v>
      </c>
      <c r="O161" s="54">
        <f>'EAV rest v. aansl.'!O478</f>
        <v>0</v>
      </c>
      <c r="P161" s="54">
        <f>'EAV rest v. aansl.'!P478</f>
        <v>8632.15</v>
      </c>
      <c r="Q161" s="54">
        <f>'EAV rest v. aansl.'!Q478</f>
        <v>63677.80999999999</v>
      </c>
      <c r="R161" s="54">
        <f>'EAV rest v. aansl.'!R478</f>
        <v>0</v>
      </c>
      <c r="S161" s="54">
        <f>'EAV rest v. aansl.'!S478</f>
        <v>0</v>
      </c>
      <c r="T161" s="63"/>
    </row>
    <row r="162" spans="2:20">
      <c r="B162" s="45" t="s">
        <v>253</v>
      </c>
      <c r="F162" s="50" t="s">
        <v>89</v>
      </c>
      <c r="J162" s="55">
        <f t="shared" si="10"/>
        <v>457379.94170964463</v>
      </c>
      <c r="L162" s="54">
        <f>'EAV rest v. aansl.'!L479</f>
        <v>9639.56</v>
      </c>
      <c r="M162" s="54">
        <f>'EAV rest v. aansl.'!M479</f>
        <v>0</v>
      </c>
      <c r="N162" s="54">
        <f>'EAV rest v. aansl.'!N479</f>
        <v>64158.83</v>
      </c>
      <c r="O162" s="54">
        <f>'EAV rest v. aansl.'!O479</f>
        <v>363932.97170964465</v>
      </c>
      <c r="P162" s="54">
        <f>'EAV rest v. aansl.'!P479</f>
        <v>6218.23</v>
      </c>
      <c r="Q162" s="54">
        <f>'EAV rest v. aansl.'!Q479</f>
        <v>13430.349999999999</v>
      </c>
      <c r="R162" s="54">
        <f>'EAV rest v. aansl.'!R479</f>
        <v>0</v>
      </c>
      <c r="S162" s="54">
        <f>'EAV rest v. aansl.'!S479</f>
        <v>0</v>
      </c>
      <c r="T162" s="63"/>
    </row>
    <row r="163" spans="2:20">
      <c r="B163" s="45" t="s">
        <v>254</v>
      </c>
      <c r="F163" s="50" t="s">
        <v>89</v>
      </c>
      <c r="J163" s="55">
        <f t="shared" si="10"/>
        <v>211997.46390831991</v>
      </c>
      <c r="L163" s="54">
        <f>'EAV rest v. aansl.'!L480</f>
        <v>3039.15</v>
      </c>
      <c r="M163" s="54">
        <f>'EAV rest v. aansl.'!M480</f>
        <v>0</v>
      </c>
      <c r="N163" s="54">
        <f>'EAV rest v. aansl.'!N480</f>
        <v>35992.800000000003</v>
      </c>
      <c r="O163" s="54">
        <f>'EAV rest v. aansl.'!O480</f>
        <v>168052.30390831991</v>
      </c>
      <c r="P163" s="54">
        <f>'EAV rest v. aansl.'!P480</f>
        <v>0</v>
      </c>
      <c r="Q163" s="54">
        <f>'EAV rest v. aansl.'!Q480</f>
        <v>4913.2099999999991</v>
      </c>
      <c r="R163" s="54">
        <f>'EAV rest v. aansl.'!R480</f>
        <v>0</v>
      </c>
      <c r="S163" s="54">
        <f>'EAV rest v. aansl.'!S480</f>
        <v>0</v>
      </c>
      <c r="T163" s="63"/>
    </row>
    <row r="164" spans="2:20">
      <c r="B164" s="45" t="s">
        <v>255</v>
      </c>
      <c r="F164" s="50" t="s">
        <v>89</v>
      </c>
      <c r="J164" s="55">
        <f t="shared" si="10"/>
        <v>60232.084875077504</v>
      </c>
      <c r="L164" s="54">
        <f>'EAV rest v. aansl.'!L481</f>
        <v>0</v>
      </c>
      <c r="M164" s="54">
        <f>'EAV rest v. aansl.'!M481</f>
        <v>0</v>
      </c>
      <c r="N164" s="54">
        <f>'EAV rest v. aansl.'!N481</f>
        <v>31095.119999999999</v>
      </c>
      <c r="O164" s="54">
        <f>'EAV rest v. aansl.'!O481</f>
        <v>29136.964875077505</v>
      </c>
      <c r="P164" s="54">
        <f>'EAV rest v. aansl.'!P481</f>
        <v>0</v>
      </c>
      <c r="Q164" s="54">
        <f>'EAV rest v. aansl.'!Q481</f>
        <v>0</v>
      </c>
      <c r="R164" s="54">
        <f>'EAV rest v. aansl.'!R481</f>
        <v>0</v>
      </c>
      <c r="S164" s="54">
        <f>'EAV rest v. aansl.'!S481</f>
        <v>0</v>
      </c>
      <c r="T164" s="63"/>
    </row>
    <row r="165" spans="2:20">
      <c r="B165" s="45" t="s">
        <v>256</v>
      </c>
      <c r="F165" s="50" t="s">
        <v>89</v>
      </c>
      <c r="J165" s="55">
        <f t="shared" si="10"/>
        <v>134556.19315593992</v>
      </c>
      <c r="L165" s="54">
        <f>'EAV rest v. aansl.'!L482</f>
        <v>0</v>
      </c>
      <c r="M165" s="54">
        <f>'EAV rest v. aansl.'!M482</f>
        <v>0</v>
      </c>
      <c r="N165" s="54">
        <f>'EAV rest v. aansl.'!N482</f>
        <v>20769.68</v>
      </c>
      <c r="O165" s="54">
        <f>'EAV rest v. aansl.'!O482</f>
        <v>113786.51315593993</v>
      </c>
      <c r="P165" s="54">
        <f>'EAV rest v. aansl.'!P482</f>
        <v>0</v>
      </c>
      <c r="Q165" s="54">
        <f>'EAV rest v. aansl.'!Q482</f>
        <v>0</v>
      </c>
      <c r="R165" s="54">
        <f>'EAV rest v. aansl.'!R482</f>
        <v>0</v>
      </c>
      <c r="S165" s="54">
        <f>'EAV rest v. aansl.'!S482</f>
        <v>0</v>
      </c>
      <c r="T165" s="63"/>
    </row>
    <row r="166" spans="2:20">
      <c r="B166" s="45" t="s">
        <v>257</v>
      </c>
      <c r="F166" s="50" t="s">
        <v>89</v>
      </c>
      <c r="J166" s="55">
        <f t="shared" si="10"/>
        <v>22359.66</v>
      </c>
      <c r="L166" s="54">
        <f>'EAV rest v. aansl.'!L483</f>
        <v>0</v>
      </c>
      <c r="M166" s="54">
        <f>'EAV rest v. aansl.'!M483</f>
        <v>0</v>
      </c>
      <c r="N166" s="54">
        <f>'EAV rest v. aansl.'!N483</f>
        <v>22359.66</v>
      </c>
      <c r="O166" s="54">
        <f>'EAV rest v. aansl.'!O483</f>
        <v>0</v>
      </c>
      <c r="P166" s="54">
        <f>'EAV rest v. aansl.'!P483</f>
        <v>0</v>
      </c>
      <c r="Q166" s="54">
        <f>'EAV rest v. aansl.'!Q483</f>
        <v>0</v>
      </c>
      <c r="R166" s="54">
        <f>'EAV rest v. aansl.'!R483</f>
        <v>0</v>
      </c>
      <c r="S166" s="54">
        <f>'EAV rest v. aansl.'!S483</f>
        <v>0</v>
      </c>
      <c r="T166" s="63"/>
    </row>
    <row r="167" spans="2:20">
      <c r="B167" s="45" t="s">
        <v>258</v>
      </c>
      <c r="F167" s="50" t="s">
        <v>89</v>
      </c>
      <c r="J167" s="55">
        <f t="shared" si="10"/>
        <v>0</v>
      </c>
      <c r="L167" s="54">
        <f>'EAV rest v. aansl.'!L484</f>
        <v>0</v>
      </c>
      <c r="M167" s="54">
        <f>'EAV rest v. aansl.'!M484</f>
        <v>0</v>
      </c>
      <c r="N167" s="54">
        <f>'EAV rest v. aansl.'!N484</f>
        <v>0</v>
      </c>
      <c r="O167" s="54">
        <f>'EAV rest v. aansl.'!O484</f>
        <v>0</v>
      </c>
      <c r="P167" s="54">
        <f>'EAV rest v. aansl.'!P484</f>
        <v>0</v>
      </c>
      <c r="Q167" s="54">
        <f>'EAV rest v. aansl.'!Q484</f>
        <v>0</v>
      </c>
      <c r="R167" s="54">
        <f>'EAV rest v. aansl.'!R484</f>
        <v>0</v>
      </c>
      <c r="S167" s="54">
        <f>'EAV rest v. aansl.'!S484</f>
        <v>0</v>
      </c>
      <c r="T167" s="63"/>
    </row>
    <row r="168" spans="2:20">
      <c r="B168" s="45" t="s">
        <v>259</v>
      </c>
      <c r="F168" s="50" t="s">
        <v>89</v>
      </c>
      <c r="J168" s="55">
        <f t="shared" si="10"/>
        <v>0</v>
      </c>
      <c r="L168" s="54">
        <f>'EAV rest v. aansl.'!L485</f>
        <v>0</v>
      </c>
      <c r="M168" s="54">
        <f>'EAV rest v. aansl.'!M485</f>
        <v>0</v>
      </c>
      <c r="N168" s="54">
        <f>'EAV rest v. aansl.'!N485</f>
        <v>0</v>
      </c>
      <c r="O168" s="54">
        <f>'EAV rest v. aansl.'!O485</f>
        <v>0</v>
      </c>
      <c r="P168" s="54">
        <f>'EAV rest v. aansl.'!P485</f>
        <v>0</v>
      </c>
      <c r="Q168" s="54">
        <f>'EAV rest v. aansl.'!Q485</f>
        <v>0</v>
      </c>
      <c r="R168" s="54">
        <f>'EAV rest v. aansl.'!R485</f>
        <v>0</v>
      </c>
      <c r="S168" s="54">
        <f>'EAV rest v. aansl.'!S485</f>
        <v>0</v>
      </c>
      <c r="T168" s="63"/>
    </row>
    <row r="169" spans="2:20">
      <c r="B169" s="45" t="s">
        <v>260</v>
      </c>
      <c r="F169" s="50" t="s">
        <v>89</v>
      </c>
      <c r="J169" s="55">
        <f t="shared" si="10"/>
        <v>0</v>
      </c>
      <c r="L169" s="54">
        <f>'EAV rest v. aansl.'!L486</f>
        <v>0</v>
      </c>
      <c r="M169" s="54">
        <f>'EAV rest v. aansl.'!M486</f>
        <v>0</v>
      </c>
      <c r="N169" s="54">
        <f>'EAV rest v. aansl.'!N486</f>
        <v>0</v>
      </c>
      <c r="O169" s="54">
        <f>'EAV rest v. aansl.'!O486</f>
        <v>0</v>
      </c>
      <c r="P169" s="54">
        <f>'EAV rest v. aansl.'!P486</f>
        <v>0</v>
      </c>
      <c r="Q169" s="54">
        <f>'EAV rest v. aansl.'!Q486</f>
        <v>0</v>
      </c>
      <c r="R169" s="54">
        <f>'EAV rest v. aansl.'!R486</f>
        <v>0</v>
      </c>
      <c r="S169" s="54">
        <f>'EAV rest v. aansl.'!S486</f>
        <v>0</v>
      </c>
      <c r="T169" s="63"/>
    </row>
    <row r="170" spans="2:20">
      <c r="B170" s="45" t="s">
        <v>261</v>
      </c>
      <c r="F170" s="50" t="s">
        <v>89</v>
      </c>
      <c r="J170" s="55">
        <f t="shared" si="10"/>
        <v>0</v>
      </c>
      <c r="L170" s="54">
        <f>'EAV rest v. aansl.'!L487</f>
        <v>0</v>
      </c>
      <c r="M170" s="54">
        <f>'EAV rest v. aansl.'!M487</f>
        <v>0</v>
      </c>
      <c r="N170" s="54">
        <f>'EAV rest v. aansl.'!N487</f>
        <v>0</v>
      </c>
      <c r="O170" s="54">
        <f>'EAV rest v. aansl.'!O487</f>
        <v>0</v>
      </c>
      <c r="P170" s="54">
        <f>'EAV rest v. aansl.'!P487</f>
        <v>0</v>
      </c>
      <c r="Q170" s="54">
        <f>'EAV rest v. aansl.'!Q487</f>
        <v>0</v>
      </c>
      <c r="R170" s="54">
        <f>'EAV rest v. aansl.'!R487</f>
        <v>0</v>
      </c>
      <c r="S170" s="54">
        <f>'EAV rest v. aansl.'!S487</f>
        <v>0</v>
      </c>
      <c r="T170" s="63"/>
    </row>
    <row r="171" spans="2:20">
      <c r="B171" s="121"/>
      <c r="L171" s="74"/>
      <c r="M171" s="74"/>
      <c r="N171" s="74"/>
      <c r="O171" s="74"/>
      <c r="P171" s="74"/>
      <c r="Q171" s="74"/>
      <c r="R171" s="74"/>
      <c r="S171" s="74"/>
      <c r="T171" s="74"/>
    </row>
    <row r="172" spans="2:20">
      <c r="B172" s="142" t="s">
        <v>262</v>
      </c>
      <c r="L172" s="74"/>
      <c r="M172" s="74"/>
      <c r="N172" s="74"/>
      <c r="O172" s="74"/>
      <c r="P172" s="74"/>
      <c r="Q172" s="74"/>
      <c r="R172" s="74"/>
      <c r="S172" s="74"/>
      <c r="T172" s="74"/>
    </row>
    <row r="173" spans="2:20">
      <c r="B173" s="45" t="s">
        <v>252</v>
      </c>
      <c r="F173" s="50" t="s">
        <v>89</v>
      </c>
      <c r="J173" s="55">
        <f t="shared" ref="J173:J182" si="11">SUM(L173:S173)</f>
        <v>64930.78</v>
      </c>
      <c r="K173" s="63">
        <f>'EAV rest v. aansl.'!K382</f>
        <v>0</v>
      </c>
      <c r="L173" s="54">
        <f>'EAV rest v. aansl.'!L490</f>
        <v>51484.88</v>
      </c>
      <c r="M173" s="54">
        <f>'EAV rest v. aansl.'!M490</f>
        <v>12398</v>
      </c>
      <c r="N173" s="54">
        <f>'EAV rest v. aansl.'!N490</f>
        <v>0</v>
      </c>
      <c r="O173" s="54">
        <f>'EAV rest v. aansl.'!O490</f>
        <v>0</v>
      </c>
      <c r="P173" s="54">
        <f>'EAV rest v. aansl.'!P490</f>
        <v>0</v>
      </c>
      <c r="Q173" s="54">
        <f>'EAV rest v. aansl.'!Q490</f>
        <v>1047.9000000000001</v>
      </c>
      <c r="R173" s="54">
        <f>'EAV rest v. aansl.'!R490</f>
        <v>0</v>
      </c>
      <c r="S173" s="54">
        <f>'EAV rest v. aansl.'!S490</f>
        <v>0</v>
      </c>
      <c r="T173" s="63"/>
    </row>
    <row r="174" spans="2:20">
      <c r="B174" s="45" t="s">
        <v>253</v>
      </c>
      <c r="F174" s="50" t="s">
        <v>89</v>
      </c>
      <c r="J174" s="55">
        <f t="shared" si="11"/>
        <v>202419.04503847839</v>
      </c>
      <c r="L174" s="54">
        <f>'EAV rest v. aansl.'!L491</f>
        <v>0</v>
      </c>
      <c r="M174" s="54">
        <f>'EAV rest v. aansl.'!M491</f>
        <v>0</v>
      </c>
      <c r="N174" s="54">
        <f>'EAV rest v. aansl.'!N491</f>
        <v>0</v>
      </c>
      <c r="O174" s="54">
        <f>'EAV rest v. aansl.'!O491</f>
        <v>91382.795038478391</v>
      </c>
      <c r="P174" s="54">
        <f>'EAV rest v. aansl.'!P491</f>
        <v>0</v>
      </c>
      <c r="Q174" s="54">
        <f>'EAV rest v. aansl.'!Q491</f>
        <v>111036.25</v>
      </c>
      <c r="R174" s="54">
        <f>'EAV rest v. aansl.'!R491</f>
        <v>0</v>
      </c>
      <c r="S174" s="54">
        <f>'EAV rest v. aansl.'!S491</f>
        <v>0</v>
      </c>
      <c r="T174" s="63"/>
    </row>
    <row r="175" spans="2:20">
      <c r="B175" s="45" t="s">
        <v>254</v>
      </c>
      <c r="F175" s="50" t="s">
        <v>89</v>
      </c>
      <c r="J175" s="55">
        <f t="shared" si="11"/>
        <v>89683.489999999991</v>
      </c>
      <c r="L175" s="54">
        <f>'EAV rest v. aansl.'!L492</f>
        <v>0</v>
      </c>
      <c r="M175" s="54">
        <f>'EAV rest v. aansl.'!M492</f>
        <v>0</v>
      </c>
      <c r="N175" s="54">
        <f>'EAV rest v. aansl.'!N492</f>
        <v>0</v>
      </c>
      <c r="O175" s="54">
        <f>'EAV rest v. aansl.'!O492</f>
        <v>0</v>
      </c>
      <c r="P175" s="54">
        <f>'EAV rest v. aansl.'!P492</f>
        <v>78837.73</v>
      </c>
      <c r="Q175" s="54">
        <f>'EAV rest v. aansl.'!Q492</f>
        <v>10845.76</v>
      </c>
      <c r="R175" s="54">
        <f>'EAV rest v. aansl.'!R492</f>
        <v>0</v>
      </c>
      <c r="S175" s="54">
        <f>'EAV rest v. aansl.'!S492</f>
        <v>0</v>
      </c>
      <c r="T175" s="63"/>
    </row>
    <row r="176" spans="2:20">
      <c r="B176" s="45" t="s">
        <v>255</v>
      </c>
      <c r="F176" s="50" t="s">
        <v>89</v>
      </c>
      <c r="J176" s="55">
        <f t="shared" si="11"/>
        <v>102726.35</v>
      </c>
      <c r="L176" s="54">
        <f>'EAV rest v. aansl.'!L493</f>
        <v>0</v>
      </c>
      <c r="M176" s="54">
        <f>'EAV rest v. aansl.'!M493</f>
        <v>57732.86</v>
      </c>
      <c r="N176" s="54">
        <f>'EAV rest v. aansl.'!N493</f>
        <v>0</v>
      </c>
      <c r="O176" s="54">
        <f>'EAV rest v. aansl.'!O493</f>
        <v>0</v>
      </c>
      <c r="P176" s="54">
        <f>'EAV rest v. aansl.'!P493</f>
        <v>0</v>
      </c>
      <c r="Q176" s="54">
        <f>'EAV rest v. aansl.'!Q493</f>
        <v>44993.490000000005</v>
      </c>
      <c r="R176" s="54">
        <f>'EAV rest v. aansl.'!R493</f>
        <v>0</v>
      </c>
      <c r="S176" s="54">
        <f>'EAV rest v. aansl.'!S493</f>
        <v>0</v>
      </c>
      <c r="T176" s="63"/>
    </row>
    <row r="177" spans="1:21">
      <c r="B177" s="45" t="s">
        <v>256</v>
      </c>
      <c r="F177" s="50" t="s">
        <v>89</v>
      </c>
      <c r="J177" s="55">
        <f t="shared" si="11"/>
        <v>56893.256577969965</v>
      </c>
      <c r="L177" s="54">
        <f>'EAV rest v. aansl.'!L494</f>
        <v>0</v>
      </c>
      <c r="M177" s="54">
        <f>'EAV rest v. aansl.'!M494</f>
        <v>0</v>
      </c>
      <c r="N177" s="54">
        <f>'EAV rest v. aansl.'!N494</f>
        <v>0</v>
      </c>
      <c r="O177" s="54">
        <f>'EAV rest v. aansl.'!O494</f>
        <v>56893.256577969965</v>
      </c>
      <c r="P177" s="54">
        <f>'EAV rest v. aansl.'!P494</f>
        <v>0</v>
      </c>
      <c r="Q177" s="54">
        <f>'EAV rest v. aansl.'!Q494</f>
        <v>0</v>
      </c>
      <c r="R177" s="54">
        <f>'EAV rest v. aansl.'!R494</f>
        <v>0</v>
      </c>
      <c r="S177" s="54">
        <f>'EAV rest v. aansl.'!S494</f>
        <v>0</v>
      </c>
      <c r="T177" s="63"/>
    </row>
    <row r="178" spans="1:21">
      <c r="B178" s="45" t="s">
        <v>257</v>
      </c>
      <c r="F178" s="50" t="s">
        <v>89</v>
      </c>
      <c r="J178" s="55">
        <f t="shared" si="11"/>
        <v>0</v>
      </c>
      <c r="L178" s="54">
        <f>'EAV rest v. aansl.'!L495</f>
        <v>0</v>
      </c>
      <c r="M178" s="54">
        <f>'EAV rest v. aansl.'!M495</f>
        <v>0</v>
      </c>
      <c r="N178" s="54">
        <f>'EAV rest v. aansl.'!N495</f>
        <v>0</v>
      </c>
      <c r="O178" s="54">
        <f>'EAV rest v. aansl.'!O495</f>
        <v>0</v>
      </c>
      <c r="P178" s="54">
        <f>'EAV rest v. aansl.'!P495</f>
        <v>0</v>
      </c>
      <c r="Q178" s="54">
        <f>'EAV rest v. aansl.'!Q495</f>
        <v>0</v>
      </c>
      <c r="R178" s="54">
        <f>'EAV rest v. aansl.'!R495</f>
        <v>0</v>
      </c>
      <c r="S178" s="54">
        <f>'EAV rest v. aansl.'!S495</f>
        <v>0</v>
      </c>
      <c r="T178" s="63"/>
    </row>
    <row r="179" spans="1:21">
      <c r="B179" s="45" t="s">
        <v>258</v>
      </c>
      <c r="F179" s="50" t="s">
        <v>89</v>
      </c>
      <c r="J179" s="55">
        <f t="shared" si="11"/>
        <v>273600.19114158099</v>
      </c>
      <c r="L179" s="54">
        <f>'EAV rest v. aansl.'!L496</f>
        <v>0</v>
      </c>
      <c r="M179" s="54">
        <f>'EAV rest v. aansl.'!M496</f>
        <v>0</v>
      </c>
      <c r="N179" s="54">
        <f>'EAV rest v. aansl.'!N496</f>
        <v>89392.62</v>
      </c>
      <c r="O179" s="54">
        <f>'EAV rest v. aansl.'!O496</f>
        <v>13854.341141580971</v>
      </c>
      <c r="P179" s="54">
        <f>'EAV rest v. aansl.'!P496</f>
        <v>0</v>
      </c>
      <c r="Q179" s="54">
        <f>'EAV rest v. aansl.'!Q496</f>
        <v>170353.23</v>
      </c>
      <c r="R179" s="54">
        <f>'EAV rest v. aansl.'!R496</f>
        <v>0</v>
      </c>
      <c r="S179" s="54">
        <f>'EAV rest v. aansl.'!S496</f>
        <v>0</v>
      </c>
      <c r="T179" s="63"/>
    </row>
    <row r="180" spans="1:21">
      <c r="B180" s="45" t="s">
        <v>259</v>
      </c>
      <c r="F180" s="50" t="s">
        <v>89</v>
      </c>
      <c r="J180" s="55">
        <f t="shared" si="11"/>
        <v>2660</v>
      </c>
      <c r="L180" s="54">
        <f>'EAV rest v. aansl.'!L497</f>
        <v>0</v>
      </c>
      <c r="M180" s="54">
        <f>'EAV rest v. aansl.'!M497</f>
        <v>0</v>
      </c>
      <c r="N180" s="54">
        <f>'EAV rest v. aansl.'!N497</f>
        <v>2660</v>
      </c>
      <c r="O180" s="54">
        <f>'EAV rest v. aansl.'!O497</f>
        <v>0</v>
      </c>
      <c r="P180" s="54">
        <f>'EAV rest v. aansl.'!P497</f>
        <v>0</v>
      </c>
      <c r="Q180" s="54">
        <f>'EAV rest v. aansl.'!Q497</f>
        <v>0</v>
      </c>
      <c r="R180" s="54">
        <f>'EAV rest v. aansl.'!R497</f>
        <v>0</v>
      </c>
      <c r="S180" s="54">
        <f>'EAV rest v. aansl.'!S497</f>
        <v>0</v>
      </c>
      <c r="T180" s="63"/>
    </row>
    <row r="181" spans="1:21">
      <c r="B181" s="45" t="s">
        <v>260</v>
      </c>
      <c r="F181" s="50" t="s">
        <v>89</v>
      </c>
      <c r="J181" s="55">
        <f t="shared" si="11"/>
        <v>0</v>
      </c>
      <c r="L181" s="54">
        <f>'EAV rest v. aansl.'!L498</f>
        <v>0</v>
      </c>
      <c r="M181" s="54">
        <f>'EAV rest v. aansl.'!M498</f>
        <v>0</v>
      </c>
      <c r="N181" s="54">
        <f>'EAV rest v. aansl.'!N498</f>
        <v>0</v>
      </c>
      <c r="O181" s="54">
        <f>'EAV rest v. aansl.'!O498</f>
        <v>0</v>
      </c>
      <c r="P181" s="54">
        <f>'EAV rest v. aansl.'!P498</f>
        <v>0</v>
      </c>
      <c r="Q181" s="54">
        <f>'EAV rest v. aansl.'!Q498</f>
        <v>0</v>
      </c>
      <c r="R181" s="54">
        <f>'EAV rest v. aansl.'!R498</f>
        <v>0</v>
      </c>
      <c r="S181" s="54">
        <f>'EAV rest v. aansl.'!S498</f>
        <v>0</v>
      </c>
      <c r="T181" s="63"/>
    </row>
    <row r="182" spans="1:21">
      <c r="B182" s="45" t="s">
        <v>261</v>
      </c>
      <c r="F182" s="50" t="s">
        <v>89</v>
      </c>
      <c r="J182" s="55">
        <f t="shared" si="11"/>
        <v>0</v>
      </c>
      <c r="L182" s="54">
        <f>'EAV rest v. aansl.'!L499</f>
        <v>0</v>
      </c>
      <c r="M182" s="54">
        <f>'EAV rest v. aansl.'!M499</f>
        <v>0</v>
      </c>
      <c r="N182" s="54">
        <f>'EAV rest v. aansl.'!N499</f>
        <v>0</v>
      </c>
      <c r="O182" s="54">
        <f>'EAV rest v. aansl.'!O499</f>
        <v>0</v>
      </c>
      <c r="P182" s="54">
        <f>'EAV rest v. aansl.'!P499</f>
        <v>0</v>
      </c>
      <c r="Q182" s="54">
        <f>'EAV rest v. aansl.'!Q499</f>
        <v>0</v>
      </c>
      <c r="R182" s="54">
        <f>'EAV rest v. aansl.'!R499</f>
        <v>0</v>
      </c>
      <c r="S182" s="54">
        <f>'EAV rest v. aansl.'!S499</f>
        <v>0</v>
      </c>
      <c r="T182" s="63"/>
    </row>
    <row r="183" spans="1:21">
      <c r="B183" s="45"/>
      <c r="F183" s="50"/>
      <c r="J183" s="48"/>
      <c r="K183" s="10"/>
      <c r="L183" s="48"/>
      <c r="M183" s="48"/>
      <c r="N183" s="48"/>
      <c r="O183" s="48"/>
      <c r="P183" s="48"/>
      <c r="Q183" s="48"/>
      <c r="R183" s="48"/>
      <c r="S183" s="48"/>
      <c r="T183" s="63"/>
    </row>
    <row r="184" spans="1:21" s="78" customFormat="1">
      <c r="A184" s="77"/>
      <c r="B184" s="78" t="s">
        <v>323</v>
      </c>
    </row>
    <row r="185" spans="1:21">
      <c r="B185" s="67"/>
      <c r="C185" s="67"/>
      <c r="D185" s="67"/>
      <c r="E185" s="67"/>
      <c r="F185" s="67"/>
      <c r="G185" s="67"/>
      <c r="H185" s="67"/>
      <c r="I185" s="67"/>
      <c r="J185" s="67"/>
      <c r="K185" s="67"/>
      <c r="L185" s="67"/>
      <c r="M185" s="67"/>
      <c r="N185" s="67"/>
      <c r="O185" s="67"/>
      <c r="P185" s="67"/>
      <c r="Q185" s="67"/>
      <c r="R185" s="67"/>
      <c r="S185" s="67"/>
      <c r="T185" s="67"/>
      <c r="U185" s="67"/>
    </row>
    <row r="186" spans="1:21">
      <c r="B186" s="44" t="s">
        <v>263</v>
      </c>
      <c r="J186" s="59"/>
      <c r="T186" s="59"/>
      <c r="U186" s="59"/>
    </row>
    <row r="187" spans="1:21">
      <c r="B187" s="45"/>
      <c r="J187" s="59"/>
      <c r="T187" s="59"/>
      <c r="U187" s="59"/>
    </row>
    <row r="188" spans="1:21">
      <c r="B188" s="44" t="s">
        <v>251</v>
      </c>
      <c r="J188" s="59"/>
      <c r="T188" s="59"/>
      <c r="U188" s="59"/>
    </row>
    <row r="189" spans="1:21">
      <c r="B189" s="45" t="s">
        <v>252</v>
      </c>
      <c r="F189" s="45" t="s">
        <v>110</v>
      </c>
      <c r="J189" s="55">
        <f t="shared" ref="J189:J198" si="12">SUM(L189:S189)</f>
        <v>88.485980051819752</v>
      </c>
      <c r="K189" s="139">
        <f>Volumes!K42</f>
        <v>0</v>
      </c>
      <c r="L189" s="146">
        <f>Volumes!L42</f>
        <v>1</v>
      </c>
      <c r="M189" s="146">
        <f>Volumes!M42</f>
        <v>3</v>
      </c>
      <c r="N189" s="146">
        <f>Volumes!N42</f>
        <v>48.129052640556907</v>
      </c>
      <c r="O189" s="146">
        <f>Volumes!O42</f>
        <v>4.1865564435209119</v>
      </c>
      <c r="P189" s="146">
        <f>Volumes!P42</f>
        <v>0</v>
      </c>
      <c r="Q189" s="146">
        <f>Volumes!Q42</f>
        <v>31.170370967741938</v>
      </c>
      <c r="R189" s="146">
        <f>Volumes!R42</f>
        <v>1</v>
      </c>
      <c r="S189" s="146">
        <f>Volumes!S42</f>
        <v>0</v>
      </c>
      <c r="T189" s="139"/>
      <c r="U189" s="139"/>
    </row>
    <row r="190" spans="1:21">
      <c r="B190" s="45" t="s">
        <v>253</v>
      </c>
      <c r="F190" s="45" t="s">
        <v>110</v>
      </c>
      <c r="J190" s="55">
        <f t="shared" si="12"/>
        <v>149.93726522102818</v>
      </c>
      <c r="L190" s="146">
        <f>Volumes!L43</f>
        <v>4.0204631651309848</v>
      </c>
      <c r="M190" s="146">
        <f>Volumes!M43</f>
        <v>1</v>
      </c>
      <c r="N190" s="146">
        <f>Volumes!N43</f>
        <v>48.46487702823898</v>
      </c>
      <c r="O190" s="146">
        <f>Volumes!O43</f>
        <v>68.629118576045329</v>
      </c>
      <c r="P190" s="146">
        <f>Volumes!P43</f>
        <v>2</v>
      </c>
      <c r="Q190" s="146">
        <f>Volumes!Q43</f>
        <v>22.822806451612902</v>
      </c>
      <c r="R190" s="146">
        <f>Volumes!R43</f>
        <v>3</v>
      </c>
      <c r="S190" s="146">
        <f>Volumes!S43</f>
        <v>0</v>
      </c>
      <c r="T190" s="139"/>
      <c r="U190" s="139"/>
    </row>
    <row r="191" spans="1:21">
      <c r="B191" s="45" t="s">
        <v>254</v>
      </c>
      <c r="F191" s="45" t="s">
        <v>110</v>
      </c>
      <c r="J191" s="55">
        <f t="shared" si="12"/>
        <v>84.737976455031344</v>
      </c>
      <c r="L191" s="146">
        <f>Volumes!L44</f>
        <v>1.0047108190491272</v>
      </c>
      <c r="M191" s="146">
        <f>Volumes!M44</f>
        <v>0</v>
      </c>
      <c r="N191" s="146">
        <f>Volumes!N44</f>
        <v>20.1724484941813</v>
      </c>
      <c r="O191" s="146">
        <f>Volumes!O44</f>
        <v>53.506663915994451</v>
      </c>
      <c r="P191" s="146">
        <f>Volumes!P44</f>
        <v>0</v>
      </c>
      <c r="Q191" s="146">
        <f>Volumes!Q44</f>
        <v>8.0541532258064521</v>
      </c>
      <c r="R191" s="146">
        <f>Volumes!R44</f>
        <v>2</v>
      </c>
      <c r="S191" s="146">
        <f>Volumes!S44</f>
        <v>0</v>
      </c>
      <c r="T191" s="139"/>
      <c r="U191" s="139"/>
    </row>
    <row r="192" spans="1:21">
      <c r="B192" s="45" t="s">
        <v>255</v>
      </c>
      <c r="F192" s="45" t="s">
        <v>110</v>
      </c>
      <c r="J192" s="55">
        <f t="shared" si="12"/>
        <v>17.041008681273254</v>
      </c>
      <c r="L192" s="146">
        <f>Volumes!L45</f>
        <v>0</v>
      </c>
      <c r="M192" s="146">
        <f>Volumes!M45</f>
        <v>0</v>
      </c>
      <c r="N192" s="146">
        <f>Volumes!N45</f>
        <v>10.305888737398501</v>
      </c>
      <c r="O192" s="146">
        <f>Volumes!O45</f>
        <v>6.7351199438747518</v>
      </c>
      <c r="P192" s="146">
        <f>Volumes!P45</f>
        <v>0</v>
      </c>
      <c r="Q192" s="146">
        <f>Volumes!Q45</f>
        <v>0</v>
      </c>
      <c r="R192" s="146">
        <f>Volumes!R45</f>
        <v>0</v>
      </c>
      <c r="S192" s="146">
        <f>Volumes!S45</f>
        <v>0</v>
      </c>
      <c r="T192" s="139"/>
      <c r="U192" s="139"/>
    </row>
    <row r="193" spans="2:21">
      <c r="B193" s="45" t="s">
        <v>256</v>
      </c>
      <c r="F193" s="45" t="s">
        <v>110</v>
      </c>
      <c r="J193" s="55">
        <f t="shared" si="12"/>
        <v>16.201702022963367</v>
      </c>
      <c r="L193" s="146">
        <f>Volumes!L46</f>
        <v>0</v>
      </c>
      <c r="M193" s="146">
        <f>Volumes!M46</f>
        <v>1</v>
      </c>
      <c r="N193" s="146">
        <f>Volumes!N46</f>
        <v>6.1808301031255581</v>
      </c>
      <c r="O193" s="146">
        <f>Volumes!O46</f>
        <v>7.6496783714507126</v>
      </c>
      <c r="P193" s="146">
        <f>Volumes!P46</f>
        <v>0</v>
      </c>
      <c r="Q193" s="146">
        <f>Volumes!Q46</f>
        <v>1.3711935483870967</v>
      </c>
      <c r="R193" s="146">
        <f>Volumes!R46</f>
        <v>0</v>
      </c>
      <c r="S193" s="146">
        <f>Volumes!S46</f>
        <v>0</v>
      </c>
      <c r="T193" s="139"/>
      <c r="U193" s="139"/>
    </row>
    <row r="194" spans="2:21">
      <c r="B194" s="45" t="s">
        <v>257</v>
      </c>
      <c r="F194" s="45" t="s">
        <v>110</v>
      </c>
      <c r="J194" s="55">
        <f t="shared" si="12"/>
        <v>7.2203389830508478</v>
      </c>
      <c r="L194" s="146">
        <f>Volumes!L47</f>
        <v>0</v>
      </c>
      <c r="M194" s="146">
        <f>Volumes!M47</f>
        <v>0</v>
      </c>
      <c r="N194" s="146">
        <f>Volumes!N47</f>
        <v>3.8189248031718717</v>
      </c>
      <c r="O194" s="146">
        <f>Volumes!O47</f>
        <v>3.4014141798789761</v>
      </c>
      <c r="P194" s="146">
        <f>Volumes!P47</f>
        <v>0</v>
      </c>
      <c r="Q194" s="146">
        <f>Volumes!Q47</f>
        <v>0</v>
      </c>
      <c r="R194" s="146">
        <f>Volumes!R47</f>
        <v>0</v>
      </c>
      <c r="S194" s="146">
        <f>Volumes!S47</f>
        <v>0</v>
      </c>
      <c r="T194" s="139"/>
      <c r="U194" s="139"/>
    </row>
    <row r="195" spans="2:21">
      <c r="B195" s="45" t="s">
        <v>258</v>
      </c>
      <c r="F195" s="45" t="s">
        <v>110</v>
      </c>
      <c r="J195" s="55">
        <f t="shared" si="12"/>
        <v>0.93023255813953487</v>
      </c>
      <c r="L195" s="146">
        <f>Volumes!L48</f>
        <v>0</v>
      </c>
      <c r="M195" s="146">
        <f>Volumes!M48</f>
        <v>0</v>
      </c>
      <c r="N195" s="146">
        <f>Volumes!N48</f>
        <v>0.84175422952139878</v>
      </c>
      <c r="O195" s="146">
        <f>Volumes!O48</f>
        <v>8.8478328618136134E-2</v>
      </c>
      <c r="P195" s="146">
        <f>Volumes!P48</f>
        <v>0</v>
      </c>
      <c r="Q195" s="146">
        <f>Volumes!Q48</f>
        <v>0</v>
      </c>
      <c r="R195" s="146">
        <f>Volumes!R48</f>
        <v>0</v>
      </c>
      <c r="S195" s="146">
        <f>Volumes!S48</f>
        <v>0</v>
      </c>
      <c r="T195" s="139"/>
      <c r="U195" s="139"/>
    </row>
    <row r="196" spans="2:21">
      <c r="B196" s="45" t="s">
        <v>259</v>
      </c>
      <c r="F196" s="45" t="s">
        <v>110</v>
      </c>
      <c r="J196" s="55">
        <f t="shared" si="12"/>
        <v>0</v>
      </c>
      <c r="L196" s="146">
        <f>Volumes!L49</f>
        <v>0</v>
      </c>
      <c r="M196" s="146">
        <f>Volumes!M49</f>
        <v>0</v>
      </c>
      <c r="N196" s="146">
        <f>Volumes!N49</f>
        <v>0</v>
      </c>
      <c r="O196" s="146">
        <f>Volumes!O49</f>
        <v>0</v>
      </c>
      <c r="P196" s="146">
        <f>Volumes!P49</f>
        <v>0</v>
      </c>
      <c r="Q196" s="146">
        <f>Volumes!Q49</f>
        <v>0</v>
      </c>
      <c r="R196" s="146">
        <f>Volumes!R49</f>
        <v>0</v>
      </c>
      <c r="S196" s="146">
        <f>Volumes!S49</f>
        <v>0</v>
      </c>
      <c r="T196" s="139"/>
      <c r="U196" s="139"/>
    </row>
    <row r="197" spans="2:21">
      <c r="B197" s="45" t="s">
        <v>260</v>
      </c>
      <c r="F197" s="45" t="s">
        <v>110</v>
      </c>
      <c r="J197" s="55">
        <f t="shared" si="12"/>
        <v>0</v>
      </c>
      <c r="L197" s="146">
        <f>Volumes!L50</f>
        <v>0</v>
      </c>
      <c r="M197" s="146">
        <f>Volumes!M50</f>
        <v>0</v>
      </c>
      <c r="N197" s="146">
        <f>Volumes!N50</f>
        <v>0</v>
      </c>
      <c r="O197" s="146">
        <f>Volumes!O50</f>
        <v>0</v>
      </c>
      <c r="P197" s="146">
        <f>Volumes!P50</f>
        <v>0</v>
      </c>
      <c r="Q197" s="146">
        <f>Volumes!Q50</f>
        <v>0</v>
      </c>
      <c r="R197" s="146">
        <f>Volumes!R50</f>
        <v>0</v>
      </c>
      <c r="S197" s="146">
        <f>Volumes!S50</f>
        <v>0</v>
      </c>
      <c r="T197" s="139"/>
      <c r="U197" s="139"/>
    </row>
    <row r="198" spans="2:21">
      <c r="B198" s="45" t="s">
        <v>261</v>
      </c>
      <c r="F198" s="45" t="s">
        <v>110</v>
      </c>
      <c r="J198" s="55">
        <f t="shared" si="12"/>
        <v>0</v>
      </c>
      <c r="L198" s="146">
        <f>Volumes!L51</f>
        <v>0</v>
      </c>
      <c r="M198" s="146">
        <f>Volumes!M51</f>
        <v>0</v>
      </c>
      <c r="N198" s="146">
        <f>Volumes!N51</f>
        <v>0</v>
      </c>
      <c r="O198" s="146">
        <f>Volumes!O51</f>
        <v>0</v>
      </c>
      <c r="P198" s="146">
        <f>Volumes!P51</f>
        <v>0</v>
      </c>
      <c r="Q198" s="146">
        <f>Volumes!Q51</f>
        <v>0</v>
      </c>
      <c r="R198" s="146">
        <f>Volumes!R51</f>
        <v>0</v>
      </c>
      <c r="S198" s="146">
        <f>Volumes!S51</f>
        <v>0</v>
      </c>
      <c r="T198" s="139"/>
      <c r="U198" s="139"/>
    </row>
    <row r="199" spans="2:21">
      <c r="B199" s="45"/>
      <c r="F199" s="67"/>
      <c r="J199" s="140"/>
      <c r="L199" s="139"/>
      <c r="M199" s="139"/>
      <c r="N199" s="139"/>
      <c r="O199" s="139"/>
      <c r="P199" s="139"/>
      <c r="Q199" s="139"/>
      <c r="R199" s="139"/>
      <c r="S199" s="139"/>
      <c r="T199" s="139"/>
      <c r="U199" s="139"/>
    </row>
    <row r="200" spans="2:21">
      <c r="B200" s="44" t="s">
        <v>262</v>
      </c>
      <c r="F200" s="67"/>
      <c r="J200" s="140"/>
      <c r="L200" s="139"/>
      <c r="M200" s="139"/>
      <c r="N200" s="139"/>
      <c r="O200" s="139"/>
      <c r="P200" s="139"/>
      <c r="Q200" s="139"/>
      <c r="R200" s="139"/>
      <c r="S200" s="139"/>
      <c r="T200" s="139"/>
      <c r="U200" s="139"/>
    </row>
    <row r="201" spans="2:21">
      <c r="B201" s="45" t="s">
        <v>252</v>
      </c>
      <c r="F201" s="45" t="s">
        <v>110</v>
      </c>
      <c r="J201" s="55">
        <f t="shared" ref="J201:J210" si="13">SUM(L201:S201)</f>
        <v>3</v>
      </c>
      <c r="K201" s="139">
        <f>Volumes!K54</f>
        <v>0</v>
      </c>
      <c r="L201" s="146">
        <f>Volumes!L54</f>
        <v>0</v>
      </c>
      <c r="M201" s="146">
        <f>Volumes!M54</f>
        <v>1</v>
      </c>
      <c r="N201" s="146">
        <f>Volumes!N54</f>
        <v>0</v>
      </c>
      <c r="O201" s="146">
        <f>Volumes!O54</f>
        <v>0</v>
      </c>
      <c r="P201" s="146">
        <f>Volumes!P54</f>
        <v>0</v>
      </c>
      <c r="Q201" s="146">
        <f>Volumes!Q54</f>
        <v>2</v>
      </c>
      <c r="R201" s="146">
        <f>Volumes!R54</f>
        <v>0</v>
      </c>
      <c r="S201" s="146">
        <f>Volumes!S54</f>
        <v>0</v>
      </c>
      <c r="T201" s="139"/>
      <c r="U201" s="139"/>
    </row>
    <row r="202" spans="2:21">
      <c r="B202" s="45" t="s">
        <v>253</v>
      </c>
      <c r="F202" s="45" t="s">
        <v>110</v>
      </c>
      <c r="J202" s="55">
        <f t="shared" si="13"/>
        <v>13.091880809185348</v>
      </c>
      <c r="L202" s="146">
        <f>Volumes!L55</f>
        <v>1</v>
      </c>
      <c r="M202" s="146">
        <f>Volumes!M55</f>
        <v>1</v>
      </c>
      <c r="N202" s="146">
        <f>Volumes!N55</f>
        <v>3.9081008232166599</v>
      </c>
      <c r="O202" s="146">
        <f>Volumes!O55</f>
        <v>7.1837799859686875</v>
      </c>
      <c r="P202" s="146">
        <f>Volumes!P55</f>
        <v>0</v>
      </c>
      <c r="Q202" s="146">
        <f>Volumes!Q55</f>
        <v>0</v>
      </c>
      <c r="R202" s="146">
        <f>Volumes!R55</f>
        <v>0</v>
      </c>
      <c r="S202" s="146">
        <f>Volumes!S55</f>
        <v>0</v>
      </c>
      <c r="T202" s="139"/>
      <c r="U202" s="139"/>
    </row>
    <row r="203" spans="2:21">
      <c r="B203" s="45" t="s">
        <v>254</v>
      </c>
      <c r="F203" s="45" t="s">
        <v>110</v>
      </c>
      <c r="J203" s="55">
        <f t="shared" si="13"/>
        <v>13.552510320523577</v>
      </c>
      <c r="L203" s="146">
        <f>Volumes!L56</f>
        <v>0</v>
      </c>
      <c r="M203" s="146">
        <f>Volumes!M56</f>
        <v>0</v>
      </c>
      <c r="N203" s="146">
        <f>Volumes!N56</f>
        <v>2.8435376071263172</v>
      </c>
      <c r="O203" s="146">
        <f>Volumes!O56</f>
        <v>6.0886657827041919</v>
      </c>
      <c r="P203" s="146">
        <f>Volumes!P56</f>
        <v>1</v>
      </c>
      <c r="Q203" s="146">
        <f>Volumes!Q56</f>
        <v>3.6203069306930695</v>
      </c>
      <c r="R203" s="146">
        <f>Volumes!R56</f>
        <v>0</v>
      </c>
      <c r="S203" s="146">
        <f>Volumes!S56</f>
        <v>0</v>
      </c>
      <c r="T203" s="139"/>
      <c r="U203" s="139"/>
    </row>
    <row r="204" spans="2:21">
      <c r="B204" s="45" t="s">
        <v>255</v>
      </c>
      <c r="F204" s="45" t="s">
        <v>110</v>
      </c>
      <c r="J204" s="55">
        <f t="shared" si="13"/>
        <v>9.505460815573084</v>
      </c>
      <c r="L204" s="146">
        <f>Volumes!L57</f>
        <v>0</v>
      </c>
      <c r="M204" s="146">
        <f>Volumes!M57</f>
        <v>0</v>
      </c>
      <c r="N204" s="146">
        <f>Volumes!N57</f>
        <v>2.7484234038618207</v>
      </c>
      <c r="O204" s="146">
        <f>Volumes!O57</f>
        <v>1.1837799859686879</v>
      </c>
      <c r="P204" s="146">
        <f>Volumes!P57</f>
        <v>1</v>
      </c>
      <c r="Q204" s="146">
        <f>Volumes!Q57</f>
        <v>4.5732574257425744</v>
      </c>
      <c r="R204" s="146">
        <f>Volumes!R57</f>
        <v>0</v>
      </c>
      <c r="S204" s="146">
        <f>Volumes!S57</f>
        <v>0</v>
      </c>
      <c r="T204" s="139"/>
      <c r="U204" s="139"/>
    </row>
    <row r="205" spans="2:21">
      <c r="B205" s="45" t="s">
        <v>256</v>
      </c>
      <c r="F205" s="45" t="s">
        <v>110</v>
      </c>
      <c r="J205" s="55">
        <f t="shared" si="13"/>
        <v>13.716911649104418</v>
      </c>
      <c r="L205" s="146">
        <f>Volumes!L58</f>
        <v>0</v>
      </c>
      <c r="M205" s="146">
        <f>Volumes!M58</f>
        <v>1</v>
      </c>
      <c r="N205" s="146">
        <f>Volumes!N58</f>
        <v>4.3134215500945183</v>
      </c>
      <c r="O205" s="146">
        <f>Volumes!O58</f>
        <v>2</v>
      </c>
      <c r="P205" s="146">
        <f>Volumes!P58</f>
        <v>0</v>
      </c>
      <c r="Q205" s="146">
        <f>Volumes!Q58</f>
        <v>6.4034900990099004</v>
      </c>
      <c r="R205" s="146">
        <f>Volumes!R58</f>
        <v>0</v>
      </c>
      <c r="S205" s="146">
        <f>Volumes!S58</f>
        <v>0</v>
      </c>
      <c r="T205" s="139"/>
      <c r="U205" s="139"/>
    </row>
    <row r="206" spans="2:21">
      <c r="B206" s="45" t="s">
        <v>257</v>
      </c>
      <c r="F206" s="45" t="s">
        <v>110</v>
      </c>
      <c r="J206" s="55">
        <f t="shared" si="13"/>
        <v>14.163378128269091</v>
      </c>
      <c r="L206" s="146">
        <f>Volumes!L59</f>
        <v>0</v>
      </c>
      <c r="M206" s="146">
        <f>Volumes!M59</f>
        <v>1</v>
      </c>
      <c r="N206" s="146">
        <f>Volumes!N59</f>
        <v>6.1395864228497263</v>
      </c>
      <c r="O206" s="146">
        <f>Volumes!O59</f>
        <v>5.5237917054193657</v>
      </c>
      <c r="P206" s="146">
        <f>Volumes!P59</f>
        <v>0</v>
      </c>
      <c r="Q206" s="146">
        <f>Volumes!Q59</f>
        <v>1.5</v>
      </c>
      <c r="R206" s="146">
        <f>Volumes!R59</f>
        <v>0</v>
      </c>
      <c r="S206" s="146">
        <f>Volumes!S59</f>
        <v>0</v>
      </c>
      <c r="T206" s="139"/>
      <c r="U206" s="139"/>
    </row>
    <row r="207" spans="2:21">
      <c r="B207" s="45" t="s">
        <v>258</v>
      </c>
      <c r="F207" s="45" t="s">
        <v>110</v>
      </c>
      <c r="J207" s="55">
        <f t="shared" si="13"/>
        <v>3.670334693877551</v>
      </c>
      <c r="L207" s="146">
        <f>Volumes!L60</f>
        <v>0</v>
      </c>
      <c r="M207" s="146">
        <f>Volumes!M60</f>
        <v>0</v>
      </c>
      <c r="N207" s="146">
        <f>Volumes!N60</f>
        <v>2.8048857967355034</v>
      </c>
      <c r="O207" s="146">
        <f>Volumes!O60</f>
        <v>9.511420326449635E-2</v>
      </c>
      <c r="P207" s="146">
        <f>Volumes!P60</f>
        <v>0</v>
      </c>
      <c r="Q207" s="146">
        <f>Volumes!Q60</f>
        <v>0.77033469387755105</v>
      </c>
      <c r="R207" s="146">
        <f>Volumes!R60</f>
        <v>0</v>
      </c>
      <c r="S207" s="146">
        <f>Volumes!S60</f>
        <v>0</v>
      </c>
      <c r="T207" s="139"/>
      <c r="U207" s="139"/>
    </row>
    <row r="208" spans="2:21">
      <c r="B208" s="45" t="s">
        <v>259</v>
      </c>
      <c r="F208" s="45" t="s">
        <v>110</v>
      </c>
      <c r="J208" s="55">
        <f t="shared" si="13"/>
        <v>11.656721879449453</v>
      </c>
      <c r="L208" s="146">
        <f>Volumes!L61</f>
        <v>0</v>
      </c>
      <c r="M208" s="146">
        <f>Volumes!M61</f>
        <v>0</v>
      </c>
      <c r="N208" s="146">
        <f>Volumes!N61</f>
        <v>9.0320228827646076</v>
      </c>
      <c r="O208" s="146">
        <f>Volumes!O61</f>
        <v>0.94937246607260073</v>
      </c>
      <c r="P208" s="146">
        <f>Volumes!P61</f>
        <v>0</v>
      </c>
      <c r="Q208" s="146">
        <f>Volumes!Q61</f>
        <v>1.6753265306122449</v>
      </c>
      <c r="R208" s="146">
        <f>Volumes!R61</f>
        <v>0</v>
      </c>
      <c r="S208" s="146">
        <f>Volumes!S61</f>
        <v>0</v>
      </c>
      <c r="T208" s="139"/>
      <c r="U208" s="139"/>
    </row>
    <row r="209" spans="2:21">
      <c r="B209" s="45" t="s">
        <v>260</v>
      </c>
      <c r="F209" s="45" t="s">
        <v>110</v>
      </c>
      <c r="J209" s="55">
        <f t="shared" si="13"/>
        <v>1.6802325581395348</v>
      </c>
      <c r="L209" s="146">
        <f>Volumes!L62</f>
        <v>0</v>
      </c>
      <c r="M209" s="146">
        <f>Volumes!M62</f>
        <v>0</v>
      </c>
      <c r="N209" s="146">
        <f>Volumes!N62</f>
        <v>0.84175422952139878</v>
      </c>
      <c r="O209" s="146">
        <f>Volumes!O62</f>
        <v>8.8478328618136134E-2</v>
      </c>
      <c r="P209" s="146">
        <f>Volumes!P62</f>
        <v>0</v>
      </c>
      <c r="Q209" s="146">
        <f>Volumes!Q62</f>
        <v>0.75</v>
      </c>
      <c r="R209" s="146">
        <f>Volumes!R62</f>
        <v>0</v>
      </c>
      <c r="S209" s="146">
        <f>Volumes!S62</f>
        <v>0</v>
      </c>
      <c r="T209" s="139"/>
      <c r="U209" s="139"/>
    </row>
    <row r="210" spans="2:21">
      <c r="B210" s="45" t="s">
        <v>261</v>
      </c>
      <c r="F210" s="45" t="s">
        <v>110</v>
      </c>
      <c r="J210" s="55">
        <f t="shared" si="13"/>
        <v>0</v>
      </c>
      <c r="L210" s="146">
        <f>Volumes!L63</f>
        <v>0</v>
      </c>
      <c r="M210" s="146">
        <f>Volumes!M63</f>
        <v>0</v>
      </c>
      <c r="N210" s="146">
        <f>Volumes!N63</f>
        <v>0</v>
      </c>
      <c r="O210" s="146">
        <f>Volumes!O63</f>
        <v>0</v>
      </c>
      <c r="P210" s="146">
        <f>Volumes!P63</f>
        <v>0</v>
      </c>
      <c r="Q210" s="146">
        <f>Volumes!Q63</f>
        <v>0</v>
      </c>
      <c r="R210" s="146">
        <f>Volumes!R63</f>
        <v>0</v>
      </c>
      <c r="S210" s="146">
        <f>Volumes!S63</f>
        <v>0</v>
      </c>
      <c r="T210" s="139"/>
      <c r="U210" s="139"/>
    </row>
    <row r="211" spans="2:21">
      <c r="J211" s="59"/>
      <c r="T211" s="59"/>
      <c r="U211" s="59"/>
    </row>
    <row r="212" spans="2:21">
      <c r="B212" s="44" t="s">
        <v>264</v>
      </c>
      <c r="C212" s="45"/>
      <c r="D212" s="45"/>
      <c r="J212" s="59"/>
      <c r="T212" s="59"/>
      <c r="U212" s="59"/>
    </row>
    <row r="213" spans="2:21">
      <c r="J213" s="141"/>
      <c r="T213" s="59"/>
      <c r="U213" s="59"/>
    </row>
    <row r="214" spans="2:21">
      <c r="B214" s="44" t="s">
        <v>251</v>
      </c>
      <c r="J214" s="141"/>
      <c r="T214" s="59"/>
      <c r="U214" s="59"/>
    </row>
    <row r="215" spans="2:21">
      <c r="B215" s="45" t="s">
        <v>252</v>
      </c>
      <c r="F215" s="45" t="s">
        <v>110</v>
      </c>
      <c r="J215" s="55">
        <f t="shared" ref="J215:J224" si="14">SUM(L215:S215)</f>
        <v>3887.1046314811902</v>
      </c>
      <c r="K215" s="139">
        <f>Volumes!K68</f>
        <v>0</v>
      </c>
      <c r="L215" s="146">
        <f>Volumes!L68</f>
        <v>25</v>
      </c>
      <c r="M215" s="146">
        <f>Volumes!M68</f>
        <v>385</v>
      </c>
      <c r="N215" s="146">
        <f>Volumes!N68</f>
        <v>2481.0624333463315</v>
      </c>
      <c r="O215" s="146">
        <f>Volumes!O68</f>
        <v>240.29220896721461</v>
      </c>
      <c r="P215" s="146">
        <f>Volumes!P68</f>
        <v>0</v>
      </c>
      <c r="Q215" s="146">
        <f>Volumes!Q68</f>
        <v>635.74998916764389</v>
      </c>
      <c r="R215" s="146">
        <f>Volumes!R68</f>
        <v>120</v>
      </c>
      <c r="S215" s="146">
        <f>Volumes!S68</f>
        <v>0</v>
      </c>
      <c r="T215" s="139"/>
      <c r="U215" s="139"/>
    </row>
    <row r="216" spans="2:21">
      <c r="B216" s="45" t="s">
        <v>253</v>
      </c>
      <c r="F216" s="45" t="s">
        <v>110</v>
      </c>
      <c r="J216" s="55">
        <f t="shared" si="14"/>
        <v>2356.2274356749886</v>
      </c>
      <c r="L216" s="146">
        <f>Volumes!L69</f>
        <v>416</v>
      </c>
      <c r="M216" s="146">
        <f>Volumes!M69</f>
        <v>80</v>
      </c>
      <c r="N216" s="146">
        <f>Volumes!N69</f>
        <v>831.73615131478766</v>
      </c>
      <c r="O216" s="146">
        <f>Volumes!O69</f>
        <v>335.51955644776945</v>
      </c>
      <c r="P216" s="146">
        <f>Volumes!P69</f>
        <v>7.4600000000000009</v>
      </c>
      <c r="Q216" s="146">
        <f>Volumes!Q69</f>
        <v>610.51172791243152</v>
      </c>
      <c r="R216" s="146">
        <f>Volumes!R69</f>
        <v>75</v>
      </c>
      <c r="S216" s="146">
        <f>Volumes!S69</f>
        <v>0</v>
      </c>
      <c r="T216" s="139"/>
      <c r="U216" s="139"/>
    </row>
    <row r="217" spans="2:21">
      <c r="B217" s="45" t="s">
        <v>254</v>
      </c>
      <c r="F217" s="45" t="s">
        <v>110</v>
      </c>
      <c r="J217" s="55">
        <f t="shared" si="14"/>
        <v>1824.6059017358336</v>
      </c>
      <c r="L217" s="146">
        <f>Volumes!L70</f>
        <v>140</v>
      </c>
      <c r="M217" s="146">
        <f>Volumes!M70</f>
        <v>0</v>
      </c>
      <c r="N217" s="146">
        <f>Volumes!N70</f>
        <v>369.08609919732157</v>
      </c>
      <c r="O217" s="146">
        <f>Volumes!O70</f>
        <v>613.26975665853422</v>
      </c>
      <c r="P217" s="146">
        <f>Volumes!P70</f>
        <v>0</v>
      </c>
      <c r="Q217" s="146">
        <f>Volumes!Q70</f>
        <v>472.25004587997796</v>
      </c>
      <c r="R217" s="146">
        <f>Volumes!R70</f>
        <v>230</v>
      </c>
      <c r="S217" s="146">
        <f>Volumes!S70</f>
        <v>0</v>
      </c>
      <c r="T217" s="139"/>
      <c r="U217" s="139"/>
    </row>
    <row r="218" spans="2:21">
      <c r="B218" s="45" t="s">
        <v>255</v>
      </c>
      <c r="F218" s="45" t="s">
        <v>110</v>
      </c>
      <c r="J218" s="55">
        <f t="shared" si="14"/>
        <v>569.43693693693695</v>
      </c>
      <c r="L218" s="146">
        <f>Volumes!L71</f>
        <v>0</v>
      </c>
      <c r="M218" s="146">
        <f>Volumes!M71</f>
        <v>0</v>
      </c>
      <c r="N218" s="146">
        <f>Volumes!N71</f>
        <v>103.55235885615078</v>
      </c>
      <c r="O218" s="146">
        <f>Volumes!O71</f>
        <v>465.88457808078618</v>
      </c>
      <c r="P218" s="146">
        <f>Volumes!P71</f>
        <v>0</v>
      </c>
      <c r="Q218" s="146">
        <f>Volumes!Q71</f>
        <v>0</v>
      </c>
      <c r="R218" s="146">
        <f>Volumes!R71</f>
        <v>0</v>
      </c>
      <c r="S218" s="146">
        <f>Volumes!S71</f>
        <v>0</v>
      </c>
      <c r="T218" s="139"/>
      <c r="U218" s="139"/>
    </row>
    <row r="219" spans="2:21">
      <c r="B219" s="45" t="s">
        <v>256</v>
      </c>
      <c r="F219" s="45" t="s">
        <v>110</v>
      </c>
      <c r="J219" s="55">
        <f t="shared" si="14"/>
        <v>128</v>
      </c>
      <c r="L219" s="146">
        <f>Volumes!L72</f>
        <v>0</v>
      </c>
      <c r="M219" s="146">
        <f>Volumes!M72</f>
        <v>18</v>
      </c>
      <c r="N219" s="146">
        <f>Volumes!N72</f>
        <v>0</v>
      </c>
      <c r="O219" s="146">
        <f>Volumes!O72</f>
        <v>110</v>
      </c>
      <c r="P219" s="146">
        <f>Volumes!P72</f>
        <v>0</v>
      </c>
      <c r="Q219" s="146">
        <f>Volumes!Q72</f>
        <v>0</v>
      </c>
      <c r="R219" s="146">
        <f>Volumes!R72</f>
        <v>0</v>
      </c>
      <c r="S219" s="146">
        <f>Volumes!S72</f>
        <v>0</v>
      </c>
      <c r="T219" s="139"/>
      <c r="U219" s="139"/>
    </row>
    <row r="220" spans="2:21">
      <c r="B220" s="45" t="s">
        <v>257</v>
      </c>
      <c r="F220" s="45" t="s">
        <v>110</v>
      </c>
      <c r="J220" s="55">
        <f t="shared" si="14"/>
        <v>80.608928063422496</v>
      </c>
      <c r="L220" s="146">
        <f>Volumes!L73</f>
        <v>0</v>
      </c>
      <c r="M220" s="146">
        <f>Volumes!M73</f>
        <v>0</v>
      </c>
      <c r="N220" s="146">
        <f>Volumes!N73</f>
        <v>0</v>
      </c>
      <c r="O220" s="146">
        <f>Volumes!O73</f>
        <v>80.608928063422496</v>
      </c>
      <c r="P220" s="146">
        <f>Volumes!P73</f>
        <v>0</v>
      </c>
      <c r="Q220" s="146">
        <f>Volumes!Q73</f>
        <v>0</v>
      </c>
      <c r="R220" s="146">
        <f>Volumes!R73</f>
        <v>0</v>
      </c>
      <c r="S220" s="146">
        <f>Volumes!S73</f>
        <v>0</v>
      </c>
      <c r="T220" s="139"/>
      <c r="U220" s="139"/>
    </row>
    <row r="221" spans="2:21">
      <c r="B221" s="45" t="s">
        <v>258</v>
      </c>
      <c r="F221" s="45" t="s">
        <v>110</v>
      </c>
      <c r="J221" s="55">
        <f t="shared" si="14"/>
        <v>0</v>
      </c>
      <c r="L221" s="146">
        <f>Volumes!L74</f>
        <v>0</v>
      </c>
      <c r="M221" s="146">
        <f>Volumes!M74</f>
        <v>0</v>
      </c>
      <c r="N221" s="146">
        <f>Volumes!N74</f>
        <v>0</v>
      </c>
      <c r="O221" s="146">
        <f>Volumes!O74</f>
        <v>0</v>
      </c>
      <c r="P221" s="146">
        <f>Volumes!P74</f>
        <v>0</v>
      </c>
      <c r="Q221" s="146">
        <f>Volumes!Q74</f>
        <v>0</v>
      </c>
      <c r="R221" s="146">
        <f>Volumes!R74</f>
        <v>0</v>
      </c>
      <c r="S221" s="146">
        <f>Volumes!S74</f>
        <v>0</v>
      </c>
      <c r="T221" s="139"/>
      <c r="U221" s="139"/>
    </row>
    <row r="222" spans="2:21">
      <c r="B222" s="45" t="s">
        <v>259</v>
      </c>
      <c r="F222" s="45" t="s">
        <v>110</v>
      </c>
      <c r="J222" s="55">
        <f t="shared" si="14"/>
        <v>0</v>
      </c>
      <c r="L222" s="146">
        <f>Volumes!L75</f>
        <v>0</v>
      </c>
      <c r="M222" s="146">
        <f>Volumes!M75</f>
        <v>0</v>
      </c>
      <c r="N222" s="146">
        <f>Volumes!N75</f>
        <v>0</v>
      </c>
      <c r="O222" s="146">
        <f>Volumes!O75</f>
        <v>0</v>
      </c>
      <c r="P222" s="146">
        <f>Volumes!P75</f>
        <v>0</v>
      </c>
      <c r="Q222" s="146">
        <f>Volumes!Q75</f>
        <v>0</v>
      </c>
      <c r="R222" s="146">
        <f>Volumes!R75</f>
        <v>0</v>
      </c>
      <c r="S222" s="146">
        <f>Volumes!S75</f>
        <v>0</v>
      </c>
      <c r="T222" s="139"/>
      <c r="U222" s="139"/>
    </row>
    <row r="223" spans="2:21">
      <c r="B223" s="45" t="s">
        <v>260</v>
      </c>
      <c r="F223" s="45" t="s">
        <v>110</v>
      </c>
      <c r="J223" s="55">
        <f t="shared" si="14"/>
        <v>0</v>
      </c>
      <c r="L223" s="146">
        <f>Volumes!L76</f>
        <v>0</v>
      </c>
      <c r="M223" s="146">
        <f>Volumes!M76</f>
        <v>0</v>
      </c>
      <c r="N223" s="146">
        <f>Volumes!N76</f>
        <v>0</v>
      </c>
      <c r="O223" s="146">
        <f>Volumes!O76</f>
        <v>0</v>
      </c>
      <c r="P223" s="146">
        <f>Volumes!P76</f>
        <v>0</v>
      </c>
      <c r="Q223" s="146">
        <f>Volumes!Q76</f>
        <v>0</v>
      </c>
      <c r="R223" s="146">
        <f>Volumes!R76</f>
        <v>0</v>
      </c>
      <c r="S223" s="146">
        <f>Volumes!S76</f>
        <v>0</v>
      </c>
      <c r="T223" s="139"/>
      <c r="U223" s="139"/>
    </row>
    <row r="224" spans="2:21">
      <c r="B224" s="45" t="s">
        <v>261</v>
      </c>
      <c r="F224" s="45" t="s">
        <v>110</v>
      </c>
      <c r="J224" s="55">
        <f t="shared" si="14"/>
        <v>0</v>
      </c>
      <c r="L224" s="146">
        <f>Volumes!L77</f>
        <v>0</v>
      </c>
      <c r="M224" s="146">
        <f>Volumes!M77</f>
        <v>0</v>
      </c>
      <c r="N224" s="146">
        <f>Volumes!N77</f>
        <v>0</v>
      </c>
      <c r="O224" s="146">
        <f>Volumes!O77</f>
        <v>0</v>
      </c>
      <c r="P224" s="146">
        <f>Volumes!P77</f>
        <v>0</v>
      </c>
      <c r="Q224" s="146">
        <f>Volumes!Q77</f>
        <v>0</v>
      </c>
      <c r="R224" s="146">
        <f>Volumes!R77</f>
        <v>0</v>
      </c>
      <c r="S224" s="146">
        <f>Volumes!S77</f>
        <v>0</v>
      </c>
      <c r="T224" s="139"/>
      <c r="U224" s="139"/>
    </row>
    <row r="225" spans="1:21">
      <c r="B225" s="121"/>
      <c r="C225" s="59"/>
      <c r="D225" s="59"/>
      <c r="E225" s="59"/>
      <c r="F225" s="67"/>
      <c r="G225" s="59"/>
      <c r="H225" s="59"/>
      <c r="I225" s="59"/>
      <c r="J225" s="141"/>
      <c r="K225" s="59"/>
      <c r="L225" s="139"/>
      <c r="M225" s="139"/>
      <c r="N225" s="139"/>
      <c r="O225" s="139"/>
      <c r="P225" s="139"/>
      <c r="Q225" s="139"/>
      <c r="R225" s="139"/>
      <c r="S225" s="139"/>
      <c r="T225" s="139"/>
      <c r="U225" s="139"/>
    </row>
    <row r="226" spans="1:21">
      <c r="B226" s="142" t="s">
        <v>262</v>
      </c>
      <c r="C226" s="59"/>
      <c r="D226" s="59"/>
      <c r="E226" s="59"/>
      <c r="F226" s="67"/>
      <c r="G226" s="59"/>
      <c r="H226" s="59"/>
      <c r="I226" s="59"/>
      <c r="J226" s="141"/>
      <c r="K226" s="59"/>
      <c r="L226" s="139"/>
      <c r="M226" s="139"/>
      <c r="N226" s="139"/>
      <c r="O226" s="139"/>
      <c r="P226" s="139"/>
      <c r="Q226" s="139"/>
      <c r="R226" s="139"/>
      <c r="S226" s="139"/>
      <c r="T226" s="139"/>
      <c r="U226" s="139"/>
    </row>
    <row r="227" spans="1:21">
      <c r="B227" s="45" t="s">
        <v>252</v>
      </c>
      <c r="F227" s="45" t="s">
        <v>110</v>
      </c>
      <c r="J227" s="55">
        <f t="shared" ref="J227:J236" si="15">SUM(L227:S227)</f>
        <v>32</v>
      </c>
      <c r="K227" s="139">
        <f>Volumes!K80</f>
        <v>0</v>
      </c>
      <c r="L227" s="146">
        <f>Volumes!L80</f>
        <v>0</v>
      </c>
      <c r="M227" s="146">
        <f>Volumes!M80</f>
        <v>32</v>
      </c>
      <c r="N227" s="146">
        <f>Volumes!N80</f>
        <v>0</v>
      </c>
      <c r="O227" s="146">
        <f>Volumes!O80</f>
        <v>0</v>
      </c>
      <c r="P227" s="146">
        <f>Volumes!P80</f>
        <v>0</v>
      </c>
      <c r="Q227" s="146">
        <f>Volumes!Q80</f>
        <v>0</v>
      </c>
      <c r="R227" s="146">
        <f>Volumes!R80</f>
        <v>0</v>
      </c>
      <c r="S227" s="146">
        <f>Volumes!S80</f>
        <v>0</v>
      </c>
      <c r="T227" s="139"/>
      <c r="U227" s="139"/>
    </row>
    <row r="228" spans="1:21">
      <c r="B228" s="45" t="s">
        <v>253</v>
      </c>
      <c r="F228" s="45" t="s">
        <v>110</v>
      </c>
      <c r="J228" s="55">
        <f t="shared" si="15"/>
        <v>1928</v>
      </c>
      <c r="L228" s="146">
        <f>Volumes!L81</f>
        <v>1570</v>
      </c>
      <c r="M228" s="146">
        <f>Volumes!M81</f>
        <v>70</v>
      </c>
      <c r="N228" s="146">
        <f>Volumes!N81</f>
        <v>0</v>
      </c>
      <c r="O228" s="146">
        <f>Volumes!O81</f>
        <v>201</v>
      </c>
      <c r="P228" s="146">
        <f>Volumes!P81</f>
        <v>0</v>
      </c>
      <c r="Q228" s="146">
        <f>Volumes!Q81</f>
        <v>87</v>
      </c>
      <c r="R228" s="146">
        <f>Volumes!R81</f>
        <v>0</v>
      </c>
      <c r="S228" s="146">
        <f>Volumes!S81</f>
        <v>0</v>
      </c>
      <c r="T228" s="139"/>
      <c r="U228" s="139"/>
    </row>
    <row r="229" spans="1:21">
      <c r="B229" s="45" t="s">
        <v>254</v>
      </c>
      <c r="F229" s="45" t="s">
        <v>110</v>
      </c>
      <c r="J229" s="55">
        <f t="shared" si="15"/>
        <v>110.74991185803268</v>
      </c>
      <c r="L229" s="146">
        <f>Volumes!L82</f>
        <v>0</v>
      </c>
      <c r="M229" s="146">
        <f>Volumes!M82</f>
        <v>0</v>
      </c>
      <c r="N229" s="146">
        <f>Volumes!N82</f>
        <v>0</v>
      </c>
      <c r="O229" s="146">
        <f>Volumes!O82</f>
        <v>82</v>
      </c>
      <c r="P229" s="146">
        <f>Volumes!P82</f>
        <v>0</v>
      </c>
      <c r="Q229" s="146">
        <f>Volumes!Q82</f>
        <v>28.749911858032668</v>
      </c>
      <c r="R229" s="146">
        <f>Volumes!R82</f>
        <v>0</v>
      </c>
      <c r="S229" s="146">
        <f>Volumes!S82</f>
        <v>0</v>
      </c>
      <c r="T229" s="139"/>
      <c r="U229" s="139"/>
    </row>
    <row r="230" spans="1:21">
      <c r="B230" s="45" t="s">
        <v>255</v>
      </c>
      <c r="F230" s="45" t="s">
        <v>110</v>
      </c>
      <c r="J230" s="55">
        <f t="shared" si="15"/>
        <v>1816.88</v>
      </c>
      <c r="L230" s="146">
        <f>Volumes!L83</f>
        <v>0</v>
      </c>
      <c r="M230" s="146">
        <f>Volumes!M83</f>
        <v>0</v>
      </c>
      <c r="N230" s="146">
        <f>Volumes!N83</f>
        <v>0</v>
      </c>
      <c r="O230" s="146">
        <f>Volumes!O83</f>
        <v>0</v>
      </c>
      <c r="P230" s="146">
        <f>Volumes!P83</f>
        <v>29.880000000000003</v>
      </c>
      <c r="Q230" s="146">
        <f>Volumes!Q83</f>
        <v>1787</v>
      </c>
      <c r="R230" s="146">
        <f>Volumes!R83</f>
        <v>0</v>
      </c>
      <c r="S230" s="146">
        <f>Volumes!S83</f>
        <v>0</v>
      </c>
      <c r="T230" s="139"/>
      <c r="U230" s="139"/>
    </row>
    <row r="231" spans="1:21">
      <c r="B231" s="45" t="s">
        <v>256</v>
      </c>
      <c r="F231" s="45" t="s">
        <v>110</v>
      </c>
      <c r="J231" s="55">
        <f t="shared" si="15"/>
        <v>20</v>
      </c>
      <c r="L231" s="146">
        <f>Volumes!L84</f>
        <v>0</v>
      </c>
      <c r="M231" s="146">
        <f>Volumes!M84</f>
        <v>20</v>
      </c>
      <c r="N231" s="146">
        <f>Volumes!N84</f>
        <v>0</v>
      </c>
      <c r="O231" s="146">
        <f>Volumes!O84</f>
        <v>0</v>
      </c>
      <c r="P231" s="146">
        <f>Volumes!P84</f>
        <v>0</v>
      </c>
      <c r="Q231" s="146">
        <f>Volumes!Q84</f>
        <v>0</v>
      </c>
      <c r="R231" s="146">
        <f>Volumes!R84</f>
        <v>0</v>
      </c>
      <c r="S231" s="146">
        <f>Volumes!S84</f>
        <v>0</v>
      </c>
      <c r="T231" s="139"/>
      <c r="U231" s="139"/>
    </row>
    <row r="232" spans="1:21">
      <c r="B232" s="45" t="s">
        <v>257</v>
      </c>
      <c r="F232" s="45" t="s">
        <v>110</v>
      </c>
      <c r="J232" s="55">
        <f t="shared" si="15"/>
        <v>539</v>
      </c>
      <c r="L232" s="146">
        <f>Volumes!L85</f>
        <v>0</v>
      </c>
      <c r="M232" s="146">
        <f>Volumes!M85</f>
        <v>260</v>
      </c>
      <c r="N232" s="146">
        <f>Volumes!N85</f>
        <v>0</v>
      </c>
      <c r="O232" s="146">
        <f>Volumes!O85</f>
        <v>279</v>
      </c>
      <c r="P232" s="146">
        <f>Volumes!P85</f>
        <v>0</v>
      </c>
      <c r="Q232" s="146">
        <f>Volumes!Q85</f>
        <v>0</v>
      </c>
      <c r="R232" s="146">
        <f>Volumes!R85</f>
        <v>0</v>
      </c>
      <c r="S232" s="146">
        <f>Volumes!S85</f>
        <v>0</v>
      </c>
      <c r="T232" s="139"/>
      <c r="U232" s="139"/>
    </row>
    <row r="233" spans="1:21">
      <c r="B233" s="45" t="s">
        <v>258</v>
      </c>
      <c r="F233" s="45" t="s">
        <v>110</v>
      </c>
      <c r="J233" s="55">
        <f t="shared" si="15"/>
        <v>352.5</v>
      </c>
      <c r="L233" s="146">
        <f>Volumes!L86</f>
        <v>0</v>
      </c>
      <c r="M233" s="146">
        <f>Volumes!M86</f>
        <v>0</v>
      </c>
      <c r="N233" s="146">
        <f>Volumes!N86</f>
        <v>0</v>
      </c>
      <c r="O233" s="146">
        <f>Volumes!O86</f>
        <v>0</v>
      </c>
      <c r="P233" s="146">
        <f>Volumes!P86</f>
        <v>0</v>
      </c>
      <c r="Q233" s="146">
        <f>Volumes!Q86</f>
        <v>352.5</v>
      </c>
      <c r="R233" s="146">
        <f>Volumes!R86</f>
        <v>0</v>
      </c>
      <c r="S233" s="146">
        <f>Volumes!S86</f>
        <v>0</v>
      </c>
      <c r="T233" s="139"/>
      <c r="U233" s="139"/>
    </row>
    <row r="234" spans="1:21">
      <c r="B234" s="45" t="s">
        <v>259</v>
      </c>
      <c r="F234" s="45" t="s">
        <v>110</v>
      </c>
      <c r="J234" s="55">
        <f t="shared" si="15"/>
        <v>0</v>
      </c>
      <c r="L234" s="146">
        <f>Volumes!L87</f>
        <v>0</v>
      </c>
      <c r="M234" s="146">
        <f>Volumes!M87</f>
        <v>0</v>
      </c>
      <c r="N234" s="146">
        <f>Volumes!N87</f>
        <v>0</v>
      </c>
      <c r="O234" s="146">
        <f>Volumes!O87</f>
        <v>0</v>
      </c>
      <c r="P234" s="146">
        <f>Volumes!P87</f>
        <v>0</v>
      </c>
      <c r="Q234" s="146">
        <f>Volumes!Q87</f>
        <v>0</v>
      </c>
      <c r="R234" s="146">
        <f>Volumes!R87</f>
        <v>0</v>
      </c>
      <c r="S234" s="146">
        <f>Volumes!S87</f>
        <v>0</v>
      </c>
      <c r="T234" s="139"/>
      <c r="U234" s="139"/>
    </row>
    <row r="235" spans="1:21">
      <c r="B235" s="45" t="s">
        <v>260</v>
      </c>
      <c r="F235" s="45" t="s">
        <v>110</v>
      </c>
      <c r="J235" s="55">
        <f t="shared" si="15"/>
        <v>0</v>
      </c>
      <c r="L235" s="146">
        <f>Volumes!L88</f>
        <v>0</v>
      </c>
      <c r="M235" s="146">
        <f>Volumes!M88</f>
        <v>0</v>
      </c>
      <c r="N235" s="146">
        <f>Volumes!N88</f>
        <v>0</v>
      </c>
      <c r="O235" s="146">
        <f>Volumes!O88</f>
        <v>0</v>
      </c>
      <c r="P235" s="146">
        <f>Volumes!P88</f>
        <v>0</v>
      </c>
      <c r="Q235" s="146">
        <f>Volumes!Q88</f>
        <v>0</v>
      </c>
      <c r="R235" s="146">
        <f>Volumes!R88</f>
        <v>0</v>
      </c>
      <c r="S235" s="146">
        <f>Volumes!S88</f>
        <v>0</v>
      </c>
      <c r="T235" s="139"/>
      <c r="U235" s="139"/>
    </row>
    <row r="236" spans="1:21">
      <c r="B236" s="45" t="s">
        <v>261</v>
      </c>
      <c r="F236" s="45" t="s">
        <v>110</v>
      </c>
      <c r="J236" s="55">
        <f t="shared" si="15"/>
        <v>0</v>
      </c>
      <c r="L236" s="146">
        <f>Volumes!L89</f>
        <v>0</v>
      </c>
      <c r="M236" s="146">
        <f>Volumes!M89</f>
        <v>0</v>
      </c>
      <c r="N236" s="146">
        <f>Volumes!N89</f>
        <v>0</v>
      </c>
      <c r="O236" s="146">
        <f>Volumes!O89</f>
        <v>0</v>
      </c>
      <c r="P236" s="146">
        <f>Volumes!P89</f>
        <v>0</v>
      </c>
      <c r="Q236" s="146">
        <f>Volumes!Q89</f>
        <v>0</v>
      </c>
      <c r="R236" s="146">
        <f>Volumes!R89</f>
        <v>0</v>
      </c>
      <c r="S236" s="146">
        <f>Volumes!S89</f>
        <v>0</v>
      </c>
      <c r="T236" s="139"/>
      <c r="U236" s="139"/>
    </row>
    <row r="237" spans="1:21">
      <c r="B237" s="45"/>
      <c r="F237" s="45"/>
      <c r="J237" s="84"/>
      <c r="K237" s="10"/>
      <c r="L237" s="144"/>
      <c r="M237" s="144"/>
      <c r="N237" s="144"/>
      <c r="O237" s="144"/>
      <c r="P237" s="144"/>
      <c r="Q237" s="144"/>
      <c r="R237" s="144"/>
      <c r="S237" s="144"/>
      <c r="T237" s="139"/>
      <c r="U237" s="139"/>
    </row>
    <row r="238" spans="1:21" s="78" customFormat="1">
      <c r="A238" s="77"/>
      <c r="B238" s="78" t="s">
        <v>324</v>
      </c>
    </row>
    <row r="239" spans="1:21">
      <c r="B239" s="67"/>
      <c r="C239" s="67"/>
      <c r="D239" s="67"/>
      <c r="E239" s="67"/>
      <c r="F239" s="67"/>
      <c r="G239" s="67"/>
      <c r="H239" s="67"/>
      <c r="I239" s="67"/>
      <c r="J239" s="67"/>
      <c r="K239" s="67"/>
      <c r="L239" s="67"/>
      <c r="M239" s="67"/>
      <c r="N239" s="67"/>
      <c r="O239" s="67"/>
      <c r="P239" s="67"/>
      <c r="Q239" s="67"/>
      <c r="R239" s="67"/>
      <c r="S239" s="67"/>
      <c r="T239" s="67"/>
      <c r="U239" s="67"/>
    </row>
    <row r="240" spans="1:21">
      <c r="B240" s="44" t="s">
        <v>263</v>
      </c>
      <c r="J240" s="59"/>
      <c r="T240" s="59"/>
      <c r="U240" s="59"/>
    </row>
    <row r="241" spans="2:21">
      <c r="B241" s="45"/>
      <c r="J241" s="59"/>
      <c r="T241" s="59"/>
      <c r="U241" s="59"/>
    </row>
    <row r="242" spans="2:21">
      <c r="B242" s="44" t="s">
        <v>251</v>
      </c>
      <c r="J242" s="59"/>
      <c r="T242" s="59"/>
      <c r="U242" s="59"/>
    </row>
    <row r="243" spans="2:21">
      <c r="B243" s="45" t="s">
        <v>252</v>
      </c>
      <c r="F243" s="45" t="s">
        <v>110</v>
      </c>
      <c r="J243" s="55">
        <f t="shared" ref="J243:J252" si="16">SUM(L243:S243)</f>
        <v>83.468863586635578</v>
      </c>
      <c r="K243" s="139">
        <f>Volumes!K122</f>
        <v>0</v>
      </c>
      <c r="L243" s="146">
        <f>Volumes!L122</f>
        <v>3.6942110783326729</v>
      </c>
      <c r="M243" s="146">
        <f>Volumes!M122</f>
        <v>1</v>
      </c>
      <c r="N243" s="146">
        <f>Volumes!N122</f>
        <v>47.758449243287529</v>
      </c>
      <c r="O243" s="146">
        <f>Volumes!O122</f>
        <v>3.5394593334812394</v>
      </c>
      <c r="P243" s="146">
        <f>Volumes!P122</f>
        <v>2</v>
      </c>
      <c r="Q243" s="146">
        <f>Volumes!Q122</f>
        <v>24.476743931534138</v>
      </c>
      <c r="R243" s="146">
        <f>Volumes!R122</f>
        <v>1</v>
      </c>
      <c r="S243" s="146">
        <f>Volumes!S122</f>
        <v>0</v>
      </c>
      <c r="T243" s="139"/>
      <c r="U243" s="139"/>
    </row>
    <row r="244" spans="2:21">
      <c r="B244" s="45" t="s">
        <v>253</v>
      </c>
      <c r="F244" s="45" t="s">
        <v>110</v>
      </c>
      <c r="J244" s="55">
        <f t="shared" si="16"/>
        <v>140.6016271305094</v>
      </c>
      <c r="L244" s="146">
        <f>Volumes!L123</f>
        <v>2.7961407188884486</v>
      </c>
      <c r="M244" s="146">
        <f>Volumes!M123</f>
        <v>1</v>
      </c>
      <c r="N244" s="146">
        <f>Volumes!N123</f>
        <v>29.89406837998877</v>
      </c>
      <c r="O244" s="146">
        <f>Volumes!O123</f>
        <v>89.137273672551174</v>
      </c>
      <c r="P244" s="146">
        <f>Volumes!P123</f>
        <v>2</v>
      </c>
      <c r="Q244" s="146">
        <f>Volumes!Q123</f>
        <v>14.774144359080994</v>
      </c>
      <c r="R244" s="146">
        <f>Volumes!R123</f>
        <v>1</v>
      </c>
      <c r="S244" s="146">
        <f>Volumes!S123</f>
        <v>0</v>
      </c>
      <c r="T244" s="139"/>
      <c r="U244" s="139"/>
    </row>
    <row r="245" spans="2:21">
      <c r="B245" s="45" t="s">
        <v>254</v>
      </c>
      <c r="F245" s="45" t="s">
        <v>110</v>
      </c>
      <c r="J245" s="55">
        <f t="shared" si="16"/>
        <v>58.44611175030812</v>
      </c>
      <c r="L245" s="146">
        <f>Volumes!L124</f>
        <v>0</v>
      </c>
      <c r="M245" s="146">
        <f>Volumes!M124</f>
        <v>1</v>
      </c>
      <c r="N245" s="146">
        <f>Volumes!N124</f>
        <v>19.228753028146759</v>
      </c>
      <c r="O245" s="146">
        <f>Volumes!O124</f>
        <v>27.62236087448769</v>
      </c>
      <c r="P245" s="146">
        <f>Volumes!P124</f>
        <v>1</v>
      </c>
      <c r="Q245" s="146">
        <f>Volumes!Q124</f>
        <v>9.5949978476736639</v>
      </c>
      <c r="R245" s="146">
        <f>Volumes!R124</f>
        <v>0</v>
      </c>
      <c r="S245" s="146">
        <f>Volumes!S124</f>
        <v>0</v>
      </c>
      <c r="T245" s="139"/>
      <c r="U245" s="139"/>
    </row>
    <row r="246" spans="2:21">
      <c r="B246" s="45" t="s">
        <v>255</v>
      </c>
      <c r="F246" s="45" t="s">
        <v>110</v>
      </c>
      <c r="J246" s="55">
        <f t="shared" si="16"/>
        <v>22.363003056245098</v>
      </c>
      <c r="L246" s="146">
        <f>Volumes!L125</f>
        <v>0.90229947715454506</v>
      </c>
      <c r="M246" s="146">
        <f>Volumes!M125</f>
        <v>1</v>
      </c>
      <c r="N246" s="146">
        <f>Volumes!N125</f>
        <v>12.610234021038385</v>
      </c>
      <c r="O246" s="146">
        <f>Volumes!O125</f>
        <v>7.8504695580521675</v>
      </c>
      <c r="P246" s="146">
        <f>Volumes!P125</f>
        <v>0</v>
      </c>
      <c r="Q246" s="146">
        <f>Volumes!Q125</f>
        <v>0</v>
      </c>
      <c r="R246" s="146">
        <f>Volumes!R125</f>
        <v>0</v>
      </c>
      <c r="S246" s="146">
        <f>Volumes!S125</f>
        <v>0</v>
      </c>
      <c r="T246" s="139"/>
      <c r="U246" s="139"/>
    </row>
    <row r="247" spans="2:21">
      <c r="B247" s="45" t="s">
        <v>256</v>
      </c>
      <c r="F247" s="45" t="s">
        <v>110</v>
      </c>
      <c r="J247" s="55">
        <f t="shared" si="16"/>
        <v>9.4147148469931778</v>
      </c>
      <c r="L247" s="146">
        <f>Volumes!L126</f>
        <v>0</v>
      </c>
      <c r="M247" s="146">
        <f>Volumes!M126</f>
        <v>0</v>
      </c>
      <c r="N247" s="146">
        <f>Volumes!N126</f>
        <v>5.475847330672325</v>
      </c>
      <c r="O247" s="146">
        <f>Volumes!O126</f>
        <v>3.9388675163208537</v>
      </c>
      <c r="P247" s="146">
        <f>Volumes!P126</f>
        <v>0</v>
      </c>
      <c r="Q247" s="146">
        <f>Volumes!Q126</f>
        <v>0</v>
      </c>
      <c r="R247" s="146">
        <f>Volumes!R126</f>
        <v>0</v>
      </c>
      <c r="S247" s="146">
        <f>Volumes!S126</f>
        <v>0</v>
      </c>
      <c r="T247" s="139"/>
      <c r="U247" s="139"/>
    </row>
    <row r="248" spans="2:21">
      <c r="B248" s="45" t="s">
        <v>257</v>
      </c>
      <c r="F248" s="45" t="s">
        <v>110</v>
      </c>
      <c r="J248" s="55">
        <f t="shared" si="16"/>
        <v>8.353903915772479</v>
      </c>
      <c r="L248" s="146">
        <f>Volumes!L127</f>
        <v>0</v>
      </c>
      <c r="M248" s="146">
        <f>Volumes!M127</f>
        <v>0</v>
      </c>
      <c r="N248" s="146">
        <f>Volumes!N127</f>
        <v>1.5562481729909368</v>
      </c>
      <c r="O248" s="146">
        <f>Volumes!O127</f>
        <v>5.7976557427815418</v>
      </c>
      <c r="P248" s="146">
        <f>Volumes!P127</f>
        <v>0</v>
      </c>
      <c r="Q248" s="146">
        <f>Volumes!Q127</f>
        <v>0</v>
      </c>
      <c r="R248" s="146">
        <f>Volumes!R127</f>
        <v>1</v>
      </c>
      <c r="S248" s="146">
        <f>Volumes!S127</f>
        <v>0</v>
      </c>
      <c r="T248" s="139"/>
      <c r="U248" s="139"/>
    </row>
    <row r="249" spans="2:21">
      <c r="B249" s="45" t="s">
        <v>258</v>
      </c>
      <c r="F249" s="45" t="s">
        <v>110</v>
      </c>
      <c r="J249" s="55">
        <f t="shared" si="16"/>
        <v>3.0164126611957798</v>
      </c>
      <c r="L249" s="146">
        <f>Volumes!L128</f>
        <v>0</v>
      </c>
      <c r="M249" s="146">
        <f>Volumes!M128</f>
        <v>0</v>
      </c>
      <c r="N249" s="146">
        <f>Volumes!N128</f>
        <v>2.738869048635896</v>
      </c>
      <c r="O249" s="146">
        <f>Volumes!O128</f>
        <v>0.27754361255988369</v>
      </c>
      <c r="P249" s="146">
        <f>Volumes!P128</f>
        <v>0</v>
      </c>
      <c r="Q249" s="146">
        <f>Volumes!Q128</f>
        <v>0</v>
      </c>
      <c r="R249" s="146">
        <f>Volumes!R128</f>
        <v>0</v>
      </c>
      <c r="S249" s="146">
        <f>Volumes!S128</f>
        <v>0</v>
      </c>
      <c r="T249" s="139"/>
      <c r="U249" s="139"/>
    </row>
    <row r="250" spans="2:21">
      <c r="B250" s="45" t="s">
        <v>259</v>
      </c>
      <c r="F250" s="45" t="s">
        <v>110</v>
      </c>
      <c r="J250" s="55">
        <f t="shared" si="16"/>
        <v>1</v>
      </c>
      <c r="L250" s="146">
        <f>Volumes!L129</f>
        <v>0</v>
      </c>
      <c r="M250" s="146">
        <f>Volumes!M129</f>
        <v>0</v>
      </c>
      <c r="N250" s="146">
        <f>Volumes!N129</f>
        <v>0.90798884511714695</v>
      </c>
      <c r="O250" s="146">
        <f>Volumes!O129</f>
        <v>9.2011154882852997E-2</v>
      </c>
      <c r="P250" s="146">
        <f>Volumes!P129</f>
        <v>0</v>
      </c>
      <c r="Q250" s="146">
        <f>Volumes!Q129</f>
        <v>0</v>
      </c>
      <c r="R250" s="146">
        <f>Volumes!R129</f>
        <v>0</v>
      </c>
      <c r="S250" s="146">
        <f>Volumes!S129</f>
        <v>0</v>
      </c>
      <c r="T250" s="139"/>
      <c r="U250" s="139"/>
    </row>
    <row r="251" spans="2:21">
      <c r="B251" s="45" t="s">
        <v>260</v>
      </c>
      <c r="F251" s="45" t="s">
        <v>110</v>
      </c>
      <c r="J251" s="55">
        <f t="shared" si="16"/>
        <v>0</v>
      </c>
      <c r="L251" s="146">
        <f>Volumes!L130</f>
        <v>0</v>
      </c>
      <c r="M251" s="146">
        <f>Volumes!M130</f>
        <v>0</v>
      </c>
      <c r="N251" s="146">
        <f>Volumes!N130</f>
        <v>0</v>
      </c>
      <c r="O251" s="146">
        <f>Volumes!O130</f>
        <v>0</v>
      </c>
      <c r="P251" s="146">
        <f>Volumes!P130</f>
        <v>0</v>
      </c>
      <c r="Q251" s="146">
        <f>Volumes!Q130</f>
        <v>0</v>
      </c>
      <c r="R251" s="146">
        <f>Volumes!R130</f>
        <v>0</v>
      </c>
      <c r="S251" s="146">
        <f>Volumes!S130</f>
        <v>0</v>
      </c>
      <c r="T251" s="139"/>
      <c r="U251" s="139"/>
    </row>
    <row r="252" spans="2:21">
      <c r="B252" s="45" t="s">
        <v>261</v>
      </c>
      <c r="F252" s="45" t="s">
        <v>110</v>
      </c>
      <c r="J252" s="55">
        <f t="shared" si="16"/>
        <v>0</v>
      </c>
      <c r="L252" s="146">
        <f>Volumes!L131</f>
        <v>0</v>
      </c>
      <c r="M252" s="146">
        <f>Volumes!M131</f>
        <v>0</v>
      </c>
      <c r="N252" s="146">
        <f>Volumes!N131</f>
        <v>0</v>
      </c>
      <c r="O252" s="146">
        <f>Volumes!O131</f>
        <v>0</v>
      </c>
      <c r="P252" s="146">
        <f>Volumes!P131</f>
        <v>0</v>
      </c>
      <c r="Q252" s="146">
        <f>Volumes!Q131</f>
        <v>0</v>
      </c>
      <c r="R252" s="146">
        <f>Volumes!R131</f>
        <v>0</v>
      </c>
      <c r="S252" s="146">
        <f>Volumes!S131</f>
        <v>0</v>
      </c>
      <c r="T252" s="139"/>
      <c r="U252" s="139"/>
    </row>
    <row r="253" spans="2:21">
      <c r="B253" s="45"/>
      <c r="F253" s="67"/>
      <c r="J253" s="140"/>
      <c r="L253" s="139"/>
      <c r="M253" s="139"/>
      <c r="N253" s="139"/>
      <c r="O253" s="139"/>
      <c r="P253" s="139"/>
      <c r="Q253" s="139"/>
      <c r="R253" s="139"/>
      <c r="S253" s="139"/>
      <c r="T253" s="139"/>
      <c r="U253" s="139"/>
    </row>
    <row r="254" spans="2:21">
      <c r="B254" s="44" t="s">
        <v>262</v>
      </c>
      <c r="F254" s="67"/>
      <c r="J254" s="140"/>
      <c r="L254" s="139"/>
      <c r="M254" s="139"/>
      <c r="N254" s="139"/>
      <c r="O254" s="139"/>
      <c r="P254" s="139"/>
      <c r="Q254" s="139"/>
      <c r="R254" s="139"/>
      <c r="S254" s="139"/>
      <c r="T254" s="139"/>
      <c r="U254" s="139"/>
    </row>
    <row r="255" spans="2:21">
      <c r="B255" s="45" t="s">
        <v>252</v>
      </c>
      <c r="F255" s="45" t="s">
        <v>110</v>
      </c>
      <c r="J255" s="55">
        <f t="shared" ref="J255:J264" si="17">SUM(L255:S255)</f>
        <v>1.8027828416432823</v>
      </c>
      <c r="K255" s="139">
        <f>Volumes!K134</f>
        <v>0</v>
      </c>
      <c r="L255" s="146">
        <f>Volumes!L134</f>
        <v>0.89806892382892767</v>
      </c>
      <c r="M255" s="146">
        <f>Volumes!M134</f>
        <v>0</v>
      </c>
      <c r="N255" s="146">
        <f>Volumes!N134</f>
        <v>0</v>
      </c>
      <c r="O255" s="146">
        <f>Volumes!O134</f>
        <v>0</v>
      </c>
      <c r="P255" s="146">
        <f>Volumes!P134</f>
        <v>0</v>
      </c>
      <c r="Q255" s="146">
        <f>Volumes!Q134</f>
        <v>0.90471391781435451</v>
      </c>
      <c r="R255" s="146">
        <f>Volumes!R134</f>
        <v>0</v>
      </c>
      <c r="S255" s="146">
        <f>Volumes!S134</f>
        <v>0</v>
      </c>
      <c r="T255" s="139"/>
      <c r="U255" s="139"/>
    </row>
    <row r="256" spans="2:21">
      <c r="B256" s="45" t="s">
        <v>253</v>
      </c>
      <c r="F256" s="45" t="s">
        <v>110</v>
      </c>
      <c r="J256" s="55">
        <f t="shared" si="17"/>
        <v>10.836651294105064</v>
      </c>
      <c r="L256" s="146">
        <f>Volumes!L135</f>
        <v>0.89806892382892767</v>
      </c>
      <c r="M256" s="146">
        <f>Volumes!M135</f>
        <v>0</v>
      </c>
      <c r="N256" s="146">
        <f>Volumes!N135</f>
        <v>1.8159776902342939</v>
      </c>
      <c r="O256" s="146">
        <f>Volumes!O135</f>
        <v>5.0631712459359184</v>
      </c>
      <c r="P256" s="146">
        <f>Volumes!P135</f>
        <v>0</v>
      </c>
      <c r="Q256" s="146">
        <f>Volumes!Q135</f>
        <v>3.0594334341059231</v>
      </c>
      <c r="R256" s="146">
        <f>Volumes!R135</f>
        <v>0</v>
      </c>
      <c r="S256" s="146">
        <f>Volumes!S135</f>
        <v>0</v>
      </c>
      <c r="T256" s="139"/>
      <c r="U256" s="139"/>
    </row>
    <row r="257" spans="2:21">
      <c r="B257" s="45" t="s">
        <v>254</v>
      </c>
      <c r="F257" s="45" t="s">
        <v>110</v>
      </c>
      <c r="J257" s="55">
        <f t="shared" si="17"/>
        <v>4.9515353816353791</v>
      </c>
      <c r="L257" s="146">
        <f>Volumes!L136</f>
        <v>1.0751512832165324</v>
      </c>
      <c r="M257" s="146">
        <f>Volumes!M136</f>
        <v>0</v>
      </c>
      <c r="N257" s="146">
        <f>Volumes!N136</f>
        <v>0</v>
      </c>
      <c r="O257" s="146">
        <f>Volumes!O136</f>
        <v>1.6263829787234041</v>
      </c>
      <c r="P257" s="146">
        <f>Volumes!P136</f>
        <v>0</v>
      </c>
      <c r="Q257" s="146">
        <f>Volumes!Q136</f>
        <v>2.2500011196954426</v>
      </c>
      <c r="R257" s="146">
        <f>Volumes!R136</f>
        <v>0</v>
      </c>
      <c r="S257" s="146">
        <f>Volumes!S136</f>
        <v>0</v>
      </c>
      <c r="T257" s="139"/>
      <c r="U257" s="139"/>
    </row>
    <row r="258" spans="2:21">
      <c r="B258" s="45" t="s">
        <v>255</v>
      </c>
      <c r="F258" s="45" t="s">
        <v>110</v>
      </c>
      <c r="J258" s="55">
        <f t="shared" si="17"/>
        <v>2.9047139178143544</v>
      </c>
      <c r="L258" s="146">
        <f>Volumes!L137</f>
        <v>0</v>
      </c>
      <c r="M258" s="146">
        <f>Volumes!M137</f>
        <v>1</v>
      </c>
      <c r="N258" s="146">
        <f>Volumes!N137</f>
        <v>0</v>
      </c>
      <c r="O258" s="146">
        <f>Volumes!O137</f>
        <v>0</v>
      </c>
      <c r="P258" s="146">
        <f>Volumes!P137</f>
        <v>0</v>
      </c>
      <c r="Q258" s="146">
        <f>Volumes!Q137</f>
        <v>1.9047139178143544</v>
      </c>
      <c r="R258" s="146">
        <f>Volumes!R137</f>
        <v>0</v>
      </c>
      <c r="S258" s="146">
        <f>Volumes!S137</f>
        <v>0</v>
      </c>
      <c r="T258" s="139"/>
      <c r="U258" s="139"/>
    </row>
    <row r="259" spans="2:21">
      <c r="B259" s="45" t="s">
        <v>256</v>
      </c>
      <c r="F259" s="45" t="s">
        <v>110</v>
      </c>
      <c r="J259" s="55">
        <f t="shared" si="17"/>
        <v>4.7994539393512383</v>
      </c>
      <c r="L259" s="146">
        <f>Volumes!L138</f>
        <v>0</v>
      </c>
      <c r="M259" s="146">
        <f>Volumes!M138</f>
        <v>0</v>
      </c>
      <c r="N259" s="146">
        <f>Volumes!N138</f>
        <v>0.9264448336252189</v>
      </c>
      <c r="O259" s="146">
        <f>Volumes!O138</f>
        <v>1.1279906307512131</v>
      </c>
      <c r="P259" s="146">
        <f>Volumes!P138</f>
        <v>0</v>
      </c>
      <c r="Q259" s="146">
        <f>Volumes!Q138</f>
        <v>2.7450184749748066</v>
      </c>
      <c r="R259" s="146">
        <f>Volumes!R138</f>
        <v>0</v>
      </c>
      <c r="S259" s="146">
        <f>Volumes!S138</f>
        <v>0</v>
      </c>
      <c r="T259" s="139"/>
      <c r="U259" s="139"/>
    </row>
    <row r="260" spans="2:21">
      <c r="B260" s="45" t="s">
        <v>257</v>
      </c>
      <c r="F260" s="45" t="s">
        <v>110</v>
      </c>
      <c r="J260" s="55">
        <f t="shared" si="17"/>
        <v>19.306328851160817</v>
      </c>
      <c r="L260" s="146">
        <f>Volumes!L139</f>
        <v>0</v>
      </c>
      <c r="M260" s="146">
        <f>Volumes!M139</f>
        <v>0</v>
      </c>
      <c r="N260" s="146">
        <f>Volumes!N139</f>
        <v>1.8525641025641026</v>
      </c>
      <c r="O260" s="146">
        <f>Volumes!O139</f>
        <v>3.3839718922536393</v>
      </c>
      <c r="P260" s="146">
        <f>Volumes!P139</f>
        <v>0</v>
      </c>
      <c r="Q260" s="146">
        <f>Volumes!Q139</f>
        <v>14.069792856343076</v>
      </c>
      <c r="R260" s="146">
        <f>Volumes!R139</f>
        <v>0</v>
      </c>
      <c r="S260" s="146">
        <f>Volumes!S139</f>
        <v>0</v>
      </c>
      <c r="T260" s="139"/>
      <c r="U260" s="139"/>
    </row>
    <row r="261" spans="2:21">
      <c r="B261" s="45" t="s">
        <v>258</v>
      </c>
      <c r="F261" s="45" t="s">
        <v>110</v>
      </c>
      <c r="J261" s="55">
        <f t="shared" si="17"/>
        <v>4.7471311737416508</v>
      </c>
      <c r="L261" s="146">
        <f>Volumes!L140</f>
        <v>0</v>
      </c>
      <c r="M261" s="146">
        <f>Volumes!M140</f>
        <v>0</v>
      </c>
      <c r="N261" s="146">
        <f>Volumes!N140</f>
        <v>9.2846715328467153E-2</v>
      </c>
      <c r="O261" s="146">
        <f>Volumes!O140</f>
        <v>1.1279906307512131</v>
      </c>
      <c r="P261" s="146">
        <f>Volumes!P140</f>
        <v>0</v>
      </c>
      <c r="Q261" s="146">
        <f>Volumes!Q140</f>
        <v>3.5262938276619704</v>
      </c>
      <c r="R261" s="146">
        <f>Volumes!R140</f>
        <v>0</v>
      </c>
      <c r="S261" s="146">
        <f>Volumes!S140</f>
        <v>0</v>
      </c>
      <c r="T261" s="139"/>
      <c r="U261" s="139"/>
    </row>
    <row r="262" spans="2:21">
      <c r="B262" s="45" t="s">
        <v>259</v>
      </c>
      <c r="F262" s="45" t="s">
        <v>110</v>
      </c>
      <c r="J262" s="55">
        <f t="shared" si="17"/>
        <v>12.939018851202896</v>
      </c>
      <c r="L262" s="146">
        <f>Volumes!L141</f>
        <v>0</v>
      </c>
      <c r="M262" s="146">
        <f>Volumes!M141</f>
        <v>0</v>
      </c>
      <c r="N262" s="146">
        <f>Volumes!N141</f>
        <v>0</v>
      </c>
      <c r="O262" s="146">
        <f>Volumes!O141</f>
        <v>0</v>
      </c>
      <c r="P262" s="146">
        <f>Volumes!P141</f>
        <v>0</v>
      </c>
      <c r="Q262" s="146">
        <f>Volumes!Q141</f>
        <v>12.939018851202896</v>
      </c>
      <c r="R262" s="146">
        <f>Volumes!R141</f>
        <v>0</v>
      </c>
      <c r="S262" s="146">
        <f>Volumes!S141</f>
        <v>0</v>
      </c>
      <c r="T262" s="139"/>
      <c r="U262" s="139"/>
    </row>
    <row r="263" spans="2:21">
      <c r="B263" s="45" t="s">
        <v>260</v>
      </c>
      <c r="F263" s="45" t="s">
        <v>110</v>
      </c>
      <c r="J263" s="55">
        <f t="shared" si="17"/>
        <v>-0.67853252340244818</v>
      </c>
      <c r="L263" s="146">
        <f>Volumes!L142</f>
        <v>0</v>
      </c>
      <c r="M263" s="146">
        <f>Volumes!M142</f>
        <v>0</v>
      </c>
      <c r="N263" s="146">
        <f>Volumes!N142</f>
        <v>0</v>
      </c>
      <c r="O263" s="146">
        <f>Volumes!O142</f>
        <v>0</v>
      </c>
      <c r="P263" s="146">
        <f>Volumes!P142</f>
        <v>0</v>
      </c>
      <c r="Q263" s="146">
        <f>Volumes!Q142</f>
        <v>-0.67853252340244818</v>
      </c>
      <c r="R263" s="146">
        <f>Volumes!R142</f>
        <v>0</v>
      </c>
      <c r="S263" s="146">
        <f>Volumes!S142</f>
        <v>0</v>
      </c>
      <c r="T263" s="139"/>
      <c r="U263" s="139"/>
    </row>
    <row r="264" spans="2:21">
      <c r="B264" s="45" t="s">
        <v>261</v>
      </c>
      <c r="F264" s="45" t="s">
        <v>110</v>
      </c>
      <c r="J264" s="55">
        <f t="shared" si="17"/>
        <v>2.9999999999999996</v>
      </c>
      <c r="L264" s="146">
        <f>Volumes!L143</f>
        <v>0</v>
      </c>
      <c r="M264" s="146">
        <f>Volumes!M143</f>
        <v>0</v>
      </c>
      <c r="N264" s="146">
        <f>Volumes!N143</f>
        <v>0</v>
      </c>
      <c r="O264" s="146">
        <f>Volumes!O143</f>
        <v>0</v>
      </c>
      <c r="P264" s="146">
        <f>Volumes!P143</f>
        <v>0</v>
      </c>
      <c r="Q264" s="146">
        <f>Volumes!Q143</f>
        <v>2.9999999999999996</v>
      </c>
      <c r="R264" s="146">
        <f>Volumes!R143</f>
        <v>0</v>
      </c>
      <c r="S264" s="146">
        <f>Volumes!S143</f>
        <v>0</v>
      </c>
      <c r="T264" s="139"/>
      <c r="U264" s="139"/>
    </row>
    <row r="265" spans="2:21">
      <c r="J265" s="59"/>
      <c r="T265" s="59"/>
      <c r="U265" s="59"/>
    </row>
    <row r="266" spans="2:21">
      <c r="B266" s="44" t="s">
        <v>264</v>
      </c>
      <c r="C266" s="45"/>
      <c r="D266" s="45"/>
      <c r="J266" s="59"/>
      <c r="T266" s="59"/>
      <c r="U266" s="59"/>
    </row>
    <row r="267" spans="2:21">
      <c r="J267" s="141"/>
      <c r="T267" s="59"/>
      <c r="U267" s="59"/>
    </row>
    <row r="268" spans="2:21">
      <c r="B268" s="44" t="s">
        <v>251</v>
      </c>
      <c r="J268" s="141"/>
      <c r="T268" s="59"/>
      <c r="U268" s="59"/>
    </row>
    <row r="269" spans="2:21">
      <c r="B269" s="45" t="s">
        <v>252</v>
      </c>
      <c r="F269" s="45" t="s">
        <v>110</v>
      </c>
      <c r="J269" s="55">
        <f t="shared" ref="J269:J278" si="18">SUM(L269:S269)</f>
        <v>2130.9264980554194</v>
      </c>
      <c r="K269" s="139">
        <f>Volumes!K148</f>
        <v>0</v>
      </c>
      <c r="L269" s="146">
        <f>Volumes!L148</f>
        <v>212</v>
      </c>
      <c r="M269" s="146">
        <f>Volumes!M148</f>
        <v>40</v>
      </c>
      <c r="N269" s="146">
        <f>Volumes!N148</f>
        <v>1245.2419192322309</v>
      </c>
      <c r="O269" s="146">
        <f>Volumes!O148</f>
        <v>102.60499829325612</v>
      </c>
      <c r="P269" s="146">
        <f>Volumes!P148</f>
        <v>126.54000000000002</v>
      </c>
      <c r="Q269" s="146">
        <f>Volumes!Q148</f>
        <v>384.53958052993232</v>
      </c>
      <c r="R269" s="146">
        <f>Volumes!R148</f>
        <v>20</v>
      </c>
      <c r="S269" s="146">
        <f>Volumes!S148</f>
        <v>0</v>
      </c>
      <c r="T269" s="139"/>
      <c r="U269" s="139"/>
    </row>
    <row r="270" spans="2:21">
      <c r="B270" s="45" t="s">
        <v>253</v>
      </c>
      <c r="F270" s="45" t="s">
        <v>110</v>
      </c>
      <c r="J270" s="55">
        <f t="shared" si="18"/>
        <v>3402.9601687888653</v>
      </c>
      <c r="L270" s="146">
        <f>Volumes!L149</f>
        <v>114</v>
      </c>
      <c r="M270" s="146">
        <f>Volumes!M149</f>
        <v>50</v>
      </c>
      <c r="N270" s="146">
        <f>Volumes!N149</f>
        <v>970.88342243070656</v>
      </c>
      <c r="O270" s="146">
        <f>Volumes!O149</f>
        <v>1640.7067463581591</v>
      </c>
      <c r="P270" s="146">
        <f>Volumes!P149</f>
        <v>253.87</v>
      </c>
      <c r="Q270" s="146">
        <f>Volumes!Q149</f>
        <v>337.5</v>
      </c>
      <c r="R270" s="146">
        <f>Volumes!R149</f>
        <v>36</v>
      </c>
      <c r="S270" s="146">
        <f>Volumes!S149</f>
        <v>0</v>
      </c>
      <c r="T270" s="139"/>
      <c r="U270" s="139"/>
    </row>
    <row r="271" spans="2:21">
      <c r="B271" s="45" t="s">
        <v>254</v>
      </c>
      <c r="F271" s="45" t="s">
        <v>110</v>
      </c>
      <c r="J271" s="55">
        <f t="shared" si="18"/>
        <v>3329.7567930928299</v>
      </c>
      <c r="L271" s="146">
        <f>Volumes!L150</f>
        <v>0</v>
      </c>
      <c r="M271" s="146">
        <f>Volumes!M150</f>
        <v>130</v>
      </c>
      <c r="N271" s="146">
        <f>Volumes!N150</f>
        <v>1449.4318521543444</v>
      </c>
      <c r="O271" s="146">
        <f>Volumes!O150</f>
        <v>1291.8249401331227</v>
      </c>
      <c r="P271" s="146">
        <f>Volumes!P150</f>
        <v>0</v>
      </c>
      <c r="Q271" s="146">
        <f>Volumes!Q150</f>
        <v>458.50000080536284</v>
      </c>
      <c r="R271" s="146">
        <f>Volumes!R150</f>
        <v>0</v>
      </c>
      <c r="S271" s="146">
        <f>Volumes!S150</f>
        <v>0</v>
      </c>
      <c r="T271" s="139"/>
      <c r="U271" s="139"/>
    </row>
    <row r="272" spans="2:21">
      <c r="B272" s="45" t="s">
        <v>255</v>
      </c>
      <c r="F272" s="45" t="s">
        <v>110</v>
      </c>
      <c r="J272" s="55">
        <f t="shared" si="18"/>
        <v>301.43799491439665</v>
      </c>
      <c r="L272" s="146">
        <f>Volumes!L151</f>
        <v>42</v>
      </c>
      <c r="M272" s="146">
        <f>Volumes!M151</f>
        <v>25</v>
      </c>
      <c r="N272" s="146">
        <f>Volumes!N151</f>
        <v>162.198559495083</v>
      </c>
      <c r="O272" s="146">
        <f>Volumes!O151</f>
        <v>72.239435419313622</v>
      </c>
      <c r="P272" s="146">
        <f>Volumes!P151</f>
        <v>0</v>
      </c>
      <c r="Q272" s="146">
        <f>Volumes!Q151</f>
        <v>0</v>
      </c>
      <c r="R272" s="146">
        <f>Volumes!R151</f>
        <v>0</v>
      </c>
      <c r="S272" s="146">
        <f>Volumes!S151</f>
        <v>0</v>
      </c>
      <c r="T272" s="139"/>
      <c r="U272" s="139"/>
    </row>
    <row r="273" spans="2:21">
      <c r="B273" s="45" t="s">
        <v>256</v>
      </c>
      <c r="F273" s="45" t="s">
        <v>110</v>
      </c>
      <c r="J273" s="55">
        <f t="shared" si="18"/>
        <v>162</v>
      </c>
      <c r="L273" s="146">
        <f>Volumes!L152</f>
        <v>0</v>
      </c>
      <c r="M273" s="146">
        <f>Volumes!M152</f>
        <v>0</v>
      </c>
      <c r="N273" s="146">
        <f>Volumes!N152</f>
        <v>0</v>
      </c>
      <c r="O273" s="146">
        <f>Volumes!O152</f>
        <v>162</v>
      </c>
      <c r="P273" s="146">
        <f>Volumes!P152</f>
        <v>0</v>
      </c>
      <c r="Q273" s="146">
        <f>Volumes!Q152</f>
        <v>0</v>
      </c>
      <c r="R273" s="146">
        <f>Volumes!R152</f>
        <v>0</v>
      </c>
      <c r="S273" s="146">
        <f>Volumes!S152</f>
        <v>0</v>
      </c>
      <c r="T273" s="139"/>
      <c r="U273" s="139"/>
    </row>
    <row r="274" spans="2:21">
      <c r="B274" s="45" t="s">
        <v>257</v>
      </c>
      <c r="F274" s="45" t="s">
        <v>110</v>
      </c>
      <c r="J274" s="55">
        <f t="shared" si="18"/>
        <v>268</v>
      </c>
      <c r="L274" s="146">
        <f>Volumes!L153</f>
        <v>0</v>
      </c>
      <c r="M274" s="146">
        <f>Volumes!M153</f>
        <v>0</v>
      </c>
      <c r="N274" s="146">
        <f>Volumes!N153</f>
        <v>0</v>
      </c>
      <c r="O274" s="146">
        <f>Volumes!O153</f>
        <v>263</v>
      </c>
      <c r="P274" s="146">
        <f>Volumes!P153</f>
        <v>0</v>
      </c>
      <c r="Q274" s="146">
        <f>Volumes!Q153</f>
        <v>0</v>
      </c>
      <c r="R274" s="146">
        <f>Volumes!R153</f>
        <v>5</v>
      </c>
      <c r="S274" s="146">
        <f>Volumes!S153</f>
        <v>0</v>
      </c>
      <c r="T274" s="139"/>
      <c r="U274" s="139"/>
    </row>
    <row r="275" spans="2:21">
      <c r="B275" s="45" t="s">
        <v>258</v>
      </c>
      <c r="F275" s="45" t="s">
        <v>110</v>
      </c>
      <c r="J275" s="55">
        <f t="shared" si="18"/>
        <v>0</v>
      </c>
      <c r="L275" s="146">
        <f>Volumes!L154</f>
        <v>0</v>
      </c>
      <c r="M275" s="146">
        <f>Volumes!M154</f>
        <v>0</v>
      </c>
      <c r="N275" s="146">
        <f>Volumes!N154</f>
        <v>0</v>
      </c>
      <c r="O275" s="146">
        <f>Volumes!O154</f>
        <v>0</v>
      </c>
      <c r="P275" s="146">
        <f>Volumes!P154</f>
        <v>0</v>
      </c>
      <c r="Q275" s="146">
        <f>Volumes!Q154</f>
        <v>0</v>
      </c>
      <c r="R275" s="146">
        <f>Volumes!R154</f>
        <v>0</v>
      </c>
      <c r="S275" s="146">
        <f>Volumes!S154</f>
        <v>0</v>
      </c>
      <c r="T275" s="139"/>
      <c r="U275" s="139"/>
    </row>
    <row r="276" spans="2:21">
      <c r="B276" s="45" t="s">
        <v>259</v>
      </c>
      <c r="F276" s="45" t="s">
        <v>110</v>
      </c>
      <c r="J276" s="55">
        <f t="shared" si="18"/>
        <v>0</v>
      </c>
      <c r="L276" s="146">
        <f>Volumes!L155</f>
        <v>0</v>
      </c>
      <c r="M276" s="146">
        <f>Volumes!M155</f>
        <v>0</v>
      </c>
      <c r="N276" s="146">
        <f>Volumes!N155</f>
        <v>0</v>
      </c>
      <c r="O276" s="146">
        <f>Volumes!O155</f>
        <v>0</v>
      </c>
      <c r="P276" s="146">
        <f>Volumes!P155</f>
        <v>0</v>
      </c>
      <c r="Q276" s="146">
        <f>Volumes!Q155</f>
        <v>0</v>
      </c>
      <c r="R276" s="146">
        <f>Volumes!R155</f>
        <v>0</v>
      </c>
      <c r="S276" s="146">
        <f>Volumes!S155</f>
        <v>0</v>
      </c>
      <c r="T276" s="139"/>
      <c r="U276" s="139"/>
    </row>
    <row r="277" spans="2:21">
      <c r="B277" s="45" t="s">
        <v>260</v>
      </c>
      <c r="F277" s="45" t="s">
        <v>110</v>
      </c>
      <c r="J277" s="55">
        <f t="shared" si="18"/>
        <v>0</v>
      </c>
      <c r="L277" s="146">
        <f>Volumes!L156</f>
        <v>0</v>
      </c>
      <c r="M277" s="146">
        <f>Volumes!M156</f>
        <v>0</v>
      </c>
      <c r="N277" s="146">
        <f>Volumes!N156</f>
        <v>0</v>
      </c>
      <c r="O277" s="146">
        <f>Volumes!O156</f>
        <v>0</v>
      </c>
      <c r="P277" s="146">
        <f>Volumes!P156</f>
        <v>0</v>
      </c>
      <c r="Q277" s="146">
        <f>Volumes!Q156</f>
        <v>0</v>
      </c>
      <c r="R277" s="146">
        <f>Volumes!R156</f>
        <v>0</v>
      </c>
      <c r="S277" s="146">
        <f>Volumes!S156</f>
        <v>0</v>
      </c>
      <c r="T277" s="139"/>
      <c r="U277" s="139"/>
    </row>
    <row r="278" spans="2:21">
      <c r="B278" s="45" t="s">
        <v>261</v>
      </c>
      <c r="F278" s="45" t="s">
        <v>110</v>
      </c>
      <c r="J278" s="55">
        <f t="shared" si="18"/>
        <v>0</v>
      </c>
      <c r="L278" s="146">
        <f>Volumes!L157</f>
        <v>0</v>
      </c>
      <c r="M278" s="146">
        <f>Volumes!M157</f>
        <v>0</v>
      </c>
      <c r="N278" s="146">
        <f>Volumes!N157</f>
        <v>0</v>
      </c>
      <c r="O278" s="146">
        <f>Volumes!O157</f>
        <v>0</v>
      </c>
      <c r="P278" s="146">
        <f>Volumes!P157</f>
        <v>0</v>
      </c>
      <c r="Q278" s="146">
        <f>Volumes!Q157</f>
        <v>0</v>
      </c>
      <c r="R278" s="146">
        <f>Volumes!R157</f>
        <v>0</v>
      </c>
      <c r="S278" s="146">
        <f>Volumes!S157</f>
        <v>0</v>
      </c>
      <c r="T278" s="139"/>
      <c r="U278" s="139"/>
    </row>
    <row r="279" spans="2:21">
      <c r="B279" s="121"/>
      <c r="C279" s="59"/>
      <c r="D279" s="59"/>
      <c r="E279" s="59"/>
      <c r="F279" s="67"/>
      <c r="G279" s="59"/>
      <c r="H279" s="59"/>
      <c r="I279" s="59"/>
      <c r="J279" s="141"/>
      <c r="K279" s="59"/>
      <c r="L279" s="139"/>
      <c r="M279" s="139"/>
      <c r="N279" s="139"/>
      <c r="O279" s="139"/>
      <c r="P279" s="139"/>
      <c r="Q279" s="139"/>
      <c r="R279" s="139"/>
      <c r="S279" s="139"/>
      <c r="T279" s="139"/>
      <c r="U279" s="139"/>
    </row>
    <row r="280" spans="2:21">
      <c r="B280" s="142" t="s">
        <v>262</v>
      </c>
      <c r="C280" s="59"/>
      <c r="D280" s="59"/>
      <c r="E280" s="59"/>
      <c r="F280" s="67"/>
      <c r="G280" s="59"/>
      <c r="H280" s="59"/>
      <c r="I280" s="59"/>
      <c r="J280" s="141"/>
      <c r="K280" s="59"/>
      <c r="L280" s="139"/>
      <c r="M280" s="139"/>
      <c r="N280" s="139"/>
      <c r="O280" s="139"/>
      <c r="P280" s="139"/>
      <c r="Q280" s="139"/>
      <c r="R280" s="139"/>
      <c r="S280" s="139"/>
      <c r="T280" s="139"/>
      <c r="U280" s="139"/>
    </row>
    <row r="281" spans="2:21">
      <c r="B281" s="45" t="s">
        <v>252</v>
      </c>
      <c r="F281" s="45" t="s">
        <v>110</v>
      </c>
      <c r="J281" s="55">
        <f t="shared" ref="J281:J290" si="19">SUM(L281:S281)</f>
        <v>75</v>
      </c>
      <c r="K281" s="139">
        <f>Volumes!K160</f>
        <v>0</v>
      </c>
      <c r="L281" s="146">
        <f>Volumes!L160</f>
        <v>41</v>
      </c>
      <c r="M281" s="146">
        <f>Volumes!M160</f>
        <v>0</v>
      </c>
      <c r="N281" s="146">
        <f>Volumes!N160</f>
        <v>0</v>
      </c>
      <c r="O281" s="146">
        <f>Volumes!O160</f>
        <v>0</v>
      </c>
      <c r="P281" s="146">
        <f>Volumes!P160</f>
        <v>0</v>
      </c>
      <c r="Q281" s="146">
        <f>Volumes!Q160</f>
        <v>34</v>
      </c>
      <c r="R281" s="146">
        <f>Volumes!R160</f>
        <v>0</v>
      </c>
      <c r="S281" s="146">
        <f>Volumes!S160</f>
        <v>0</v>
      </c>
      <c r="T281" s="139"/>
      <c r="U281" s="139"/>
    </row>
    <row r="282" spans="2:21">
      <c r="B282" s="45" t="s">
        <v>253</v>
      </c>
      <c r="F282" s="45" t="s">
        <v>110</v>
      </c>
      <c r="J282" s="55">
        <f t="shared" si="19"/>
        <v>744.2500715717149</v>
      </c>
      <c r="L282" s="146">
        <f>Volumes!L161</f>
        <v>30</v>
      </c>
      <c r="M282" s="146">
        <f>Volumes!M161</f>
        <v>0</v>
      </c>
      <c r="N282" s="146">
        <f>Volumes!N161</f>
        <v>0</v>
      </c>
      <c r="O282" s="146">
        <f>Volumes!O161</f>
        <v>0</v>
      </c>
      <c r="P282" s="146">
        <f>Volumes!P161</f>
        <v>0</v>
      </c>
      <c r="Q282" s="146">
        <f>Volumes!Q161</f>
        <v>714.2500715717149</v>
      </c>
      <c r="R282" s="146">
        <f>Volumes!R161</f>
        <v>0</v>
      </c>
      <c r="S282" s="146">
        <f>Volumes!S161</f>
        <v>0</v>
      </c>
      <c r="T282" s="139"/>
      <c r="U282" s="139"/>
    </row>
    <row r="283" spans="2:21">
      <c r="B283" s="45" t="s">
        <v>254</v>
      </c>
      <c r="F283" s="45" t="s">
        <v>110</v>
      </c>
      <c r="J283" s="55">
        <f t="shared" si="19"/>
        <v>405.75007157171484</v>
      </c>
      <c r="L283" s="146">
        <f>Volumes!L162</f>
        <v>330</v>
      </c>
      <c r="M283" s="146">
        <f>Volumes!M162</f>
        <v>0</v>
      </c>
      <c r="N283" s="146">
        <f>Volumes!N162</f>
        <v>0</v>
      </c>
      <c r="O283" s="146">
        <f>Volumes!O162</f>
        <v>24</v>
      </c>
      <c r="P283" s="146">
        <f>Volumes!P162</f>
        <v>0</v>
      </c>
      <c r="Q283" s="146">
        <f>Volumes!Q162</f>
        <v>51.750071571714862</v>
      </c>
      <c r="R283" s="146">
        <f>Volumes!R162</f>
        <v>0</v>
      </c>
      <c r="S283" s="146">
        <f>Volumes!S162</f>
        <v>0</v>
      </c>
      <c r="T283" s="139"/>
      <c r="U283" s="139"/>
    </row>
    <row r="284" spans="2:21">
      <c r="B284" s="45" t="s">
        <v>255</v>
      </c>
      <c r="F284" s="45" t="s">
        <v>110</v>
      </c>
      <c r="J284" s="55">
        <f t="shared" si="19"/>
        <v>1126.5</v>
      </c>
      <c r="L284" s="146">
        <f>Volumes!L163</f>
        <v>0</v>
      </c>
      <c r="M284" s="146">
        <f>Volumes!M163</f>
        <v>8</v>
      </c>
      <c r="N284" s="146">
        <f>Volumes!N163</f>
        <v>0</v>
      </c>
      <c r="O284" s="146">
        <f>Volumes!O163</f>
        <v>0</v>
      </c>
      <c r="P284" s="146">
        <f>Volumes!P163</f>
        <v>0</v>
      </c>
      <c r="Q284" s="146">
        <f>Volumes!Q163</f>
        <v>1118.5</v>
      </c>
      <c r="R284" s="146">
        <f>Volumes!R163</f>
        <v>0</v>
      </c>
      <c r="S284" s="146">
        <f>Volumes!S163</f>
        <v>0</v>
      </c>
      <c r="T284" s="139"/>
      <c r="U284" s="139"/>
    </row>
    <row r="285" spans="2:21">
      <c r="B285" s="45" t="s">
        <v>256</v>
      </c>
      <c r="F285" s="45" t="s">
        <v>110</v>
      </c>
      <c r="J285" s="55">
        <f t="shared" si="19"/>
        <v>60</v>
      </c>
      <c r="L285" s="146">
        <f>Volumes!L164</f>
        <v>0</v>
      </c>
      <c r="M285" s="146">
        <f>Volumes!M164</f>
        <v>0</v>
      </c>
      <c r="N285" s="146">
        <f>Volumes!N164</f>
        <v>0</v>
      </c>
      <c r="O285" s="146">
        <f>Volumes!O164</f>
        <v>60</v>
      </c>
      <c r="P285" s="146">
        <f>Volumes!P164</f>
        <v>0</v>
      </c>
      <c r="Q285" s="146">
        <f>Volumes!Q164</f>
        <v>0</v>
      </c>
      <c r="R285" s="146">
        <f>Volumes!R164</f>
        <v>0</v>
      </c>
      <c r="S285" s="146">
        <f>Volumes!S164</f>
        <v>0</v>
      </c>
      <c r="T285" s="139"/>
      <c r="U285" s="139"/>
    </row>
    <row r="286" spans="2:21">
      <c r="B286" s="45" t="s">
        <v>257</v>
      </c>
      <c r="F286" s="45" t="s">
        <v>110</v>
      </c>
      <c r="J286" s="55">
        <f t="shared" si="19"/>
        <v>1143</v>
      </c>
      <c r="L286" s="146">
        <f>Volumes!L165</f>
        <v>0</v>
      </c>
      <c r="M286" s="146">
        <f>Volumes!M165</f>
        <v>0</v>
      </c>
      <c r="N286" s="146">
        <f>Volumes!N165</f>
        <v>1100</v>
      </c>
      <c r="O286" s="146">
        <f>Volumes!O165</f>
        <v>43</v>
      </c>
      <c r="P286" s="146">
        <f>Volumes!P165</f>
        <v>0</v>
      </c>
      <c r="Q286" s="146">
        <f>Volumes!Q165</f>
        <v>0</v>
      </c>
      <c r="R286" s="146">
        <f>Volumes!R165</f>
        <v>0</v>
      </c>
      <c r="S286" s="146">
        <f>Volumes!S165</f>
        <v>0</v>
      </c>
      <c r="T286" s="139"/>
      <c r="U286" s="139"/>
    </row>
    <row r="287" spans="2:21">
      <c r="B287" s="45" t="s">
        <v>258</v>
      </c>
      <c r="F287" s="45" t="s">
        <v>110</v>
      </c>
      <c r="J287" s="55">
        <f t="shared" si="19"/>
        <v>1227</v>
      </c>
      <c r="L287" s="146">
        <f>Volumes!L166</f>
        <v>0</v>
      </c>
      <c r="M287" s="146">
        <f>Volumes!M166</f>
        <v>0</v>
      </c>
      <c r="N287" s="146">
        <f>Volumes!N166</f>
        <v>0</v>
      </c>
      <c r="O287" s="146">
        <f>Volumes!O166</f>
        <v>142</v>
      </c>
      <c r="P287" s="146">
        <f>Volumes!P166</f>
        <v>0</v>
      </c>
      <c r="Q287" s="146">
        <f>Volumes!Q166</f>
        <v>1085</v>
      </c>
      <c r="R287" s="146">
        <f>Volumes!R166</f>
        <v>0</v>
      </c>
      <c r="S287" s="146">
        <f>Volumes!S166</f>
        <v>0</v>
      </c>
      <c r="T287" s="139"/>
      <c r="U287" s="139"/>
    </row>
    <row r="288" spans="2:21">
      <c r="B288" s="45" t="s">
        <v>259</v>
      </c>
      <c r="F288" s="45" t="s">
        <v>110</v>
      </c>
      <c r="J288" s="55">
        <f t="shared" si="19"/>
        <v>0</v>
      </c>
      <c r="L288" s="146">
        <f>Volumes!L167</f>
        <v>0</v>
      </c>
      <c r="M288" s="146">
        <f>Volumes!M167</f>
        <v>0</v>
      </c>
      <c r="N288" s="146">
        <f>Volumes!N167</f>
        <v>0</v>
      </c>
      <c r="O288" s="146">
        <f>Volumes!O167</f>
        <v>0</v>
      </c>
      <c r="P288" s="146">
        <f>Volumes!P167</f>
        <v>0</v>
      </c>
      <c r="Q288" s="146">
        <f>Volumes!Q167</f>
        <v>0</v>
      </c>
      <c r="R288" s="146">
        <f>Volumes!R167</f>
        <v>0</v>
      </c>
      <c r="S288" s="146">
        <f>Volumes!S167</f>
        <v>0</v>
      </c>
      <c r="T288" s="139"/>
      <c r="U288" s="139"/>
    </row>
    <row r="289" spans="1:21">
      <c r="B289" s="45" t="s">
        <v>260</v>
      </c>
      <c r="F289" s="45" t="s">
        <v>110</v>
      </c>
      <c r="J289" s="55">
        <f t="shared" si="19"/>
        <v>0</v>
      </c>
      <c r="L289" s="146">
        <f>Volumes!L168</f>
        <v>0</v>
      </c>
      <c r="M289" s="146">
        <f>Volumes!M168</f>
        <v>0</v>
      </c>
      <c r="N289" s="146">
        <f>Volumes!N168</f>
        <v>0</v>
      </c>
      <c r="O289" s="146">
        <f>Volumes!O168</f>
        <v>0</v>
      </c>
      <c r="P289" s="146">
        <f>Volumes!P168</f>
        <v>0</v>
      </c>
      <c r="Q289" s="146">
        <f>Volumes!Q168</f>
        <v>0</v>
      </c>
      <c r="R289" s="146">
        <f>Volumes!R168</f>
        <v>0</v>
      </c>
      <c r="S289" s="146">
        <f>Volumes!S168</f>
        <v>0</v>
      </c>
      <c r="T289" s="139"/>
      <c r="U289" s="139"/>
    </row>
    <row r="290" spans="1:21">
      <c r="B290" s="45" t="s">
        <v>261</v>
      </c>
      <c r="F290" s="45" t="s">
        <v>110</v>
      </c>
      <c r="J290" s="55">
        <f t="shared" si="19"/>
        <v>0</v>
      </c>
      <c r="L290" s="146">
        <f>Volumes!L169</f>
        <v>0</v>
      </c>
      <c r="M290" s="146">
        <f>Volumes!M169</f>
        <v>0</v>
      </c>
      <c r="N290" s="146">
        <f>Volumes!N169</f>
        <v>0</v>
      </c>
      <c r="O290" s="146">
        <f>Volumes!O169</f>
        <v>0</v>
      </c>
      <c r="P290" s="146">
        <f>Volumes!P169</f>
        <v>0</v>
      </c>
      <c r="Q290" s="146">
        <f>Volumes!Q169</f>
        <v>0</v>
      </c>
      <c r="R290" s="146">
        <f>Volumes!R169</f>
        <v>0</v>
      </c>
      <c r="S290" s="146">
        <f>Volumes!S169</f>
        <v>0</v>
      </c>
      <c r="T290" s="139"/>
      <c r="U290" s="139"/>
    </row>
    <row r="291" spans="1:21">
      <c r="B291" s="45"/>
      <c r="F291" s="45"/>
      <c r="J291" s="84"/>
      <c r="K291" s="10"/>
      <c r="L291" s="144"/>
      <c r="M291" s="144"/>
      <c r="N291" s="144"/>
      <c r="O291" s="144"/>
      <c r="P291" s="144"/>
      <c r="Q291" s="144"/>
      <c r="R291" s="144"/>
      <c r="S291" s="144"/>
      <c r="T291" s="139"/>
      <c r="U291" s="139"/>
    </row>
    <row r="292" spans="1:21" s="78" customFormat="1">
      <c r="A292" s="77"/>
      <c r="B292" s="78" t="s">
        <v>325</v>
      </c>
    </row>
    <row r="293" spans="1:21">
      <c r="B293" s="67"/>
      <c r="C293" s="67"/>
      <c r="D293" s="67"/>
      <c r="E293" s="67"/>
      <c r="F293" s="67"/>
      <c r="G293" s="67"/>
      <c r="H293" s="67"/>
      <c r="I293" s="67"/>
      <c r="J293" s="67"/>
      <c r="K293" s="67"/>
      <c r="L293" s="67"/>
      <c r="M293" s="67"/>
      <c r="N293" s="67"/>
      <c r="O293" s="67"/>
      <c r="P293" s="67"/>
      <c r="Q293" s="67"/>
      <c r="R293" s="67"/>
      <c r="S293" s="67"/>
      <c r="T293" s="67"/>
      <c r="U293" s="67"/>
    </row>
    <row r="294" spans="1:21">
      <c r="B294" s="44" t="s">
        <v>263</v>
      </c>
      <c r="J294" s="59"/>
      <c r="T294" s="59"/>
      <c r="U294" s="59"/>
    </row>
    <row r="295" spans="1:21">
      <c r="B295" s="45"/>
      <c r="J295" s="59"/>
      <c r="T295" s="59"/>
      <c r="U295" s="59"/>
    </row>
    <row r="296" spans="1:21">
      <c r="B296" s="44" t="s">
        <v>251</v>
      </c>
      <c r="J296" s="59"/>
      <c r="T296" s="59"/>
      <c r="U296" s="59"/>
    </row>
    <row r="297" spans="1:21">
      <c r="B297" s="45" t="s">
        <v>252</v>
      </c>
      <c r="F297" s="45" t="s">
        <v>110</v>
      </c>
      <c r="J297" s="55">
        <f t="shared" ref="J297:J306" si="20">SUM(L297:S297)</f>
        <v>70.918090841974305</v>
      </c>
      <c r="K297" s="139">
        <f>Volumes!K202</f>
        <v>0</v>
      </c>
      <c r="L297" s="146">
        <f>Volumes!L202</f>
        <v>2</v>
      </c>
      <c r="M297" s="146">
        <f>Volumes!M202</f>
        <v>1</v>
      </c>
      <c r="N297" s="146">
        <f>Volumes!N202</f>
        <v>34.981803156374013</v>
      </c>
      <c r="O297" s="146">
        <f>Volumes!O202</f>
        <v>3.583165968801961</v>
      </c>
      <c r="P297" s="146">
        <f>Volumes!P202</f>
        <v>4</v>
      </c>
      <c r="Q297" s="146">
        <f>Volumes!Q202</f>
        <v>25.35312171679832</v>
      </c>
      <c r="R297" s="146">
        <f>Volumes!R202</f>
        <v>0</v>
      </c>
      <c r="S297" s="146">
        <f>Volumes!S202</f>
        <v>0</v>
      </c>
      <c r="T297" s="139"/>
      <c r="U297" s="139"/>
    </row>
    <row r="298" spans="1:21">
      <c r="B298" s="45" t="s">
        <v>253</v>
      </c>
      <c r="F298" s="45" t="s">
        <v>110</v>
      </c>
      <c r="J298" s="55">
        <f t="shared" si="20"/>
        <v>59.852020050375515</v>
      </c>
      <c r="L298" s="146">
        <f>Volumes!L203</f>
        <v>1.7639509706188166</v>
      </c>
      <c r="M298" s="146">
        <f>Volumes!M203</f>
        <v>0</v>
      </c>
      <c r="N298" s="146">
        <f>Volumes!N203</f>
        <v>25.004628244521545</v>
      </c>
      <c r="O298" s="146">
        <f>Volumes!O203</f>
        <v>26.94854259016725</v>
      </c>
      <c r="P298" s="146">
        <f>Volumes!P203</f>
        <v>1</v>
      </c>
      <c r="Q298" s="146">
        <f>Volumes!Q203</f>
        <v>5.1348982450679008</v>
      </c>
      <c r="R298" s="146">
        <f>Volumes!R203</f>
        <v>0</v>
      </c>
      <c r="S298" s="146">
        <f>Volumes!S203</f>
        <v>0</v>
      </c>
      <c r="T298" s="139"/>
      <c r="U298" s="139"/>
    </row>
    <row r="299" spans="1:21">
      <c r="B299" s="45" t="s">
        <v>254</v>
      </c>
      <c r="F299" s="45" t="s">
        <v>110</v>
      </c>
      <c r="J299" s="55">
        <f t="shared" si="20"/>
        <v>23.591376779506984</v>
      </c>
      <c r="L299" s="146">
        <f>Volumes!L204</f>
        <v>1</v>
      </c>
      <c r="M299" s="146">
        <f>Volumes!M204</f>
        <v>0</v>
      </c>
      <c r="N299" s="146">
        <f>Volumes!N204</f>
        <v>11.727187099959059</v>
      </c>
      <c r="O299" s="146">
        <f>Volumes!O204</f>
        <v>6.447524634215422</v>
      </c>
      <c r="P299" s="146">
        <f>Volumes!P204</f>
        <v>0</v>
      </c>
      <c r="Q299" s="146">
        <f>Volumes!Q204</f>
        <v>3.4166650453325027</v>
      </c>
      <c r="R299" s="146">
        <f>Volumes!R204</f>
        <v>1</v>
      </c>
      <c r="S299" s="146">
        <f>Volumes!S204</f>
        <v>0</v>
      </c>
      <c r="T299" s="139"/>
      <c r="U299" s="139"/>
    </row>
    <row r="300" spans="1:21">
      <c r="B300" s="45" t="s">
        <v>255</v>
      </c>
      <c r="F300" s="45" t="s">
        <v>110</v>
      </c>
      <c r="J300" s="55">
        <f t="shared" si="20"/>
        <v>12.850393204617633</v>
      </c>
      <c r="L300" s="146">
        <f>Volumes!L205</f>
        <v>0</v>
      </c>
      <c r="M300" s="146">
        <f>Volumes!M205</f>
        <v>0</v>
      </c>
      <c r="N300" s="146">
        <f>Volumes!N205</f>
        <v>5.9912267881932504</v>
      </c>
      <c r="O300" s="146">
        <f>Volumes!O205</f>
        <v>6.8591664164243831</v>
      </c>
      <c r="P300" s="146">
        <f>Volumes!P205</f>
        <v>0</v>
      </c>
      <c r="Q300" s="146">
        <f>Volumes!Q205</f>
        <v>0</v>
      </c>
      <c r="R300" s="146">
        <f>Volumes!R205</f>
        <v>0</v>
      </c>
      <c r="S300" s="146">
        <f>Volumes!S205</f>
        <v>0</v>
      </c>
      <c r="T300" s="139"/>
      <c r="U300" s="139"/>
    </row>
    <row r="301" spans="1:21">
      <c r="B301" s="45" t="s">
        <v>256</v>
      </c>
      <c r="F301" s="45" t="s">
        <v>110</v>
      </c>
      <c r="J301" s="55">
        <f t="shared" si="20"/>
        <v>10.737888793668397</v>
      </c>
      <c r="L301" s="146">
        <f>Volumes!L206</f>
        <v>0</v>
      </c>
      <c r="M301" s="146">
        <f>Volumes!M206</f>
        <v>1</v>
      </c>
      <c r="N301" s="146">
        <f>Volumes!N206</f>
        <v>5.1436696277481939</v>
      </c>
      <c r="O301" s="146">
        <f>Volumes!O206</f>
        <v>4.5942191659202036</v>
      </c>
      <c r="P301" s="146">
        <f>Volumes!P206</f>
        <v>0</v>
      </c>
      <c r="Q301" s="146">
        <f>Volumes!Q206</f>
        <v>0</v>
      </c>
      <c r="R301" s="146">
        <f>Volumes!R206</f>
        <v>0</v>
      </c>
      <c r="S301" s="146">
        <f>Volumes!S206</f>
        <v>0</v>
      </c>
      <c r="T301" s="139"/>
      <c r="U301" s="139"/>
    </row>
    <row r="302" spans="1:21">
      <c r="B302" s="45" t="s">
        <v>257</v>
      </c>
      <c r="F302" s="45" t="s">
        <v>110</v>
      </c>
      <c r="J302" s="55">
        <f t="shared" si="20"/>
        <v>1.6967123332020353</v>
      </c>
      <c r="L302" s="146">
        <f>Volumes!L207</f>
        <v>0</v>
      </c>
      <c r="M302" s="146">
        <f>Volumes!M207</f>
        <v>0</v>
      </c>
      <c r="N302" s="146">
        <f>Volumes!N207</f>
        <v>1.4839131242401882</v>
      </c>
      <c r="O302" s="146">
        <f>Volumes!O207</f>
        <v>0.21279920896184717</v>
      </c>
      <c r="P302" s="146">
        <f>Volumes!P207</f>
        <v>0</v>
      </c>
      <c r="Q302" s="146">
        <f>Volumes!Q207</f>
        <v>0</v>
      </c>
      <c r="R302" s="146">
        <f>Volumes!R207</f>
        <v>0</v>
      </c>
      <c r="S302" s="146">
        <f>Volumes!S207</f>
        <v>0</v>
      </c>
      <c r="T302" s="139"/>
      <c r="U302" s="139"/>
    </row>
    <row r="303" spans="1:21">
      <c r="B303" s="45" t="s">
        <v>258</v>
      </c>
      <c r="F303" s="45" t="s">
        <v>110</v>
      </c>
      <c r="J303" s="55">
        <f t="shared" si="20"/>
        <v>1</v>
      </c>
      <c r="L303" s="146">
        <f>Volumes!L208</f>
        <v>0</v>
      </c>
      <c r="M303" s="146">
        <f>Volumes!M208</f>
        <v>0</v>
      </c>
      <c r="N303" s="146">
        <f>Volumes!N208</f>
        <v>0.87458144507015367</v>
      </c>
      <c r="O303" s="146">
        <f>Volumes!O208</f>
        <v>0.12541855492984633</v>
      </c>
      <c r="P303" s="146">
        <f>Volumes!P208</f>
        <v>0</v>
      </c>
      <c r="Q303" s="146">
        <f>Volumes!Q208</f>
        <v>0</v>
      </c>
      <c r="R303" s="146">
        <f>Volumes!R208</f>
        <v>0</v>
      </c>
      <c r="S303" s="146">
        <f>Volumes!S208</f>
        <v>0</v>
      </c>
      <c r="T303" s="139"/>
      <c r="U303" s="139"/>
    </row>
    <row r="304" spans="1:21">
      <c r="B304" s="45" t="s">
        <v>259</v>
      </c>
      <c r="F304" s="45" t="s">
        <v>110</v>
      </c>
      <c r="J304" s="55">
        <f t="shared" si="20"/>
        <v>0</v>
      </c>
      <c r="L304" s="146">
        <f>Volumes!L209</f>
        <v>0</v>
      </c>
      <c r="M304" s="146">
        <f>Volumes!M209</f>
        <v>0</v>
      </c>
      <c r="N304" s="146">
        <f>Volumes!N209</f>
        <v>0</v>
      </c>
      <c r="O304" s="146">
        <f>Volumes!O209</f>
        <v>0</v>
      </c>
      <c r="P304" s="146">
        <f>Volumes!P209</f>
        <v>0</v>
      </c>
      <c r="Q304" s="146">
        <f>Volumes!Q209</f>
        <v>0</v>
      </c>
      <c r="R304" s="146">
        <f>Volumes!R209</f>
        <v>0</v>
      </c>
      <c r="S304" s="146">
        <f>Volumes!S209</f>
        <v>0</v>
      </c>
      <c r="T304" s="139"/>
      <c r="U304" s="139"/>
    </row>
    <row r="305" spans="2:21">
      <c r="B305" s="45" t="s">
        <v>260</v>
      </c>
      <c r="F305" s="45" t="s">
        <v>110</v>
      </c>
      <c r="J305" s="55">
        <f t="shared" si="20"/>
        <v>0</v>
      </c>
      <c r="L305" s="146">
        <f>Volumes!L210</f>
        <v>0</v>
      </c>
      <c r="M305" s="146">
        <f>Volumes!M210</f>
        <v>0</v>
      </c>
      <c r="N305" s="146">
        <f>Volumes!N210</f>
        <v>0</v>
      </c>
      <c r="O305" s="146">
        <f>Volumes!O210</f>
        <v>0</v>
      </c>
      <c r="P305" s="146">
        <f>Volumes!P210</f>
        <v>0</v>
      </c>
      <c r="Q305" s="146">
        <f>Volumes!Q210</f>
        <v>0</v>
      </c>
      <c r="R305" s="146">
        <f>Volumes!R210</f>
        <v>0</v>
      </c>
      <c r="S305" s="146">
        <f>Volumes!S210</f>
        <v>0</v>
      </c>
      <c r="T305" s="139"/>
      <c r="U305" s="139"/>
    </row>
    <row r="306" spans="2:21">
      <c r="B306" s="45" t="s">
        <v>261</v>
      </c>
      <c r="F306" s="45" t="s">
        <v>110</v>
      </c>
      <c r="J306" s="55">
        <f t="shared" si="20"/>
        <v>0</v>
      </c>
      <c r="L306" s="146">
        <f>Volumes!L211</f>
        <v>0</v>
      </c>
      <c r="M306" s="146">
        <f>Volumes!M211</f>
        <v>0</v>
      </c>
      <c r="N306" s="146">
        <f>Volumes!N211</f>
        <v>0</v>
      </c>
      <c r="O306" s="146">
        <f>Volumes!O211</f>
        <v>0</v>
      </c>
      <c r="P306" s="146">
        <f>Volumes!P211</f>
        <v>0</v>
      </c>
      <c r="Q306" s="146">
        <f>Volumes!Q211</f>
        <v>0</v>
      </c>
      <c r="R306" s="146">
        <f>Volumes!R211</f>
        <v>0</v>
      </c>
      <c r="S306" s="146">
        <f>Volumes!S211</f>
        <v>0</v>
      </c>
      <c r="T306" s="139"/>
      <c r="U306" s="139"/>
    </row>
    <row r="307" spans="2:21">
      <c r="B307" s="45"/>
      <c r="F307" s="67"/>
      <c r="J307" s="140"/>
      <c r="L307" s="139"/>
      <c r="M307" s="139"/>
      <c r="N307" s="139"/>
      <c r="O307" s="139"/>
      <c r="P307" s="139"/>
      <c r="Q307" s="139"/>
      <c r="R307" s="139"/>
      <c r="S307" s="139"/>
      <c r="T307" s="139"/>
      <c r="U307" s="139"/>
    </row>
    <row r="308" spans="2:21">
      <c r="B308" s="44" t="s">
        <v>262</v>
      </c>
      <c r="F308" s="67"/>
      <c r="J308" s="140"/>
      <c r="L308" s="139"/>
      <c r="M308" s="139"/>
      <c r="N308" s="139"/>
      <c r="O308" s="139"/>
      <c r="P308" s="139"/>
      <c r="Q308" s="139"/>
      <c r="R308" s="139"/>
      <c r="S308" s="139"/>
      <c r="T308" s="139"/>
      <c r="U308" s="139"/>
    </row>
    <row r="309" spans="2:21">
      <c r="B309" s="45" t="s">
        <v>252</v>
      </c>
      <c r="F309" s="45" t="s">
        <v>110</v>
      </c>
      <c r="J309" s="55">
        <f t="shared" ref="J309" si="21">SUM(L309:S309)</f>
        <v>4.4944258453951162</v>
      </c>
      <c r="K309" s="139">
        <f>Volumes!K214</f>
        <v>0</v>
      </c>
      <c r="L309" s="146">
        <f>Volumes!L214</f>
        <v>0.8277601740118018</v>
      </c>
      <c r="M309" s="146">
        <f>Volumes!M214</f>
        <v>1</v>
      </c>
      <c r="N309" s="146">
        <f>Volumes!N214</f>
        <v>1</v>
      </c>
      <c r="O309" s="146">
        <f>Volumes!O214</f>
        <v>0</v>
      </c>
      <c r="P309" s="146">
        <f>Volumes!P214</f>
        <v>0</v>
      </c>
      <c r="Q309" s="146">
        <f>Volumes!Q214</f>
        <v>1.6666656713833146</v>
      </c>
      <c r="R309" s="146">
        <f>Volumes!R214</f>
        <v>0</v>
      </c>
      <c r="S309" s="146">
        <f>Volumes!S214</f>
        <v>0</v>
      </c>
      <c r="T309" s="139"/>
      <c r="U309" s="139"/>
    </row>
    <row r="310" spans="2:21">
      <c r="B310" s="45" t="s">
        <v>253</v>
      </c>
      <c r="F310" s="45" t="s">
        <v>110</v>
      </c>
      <c r="J310" s="55">
        <f t="shared" ref="J310:J318" si="22">SUM(L310:S310)</f>
        <v>5.3013851069890823</v>
      </c>
      <c r="L310" s="146">
        <f>Volumes!L215</f>
        <v>0</v>
      </c>
      <c r="M310" s="146">
        <f>Volumes!M215</f>
        <v>0</v>
      </c>
      <c r="N310" s="146">
        <f>Volumes!N215</f>
        <v>1</v>
      </c>
      <c r="O310" s="146">
        <f>Volumes!O215</f>
        <v>1.0513888393016533</v>
      </c>
      <c r="P310" s="146">
        <f>Volumes!P215</f>
        <v>0</v>
      </c>
      <c r="Q310" s="146">
        <f>Volumes!Q215</f>
        <v>3.249996267687429</v>
      </c>
      <c r="R310" s="146">
        <f>Volumes!R215</f>
        <v>0</v>
      </c>
      <c r="S310" s="146">
        <f>Volumes!S215</f>
        <v>0</v>
      </c>
      <c r="T310" s="139"/>
      <c r="U310" s="139"/>
    </row>
    <row r="311" spans="2:21">
      <c r="B311" s="45" t="s">
        <v>254</v>
      </c>
      <c r="F311" s="45" t="s">
        <v>110</v>
      </c>
      <c r="J311" s="55">
        <f t="shared" si="22"/>
        <v>4.499998507074972</v>
      </c>
      <c r="L311" s="146">
        <f>Volumes!L216</f>
        <v>0</v>
      </c>
      <c r="M311" s="146">
        <f>Volumes!M216</f>
        <v>0</v>
      </c>
      <c r="N311" s="146">
        <f>Volumes!N216</f>
        <v>1</v>
      </c>
      <c r="O311" s="146">
        <f>Volumes!O216</f>
        <v>0</v>
      </c>
      <c r="P311" s="146">
        <f>Volumes!P216</f>
        <v>1</v>
      </c>
      <c r="Q311" s="146">
        <f>Volumes!Q216</f>
        <v>2.4999985070749715</v>
      </c>
      <c r="R311" s="146">
        <f>Volumes!R216</f>
        <v>0</v>
      </c>
      <c r="S311" s="146">
        <f>Volumes!S216</f>
        <v>0</v>
      </c>
      <c r="T311" s="139"/>
      <c r="U311" s="139"/>
    </row>
    <row r="312" spans="2:21">
      <c r="B312" s="45" t="s">
        <v>255</v>
      </c>
      <c r="F312" s="45" t="s">
        <v>110</v>
      </c>
      <c r="J312" s="55">
        <f t="shared" si="22"/>
        <v>7.9166649249208003</v>
      </c>
      <c r="L312" s="146">
        <f>Volumes!L217</f>
        <v>0</v>
      </c>
      <c r="M312" s="146">
        <f>Volumes!M217</f>
        <v>3</v>
      </c>
      <c r="N312" s="146">
        <f>Volumes!N217</f>
        <v>1</v>
      </c>
      <c r="O312" s="146">
        <f>Volumes!O217</f>
        <v>0</v>
      </c>
      <c r="P312" s="146">
        <f>Volumes!P217</f>
        <v>0</v>
      </c>
      <c r="Q312" s="146">
        <f>Volumes!Q217</f>
        <v>3.9166649249208003</v>
      </c>
      <c r="R312" s="146">
        <f>Volumes!R217</f>
        <v>0</v>
      </c>
      <c r="S312" s="146">
        <f>Volumes!S217</f>
        <v>0</v>
      </c>
      <c r="T312" s="139"/>
      <c r="U312" s="139"/>
    </row>
    <row r="313" spans="2:21">
      <c r="B313" s="45" t="s">
        <v>256</v>
      </c>
      <c r="F313" s="45" t="s">
        <v>110</v>
      </c>
      <c r="J313" s="55">
        <f t="shared" si="22"/>
        <v>3.4166634319957723</v>
      </c>
      <c r="L313" s="146">
        <f>Volumes!L218</f>
        <v>0</v>
      </c>
      <c r="M313" s="146">
        <f>Volumes!M218</f>
        <v>0</v>
      </c>
      <c r="N313" s="146">
        <f>Volumes!N218</f>
        <v>0</v>
      </c>
      <c r="O313" s="146">
        <f>Volumes!O218</f>
        <v>2</v>
      </c>
      <c r="P313" s="146">
        <f>Volumes!P218</f>
        <v>0</v>
      </c>
      <c r="Q313" s="146">
        <f>Volumes!Q218</f>
        <v>1.416663431995772</v>
      </c>
      <c r="R313" s="146">
        <f>Volumes!R218</f>
        <v>0</v>
      </c>
      <c r="S313" s="146">
        <f>Volumes!S218</f>
        <v>0</v>
      </c>
      <c r="T313" s="139"/>
      <c r="U313" s="139"/>
    </row>
    <row r="314" spans="2:21">
      <c r="B314" s="45" t="s">
        <v>257</v>
      </c>
      <c r="F314" s="45" t="s">
        <v>110</v>
      </c>
      <c r="J314" s="55">
        <f t="shared" si="22"/>
        <v>3.249999253537486</v>
      </c>
      <c r="L314" s="146">
        <f>Volumes!L219</f>
        <v>0</v>
      </c>
      <c r="M314" s="146">
        <f>Volumes!M219</f>
        <v>0</v>
      </c>
      <c r="N314" s="146">
        <f>Volumes!N219</f>
        <v>2.623744335210461</v>
      </c>
      <c r="O314" s="146">
        <f>Volumes!O219</f>
        <v>0.37625566478953898</v>
      </c>
      <c r="P314" s="146">
        <f>Volumes!P219</f>
        <v>0</v>
      </c>
      <c r="Q314" s="146">
        <f>Volumes!Q219</f>
        <v>0.24999925353748584</v>
      </c>
      <c r="R314" s="146">
        <f>Volumes!R219</f>
        <v>0</v>
      </c>
      <c r="S314" s="146">
        <f>Volumes!S219</f>
        <v>0</v>
      </c>
      <c r="T314" s="139"/>
      <c r="U314" s="139"/>
    </row>
    <row r="315" spans="2:21">
      <c r="B315" s="45" t="s">
        <v>258</v>
      </c>
      <c r="F315" s="45" t="s">
        <v>110</v>
      </c>
      <c r="J315" s="55">
        <f t="shared" si="22"/>
        <v>5.8031191264514632</v>
      </c>
      <c r="L315" s="146">
        <f>Volumes!L220</f>
        <v>0</v>
      </c>
      <c r="M315" s="146">
        <f>Volumes!M220</f>
        <v>0</v>
      </c>
      <c r="N315" s="146">
        <f>Volumes!N220</f>
        <v>2.0871477585492961</v>
      </c>
      <c r="O315" s="146">
        <f>Volumes!O220</f>
        <v>2.2993055218331588</v>
      </c>
      <c r="P315" s="146">
        <f>Volumes!P220</f>
        <v>0</v>
      </c>
      <c r="Q315" s="146">
        <f>Volumes!Q220</f>
        <v>1.4166658460690091</v>
      </c>
      <c r="R315" s="146">
        <f>Volumes!R220</f>
        <v>0</v>
      </c>
      <c r="S315" s="146">
        <f>Volumes!S220</f>
        <v>0</v>
      </c>
      <c r="T315" s="139"/>
      <c r="U315" s="139"/>
    </row>
    <row r="316" spans="2:21">
      <c r="B316" s="45" t="s">
        <v>259</v>
      </c>
      <c r="F316" s="45" t="s">
        <v>110</v>
      </c>
      <c r="J316" s="55">
        <f t="shared" si="22"/>
        <v>4.1988952207855341</v>
      </c>
      <c r="L316" s="146">
        <f>Volumes!L221</f>
        <v>0</v>
      </c>
      <c r="M316" s="146">
        <f>Volumes!M221</f>
        <v>0</v>
      </c>
      <c r="N316" s="146">
        <f>Volumes!N221</f>
        <v>0.59417150326933088</v>
      </c>
      <c r="O316" s="146">
        <f>Volumes!O221</f>
        <v>8.5206622825797995E-2</v>
      </c>
      <c r="P316" s="146">
        <f>Volumes!P221</f>
        <v>0</v>
      </c>
      <c r="Q316" s="146">
        <f>Volumes!Q221</f>
        <v>3.5195170946904053</v>
      </c>
      <c r="R316" s="146">
        <f>Volumes!R221</f>
        <v>0</v>
      </c>
      <c r="S316" s="146">
        <f>Volumes!S221</f>
        <v>0</v>
      </c>
      <c r="T316" s="139"/>
      <c r="U316" s="139"/>
    </row>
    <row r="317" spans="2:21">
      <c r="B317" s="45" t="s">
        <v>260</v>
      </c>
      <c r="F317" s="45" t="s">
        <v>110</v>
      </c>
      <c r="J317" s="55">
        <f t="shared" si="22"/>
        <v>2</v>
      </c>
      <c r="L317" s="146">
        <f>Volumes!L222</f>
        <v>0</v>
      </c>
      <c r="M317" s="146">
        <f>Volumes!M222</f>
        <v>2</v>
      </c>
      <c r="N317" s="146">
        <f>Volumes!N222</f>
        <v>0</v>
      </c>
      <c r="O317" s="146">
        <f>Volumes!O222</f>
        <v>0</v>
      </c>
      <c r="P317" s="146">
        <f>Volumes!P222</f>
        <v>0</v>
      </c>
      <c r="Q317" s="146">
        <f>Volumes!Q222</f>
        <v>0</v>
      </c>
      <c r="R317" s="146">
        <f>Volumes!R222</f>
        <v>0</v>
      </c>
      <c r="S317" s="146">
        <f>Volumes!S222</f>
        <v>0</v>
      </c>
      <c r="T317" s="139"/>
      <c r="U317" s="139"/>
    </row>
    <row r="318" spans="2:21">
      <c r="B318" s="45" t="s">
        <v>261</v>
      </c>
      <c r="F318" s="45" t="s">
        <v>110</v>
      </c>
      <c r="J318" s="55">
        <f t="shared" si="22"/>
        <v>0</v>
      </c>
      <c r="L318" s="146">
        <f>Volumes!L223</f>
        <v>0</v>
      </c>
      <c r="M318" s="146">
        <f>Volumes!M223</f>
        <v>0</v>
      </c>
      <c r="N318" s="146">
        <f>Volumes!N223</f>
        <v>0</v>
      </c>
      <c r="O318" s="146">
        <f>Volumes!O223</f>
        <v>0</v>
      </c>
      <c r="P318" s="146">
        <f>Volumes!P223</f>
        <v>0</v>
      </c>
      <c r="Q318" s="146">
        <f>Volumes!Q223</f>
        <v>0</v>
      </c>
      <c r="R318" s="146">
        <f>Volumes!R223</f>
        <v>0</v>
      </c>
      <c r="S318" s="146">
        <f>Volumes!S223</f>
        <v>0</v>
      </c>
      <c r="T318" s="139"/>
      <c r="U318" s="139"/>
    </row>
    <row r="319" spans="2:21">
      <c r="J319" s="59"/>
      <c r="T319" s="59"/>
      <c r="U319" s="59"/>
    </row>
    <row r="320" spans="2:21">
      <c r="B320" s="44" t="s">
        <v>264</v>
      </c>
      <c r="C320" s="45"/>
      <c r="D320" s="45"/>
      <c r="J320" s="59"/>
      <c r="T320" s="59"/>
      <c r="U320" s="59"/>
    </row>
    <row r="321" spans="2:21">
      <c r="J321" s="141"/>
      <c r="T321" s="59"/>
      <c r="U321" s="59"/>
    </row>
    <row r="322" spans="2:21">
      <c r="B322" s="44" t="s">
        <v>251</v>
      </c>
      <c r="J322" s="141"/>
      <c r="T322" s="59"/>
      <c r="U322" s="59"/>
    </row>
    <row r="323" spans="2:21">
      <c r="B323" s="45" t="s">
        <v>252</v>
      </c>
      <c r="F323" s="45" t="s">
        <v>110</v>
      </c>
      <c r="J323" s="55">
        <f t="shared" ref="J323:J332" si="23">SUM(L323:S323)</f>
        <v>3743.2881097843401</v>
      </c>
      <c r="K323" s="139">
        <f>Volumes!K228</f>
        <v>0</v>
      </c>
      <c r="L323" s="146">
        <f>Volumes!L228</f>
        <v>8</v>
      </c>
      <c r="M323" s="146">
        <f>Volumes!M228</f>
        <v>10</v>
      </c>
      <c r="N323" s="146">
        <f>Volumes!N228</f>
        <v>2007.9147620667693</v>
      </c>
      <c r="O323" s="146">
        <f>Volumes!O228</f>
        <v>272.2006356573649</v>
      </c>
      <c r="P323" s="146">
        <f>Volumes!P228</f>
        <v>132.44999999999999</v>
      </c>
      <c r="Q323" s="146">
        <f>Volumes!Q228</f>
        <v>1312.722712060206</v>
      </c>
      <c r="R323" s="146">
        <f>Volumes!R228</f>
        <v>0</v>
      </c>
      <c r="S323" s="146">
        <f>Volumes!S228</f>
        <v>0</v>
      </c>
      <c r="T323" s="139"/>
      <c r="U323" s="139"/>
    </row>
    <row r="324" spans="2:21">
      <c r="B324" s="45" t="s">
        <v>253</v>
      </c>
      <c r="F324" s="45" t="s">
        <v>110</v>
      </c>
      <c r="J324" s="55">
        <f t="shared" si="23"/>
        <v>5839.6678898797927</v>
      </c>
      <c r="L324" s="146">
        <f>Volumes!L229</f>
        <v>191</v>
      </c>
      <c r="M324" s="146">
        <f>Volumes!M229</f>
        <v>0</v>
      </c>
      <c r="N324" s="146">
        <f>Volumes!N229</f>
        <v>1168.1273792913853</v>
      </c>
      <c r="O324" s="146">
        <f>Volumes!O229</f>
        <v>4143.8103481452627</v>
      </c>
      <c r="P324" s="146">
        <f>Volumes!P229</f>
        <v>46.48</v>
      </c>
      <c r="Q324" s="146">
        <f>Volumes!Q229</f>
        <v>290.25016244314492</v>
      </c>
      <c r="R324" s="146">
        <f>Volumes!R229</f>
        <v>0</v>
      </c>
      <c r="S324" s="146">
        <f>Volumes!S229</f>
        <v>0</v>
      </c>
      <c r="T324" s="139"/>
      <c r="U324" s="139"/>
    </row>
    <row r="325" spans="2:21">
      <c r="B325" s="45" t="s">
        <v>254</v>
      </c>
      <c r="F325" s="45" t="s">
        <v>110</v>
      </c>
      <c r="J325" s="55">
        <f t="shared" si="23"/>
        <v>2564.9938407794707</v>
      </c>
      <c r="L325" s="146">
        <f>Volumes!L230</f>
        <v>15</v>
      </c>
      <c r="M325" s="146">
        <f>Volumes!M230</f>
        <v>0</v>
      </c>
      <c r="N325" s="146">
        <f>Volumes!N230</f>
        <v>544.00566413039337</v>
      </c>
      <c r="O325" s="146">
        <f>Volumes!O230</f>
        <v>1914.2382233344181</v>
      </c>
      <c r="P325" s="146">
        <f>Volumes!P230</f>
        <v>0</v>
      </c>
      <c r="Q325" s="146">
        <f>Volumes!Q230</f>
        <v>91.749953314659194</v>
      </c>
      <c r="R325" s="146">
        <f>Volumes!R230</f>
        <v>0</v>
      </c>
      <c r="S325" s="146">
        <f>Volumes!S230</f>
        <v>0</v>
      </c>
      <c r="T325" s="139"/>
      <c r="U325" s="139"/>
    </row>
    <row r="326" spans="2:21">
      <c r="B326" s="45" t="s">
        <v>255</v>
      </c>
      <c r="F326" s="45" t="s">
        <v>110</v>
      </c>
      <c r="J326" s="55">
        <f t="shared" si="23"/>
        <v>855.54511828187356</v>
      </c>
      <c r="L326" s="146">
        <f>Volumes!L231</f>
        <v>0</v>
      </c>
      <c r="M326" s="146">
        <f>Volumes!M231</f>
        <v>0</v>
      </c>
      <c r="N326" s="146">
        <f>Volumes!N231</f>
        <v>468.82887659990035</v>
      </c>
      <c r="O326" s="146">
        <f>Volumes!O231</f>
        <v>386.71624168197326</v>
      </c>
      <c r="P326" s="146">
        <f>Volumes!P231</f>
        <v>0</v>
      </c>
      <c r="Q326" s="146">
        <f>Volumes!Q231</f>
        <v>0</v>
      </c>
      <c r="R326" s="146">
        <f>Volumes!R231</f>
        <v>0</v>
      </c>
      <c r="S326" s="146">
        <f>Volumes!S231</f>
        <v>0</v>
      </c>
      <c r="T326" s="139"/>
      <c r="U326" s="139"/>
    </row>
    <row r="327" spans="2:21">
      <c r="B327" s="45" t="s">
        <v>256</v>
      </c>
      <c r="F327" s="45" t="s">
        <v>110</v>
      </c>
      <c r="J327" s="55">
        <f t="shared" si="23"/>
        <v>1851.4871050546469</v>
      </c>
      <c r="L327" s="146">
        <f>Volumes!L232</f>
        <v>0</v>
      </c>
      <c r="M327" s="146">
        <f>Volumes!M232</f>
        <v>300</v>
      </c>
      <c r="N327" s="146">
        <f>Volumes!N232</f>
        <v>265.72230468175349</v>
      </c>
      <c r="O327" s="146">
        <f>Volumes!O232</f>
        <v>1285.7648003728934</v>
      </c>
      <c r="P327" s="146">
        <f>Volumes!P232</f>
        <v>0</v>
      </c>
      <c r="Q327" s="146">
        <f>Volumes!Q232</f>
        <v>0</v>
      </c>
      <c r="R327" s="146">
        <f>Volumes!R232</f>
        <v>0</v>
      </c>
      <c r="S327" s="146">
        <f>Volumes!S232</f>
        <v>0</v>
      </c>
      <c r="T327" s="139"/>
      <c r="U327" s="139"/>
    </row>
    <row r="328" spans="2:21">
      <c r="B328" s="45" t="s">
        <v>257</v>
      </c>
      <c r="F328" s="45" t="s">
        <v>110</v>
      </c>
      <c r="J328" s="55">
        <f t="shared" si="23"/>
        <v>327.08689291983615</v>
      </c>
      <c r="L328" s="146">
        <f>Volumes!L233</f>
        <v>0</v>
      </c>
      <c r="M328" s="146">
        <f>Volumes!M233</f>
        <v>0</v>
      </c>
      <c r="N328" s="146">
        <f>Volumes!N233</f>
        <v>286.0641274733369</v>
      </c>
      <c r="O328" s="146">
        <f>Volumes!O233</f>
        <v>41.022765446499236</v>
      </c>
      <c r="P328" s="146">
        <f>Volumes!P233</f>
        <v>0</v>
      </c>
      <c r="Q328" s="146">
        <f>Volumes!Q233</f>
        <v>0</v>
      </c>
      <c r="R328" s="146">
        <f>Volumes!R233</f>
        <v>0</v>
      </c>
      <c r="S328" s="146">
        <f>Volumes!S233</f>
        <v>0</v>
      </c>
      <c r="T328" s="139"/>
      <c r="U328" s="139"/>
    </row>
    <row r="329" spans="2:21">
      <c r="B329" s="45" t="s">
        <v>258</v>
      </c>
      <c r="F329" s="45" t="s">
        <v>110</v>
      </c>
      <c r="J329" s="55">
        <f t="shared" si="23"/>
        <v>0</v>
      </c>
      <c r="L329" s="146">
        <f>Volumes!L234</f>
        <v>0</v>
      </c>
      <c r="M329" s="146">
        <f>Volumes!M234</f>
        <v>0</v>
      </c>
      <c r="N329" s="146">
        <f>Volumes!N234</f>
        <v>0</v>
      </c>
      <c r="O329" s="146">
        <f>Volumes!O234</f>
        <v>0</v>
      </c>
      <c r="P329" s="146">
        <f>Volumes!P234</f>
        <v>0</v>
      </c>
      <c r="Q329" s="146">
        <f>Volumes!Q234</f>
        <v>0</v>
      </c>
      <c r="R329" s="146">
        <f>Volumes!R234</f>
        <v>0</v>
      </c>
      <c r="S329" s="146">
        <f>Volumes!S234</f>
        <v>0</v>
      </c>
      <c r="T329" s="139"/>
      <c r="U329" s="139"/>
    </row>
    <row r="330" spans="2:21">
      <c r="B330" s="45" t="s">
        <v>259</v>
      </c>
      <c r="F330" s="45" t="s">
        <v>110</v>
      </c>
      <c r="J330" s="55">
        <f t="shared" si="23"/>
        <v>0</v>
      </c>
      <c r="L330" s="146">
        <f>Volumes!L235</f>
        <v>0</v>
      </c>
      <c r="M330" s="146">
        <f>Volumes!M235</f>
        <v>0</v>
      </c>
      <c r="N330" s="146">
        <f>Volumes!N235</f>
        <v>0</v>
      </c>
      <c r="O330" s="146">
        <f>Volumes!O235</f>
        <v>0</v>
      </c>
      <c r="P330" s="146">
        <f>Volumes!P235</f>
        <v>0</v>
      </c>
      <c r="Q330" s="146">
        <f>Volumes!Q235</f>
        <v>0</v>
      </c>
      <c r="R330" s="146">
        <f>Volumes!R235</f>
        <v>0</v>
      </c>
      <c r="S330" s="146">
        <f>Volumes!S235</f>
        <v>0</v>
      </c>
      <c r="T330" s="139"/>
      <c r="U330" s="139"/>
    </row>
    <row r="331" spans="2:21">
      <c r="B331" s="45" t="s">
        <v>260</v>
      </c>
      <c r="F331" s="45" t="s">
        <v>110</v>
      </c>
      <c r="J331" s="55">
        <f t="shared" si="23"/>
        <v>295</v>
      </c>
      <c r="L331" s="146">
        <f>Volumes!L236</f>
        <v>0</v>
      </c>
      <c r="M331" s="146">
        <f>Volumes!M236</f>
        <v>295</v>
      </c>
      <c r="N331" s="146">
        <f>Volumes!N236</f>
        <v>0</v>
      </c>
      <c r="O331" s="146">
        <f>Volumes!O236</f>
        <v>0</v>
      </c>
      <c r="P331" s="146">
        <f>Volumes!P236</f>
        <v>0</v>
      </c>
      <c r="Q331" s="146">
        <f>Volumes!Q236</f>
        <v>0</v>
      </c>
      <c r="R331" s="146">
        <f>Volumes!R236</f>
        <v>0</v>
      </c>
      <c r="S331" s="146">
        <f>Volumes!S236</f>
        <v>0</v>
      </c>
      <c r="T331" s="139"/>
      <c r="U331" s="139"/>
    </row>
    <row r="332" spans="2:21">
      <c r="B332" s="45" t="s">
        <v>261</v>
      </c>
      <c r="F332" s="45" t="s">
        <v>110</v>
      </c>
      <c r="J332" s="55">
        <f t="shared" si="23"/>
        <v>0</v>
      </c>
      <c r="L332" s="146">
        <f>Volumes!L237</f>
        <v>0</v>
      </c>
      <c r="M332" s="146">
        <f>Volumes!M237</f>
        <v>0</v>
      </c>
      <c r="N332" s="146">
        <f>Volumes!N237</f>
        <v>0</v>
      </c>
      <c r="O332" s="146">
        <f>Volumes!O237</f>
        <v>0</v>
      </c>
      <c r="P332" s="146">
        <f>Volumes!P237</f>
        <v>0</v>
      </c>
      <c r="Q332" s="146">
        <f>Volumes!Q237</f>
        <v>0</v>
      </c>
      <c r="R332" s="146">
        <f>Volumes!R237</f>
        <v>0</v>
      </c>
      <c r="S332" s="146">
        <f>Volumes!S237</f>
        <v>0</v>
      </c>
      <c r="T332" s="139"/>
      <c r="U332" s="139"/>
    </row>
    <row r="333" spans="2:21">
      <c r="B333" s="121"/>
      <c r="C333" s="59"/>
      <c r="D333" s="59"/>
      <c r="E333" s="59"/>
      <c r="F333" s="67"/>
      <c r="G333" s="59"/>
      <c r="H333" s="59"/>
      <c r="I333" s="59"/>
      <c r="J333" s="141"/>
      <c r="K333" s="59"/>
      <c r="L333" s="139"/>
      <c r="M333" s="139"/>
      <c r="N333" s="139"/>
      <c r="O333" s="139"/>
      <c r="P333" s="139"/>
      <c r="Q333" s="139"/>
      <c r="R333" s="139"/>
      <c r="S333" s="139"/>
      <c r="T333" s="139"/>
      <c r="U333" s="139"/>
    </row>
    <row r="334" spans="2:21">
      <c r="B334" s="142" t="s">
        <v>262</v>
      </c>
      <c r="C334" s="59"/>
      <c r="D334" s="59"/>
      <c r="E334" s="59"/>
      <c r="F334" s="67"/>
      <c r="G334" s="59"/>
      <c r="H334" s="59"/>
      <c r="I334" s="59"/>
      <c r="J334" s="141"/>
      <c r="K334" s="59"/>
      <c r="L334" s="139"/>
      <c r="M334" s="139"/>
      <c r="N334" s="139"/>
      <c r="O334" s="139"/>
      <c r="P334" s="139"/>
      <c r="Q334" s="139"/>
      <c r="R334" s="139"/>
      <c r="S334" s="139"/>
      <c r="T334" s="139"/>
      <c r="U334" s="139"/>
    </row>
    <row r="335" spans="2:21">
      <c r="B335" s="45" t="s">
        <v>252</v>
      </c>
      <c r="F335" s="45" t="s">
        <v>110</v>
      </c>
      <c r="J335" s="55">
        <f t="shared" ref="J335:J344" si="24">SUM(L335:S335)</f>
        <v>555</v>
      </c>
      <c r="K335" s="139">
        <f>Volumes!K240</f>
        <v>0</v>
      </c>
      <c r="L335" s="146">
        <f>Volumes!L240</f>
        <v>530</v>
      </c>
      <c r="M335" s="146">
        <f>Volumes!M240</f>
        <v>10</v>
      </c>
      <c r="N335" s="146">
        <f>Volumes!N240</f>
        <v>0</v>
      </c>
      <c r="O335" s="146">
        <f>Volumes!O240</f>
        <v>0</v>
      </c>
      <c r="P335" s="146">
        <f>Volumes!P240</f>
        <v>0</v>
      </c>
      <c r="Q335" s="146">
        <f>Volumes!Q240</f>
        <v>15</v>
      </c>
      <c r="R335" s="146">
        <f>Volumes!R240</f>
        <v>0</v>
      </c>
      <c r="S335" s="146">
        <f>Volumes!S240</f>
        <v>0</v>
      </c>
      <c r="T335" s="139"/>
      <c r="U335" s="139"/>
    </row>
    <row r="336" spans="2:21">
      <c r="B336" s="45" t="s">
        <v>253</v>
      </c>
      <c r="F336" s="45" t="s">
        <v>110</v>
      </c>
      <c r="J336" s="55">
        <f t="shared" si="24"/>
        <v>1680.0042599905482</v>
      </c>
      <c r="L336" s="146">
        <f>Volumes!L241</f>
        <v>0</v>
      </c>
      <c r="M336" s="146">
        <f>Volumes!M241</f>
        <v>0</v>
      </c>
      <c r="N336" s="146">
        <f>Volumes!N241</f>
        <v>0</v>
      </c>
      <c r="O336" s="146">
        <f>Volumes!O241</f>
        <v>1002.004331562263</v>
      </c>
      <c r="P336" s="146">
        <f>Volumes!P241</f>
        <v>0</v>
      </c>
      <c r="Q336" s="146">
        <f>Volumes!Q241</f>
        <v>677.9999284282851</v>
      </c>
      <c r="R336" s="146">
        <f>Volumes!R241</f>
        <v>0</v>
      </c>
      <c r="S336" s="146">
        <f>Volumes!S241</f>
        <v>0</v>
      </c>
      <c r="T336" s="139"/>
      <c r="U336" s="139"/>
    </row>
    <row r="337" spans="1:21">
      <c r="B337" s="45" t="s">
        <v>254</v>
      </c>
      <c r="F337" s="45" t="s">
        <v>110</v>
      </c>
      <c r="J337" s="55">
        <f t="shared" si="24"/>
        <v>1744.2899284282851</v>
      </c>
      <c r="L337" s="146">
        <f>Volumes!L242</f>
        <v>0</v>
      </c>
      <c r="M337" s="146">
        <f>Volumes!M242</f>
        <v>0</v>
      </c>
      <c r="N337" s="146">
        <f>Volumes!N242</f>
        <v>0</v>
      </c>
      <c r="O337" s="146">
        <f>Volumes!O242</f>
        <v>0</v>
      </c>
      <c r="P337" s="146">
        <f>Volumes!P242</f>
        <v>1589.04</v>
      </c>
      <c r="Q337" s="146">
        <f>Volumes!Q242</f>
        <v>155.24992842828513</v>
      </c>
      <c r="R337" s="146">
        <f>Volumes!R242</f>
        <v>0</v>
      </c>
      <c r="S337" s="146">
        <f>Volumes!S242</f>
        <v>0</v>
      </c>
      <c r="T337" s="139"/>
      <c r="U337" s="139"/>
    </row>
    <row r="338" spans="1:21">
      <c r="B338" s="45" t="s">
        <v>255</v>
      </c>
      <c r="F338" s="45" t="s">
        <v>110</v>
      </c>
      <c r="J338" s="55">
        <f t="shared" si="24"/>
        <v>701</v>
      </c>
      <c r="L338" s="146">
        <f>Volumes!L243</f>
        <v>0</v>
      </c>
      <c r="M338" s="146">
        <f>Volumes!M243</f>
        <v>40</v>
      </c>
      <c r="N338" s="146">
        <f>Volumes!N243</f>
        <v>0</v>
      </c>
      <c r="O338" s="146">
        <f>Volumes!O243</f>
        <v>0</v>
      </c>
      <c r="P338" s="146">
        <f>Volumes!P243</f>
        <v>0</v>
      </c>
      <c r="Q338" s="146">
        <f>Volumes!Q243</f>
        <v>661</v>
      </c>
      <c r="R338" s="146">
        <f>Volumes!R243</f>
        <v>0</v>
      </c>
      <c r="S338" s="146">
        <f>Volumes!S243</f>
        <v>0</v>
      </c>
      <c r="T338" s="139"/>
      <c r="U338" s="139"/>
    </row>
    <row r="339" spans="1:21">
      <c r="B339" s="45" t="s">
        <v>256</v>
      </c>
      <c r="F339" s="45" t="s">
        <v>110</v>
      </c>
      <c r="J339" s="55">
        <f t="shared" si="24"/>
        <v>623.82956774089871</v>
      </c>
      <c r="L339" s="146">
        <f>Volumes!L244</f>
        <v>0</v>
      </c>
      <c r="M339" s="146">
        <f>Volumes!M244</f>
        <v>0</v>
      </c>
      <c r="N339" s="146">
        <f>Volumes!N244</f>
        <v>0</v>
      </c>
      <c r="O339" s="146">
        <f>Volumes!O244</f>
        <v>623.82956774089871</v>
      </c>
      <c r="P339" s="146">
        <f>Volumes!P244</f>
        <v>0</v>
      </c>
      <c r="Q339" s="146">
        <f>Volumes!Q244</f>
        <v>0</v>
      </c>
      <c r="R339" s="146">
        <f>Volumes!R244</f>
        <v>0</v>
      </c>
      <c r="S339" s="146">
        <f>Volumes!S244</f>
        <v>0</v>
      </c>
      <c r="T339" s="139"/>
      <c r="U339" s="139"/>
    </row>
    <row r="340" spans="1:21">
      <c r="B340" s="45" t="s">
        <v>257</v>
      </c>
      <c r="F340" s="45" t="s">
        <v>110</v>
      </c>
      <c r="J340" s="55">
        <f t="shared" si="24"/>
        <v>0</v>
      </c>
      <c r="L340" s="146">
        <f>Volumes!L245</f>
        <v>0</v>
      </c>
      <c r="M340" s="146">
        <f>Volumes!M245</f>
        <v>0</v>
      </c>
      <c r="N340" s="146">
        <f>Volumes!N245</f>
        <v>0</v>
      </c>
      <c r="O340" s="146">
        <f>Volumes!O245</f>
        <v>0</v>
      </c>
      <c r="P340" s="146">
        <f>Volumes!P245</f>
        <v>0</v>
      </c>
      <c r="Q340" s="146">
        <f>Volumes!Q245</f>
        <v>0</v>
      </c>
      <c r="R340" s="146">
        <f>Volumes!R245</f>
        <v>0</v>
      </c>
      <c r="S340" s="146">
        <f>Volumes!S245</f>
        <v>0</v>
      </c>
      <c r="T340" s="139"/>
      <c r="U340" s="139"/>
    </row>
    <row r="341" spans="1:21">
      <c r="B341" s="45" t="s">
        <v>258</v>
      </c>
      <c r="F341" s="45" t="s">
        <v>110</v>
      </c>
      <c r="J341" s="55">
        <f t="shared" si="24"/>
        <v>2691.3343672733795</v>
      </c>
      <c r="L341" s="146">
        <f>Volumes!L246</f>
        <v>0</v>
      </c>
      <c r="M341" s="146">
        <f>Volumes!M246</f>
        <v>0</v>
      </c>
      <c r="N341" s="146">
        <f>Volumes!N246</f>
        <v>1143.6677410504258</v>
      </c>
      <c r="O341" s="146">
        <f>Volumes!O246</f>
        <v>315.91826525110639</v>
      </c>
      <c r="P341" s="146">
        <f>Volumes!P246</f>
        <v>0</v>
      </c>
      <c r="Q341" s="146">
        <f>Volumes!Q246</f>
        <v>1231.7483609718474</v>
      </c>
      <c r="R341" s="146">
        <f>Volumes!R246</f>
        <v>0</v>
      </c>
      <c r="S341" s="146">
        <f>Volumes!S246</f>
        <v>0</v>
      </c>
      <c r="T341" s="139"/>
      <c r="U341" s="139"/>
    </row>
    <row r="342" spans="1:21">
      <c r="B342" s="45" t="s">
        <v>259</v>
      </c>
      <c r="F342" s="45" t="s">
        <v>110</v>
      </c>
      <c r="J342" s="55">
        <f t="shared" si="24"/>
        <v>34.80764197853965</v>
      </c>
      <c r="L342" s="146">
        <f>Volumes!L247</f>
        <v>0</v>
      </c>
      <c r="M342" s="146">
        <f>Volumes!M247</f>
        <v>0</v>
      </c>
      <c r="N342" s="146">
        <f>Volumes!N247</f>
        <v>30.442117821075747</v>
      </c>
      <c r="O342" s="146">
        <f>Volumes!O247</f>
        <v>4.3655241574639003</v>
      </c>
      <c r="P342" s="146">
        <f>Volumes!P247</f>
        <v>0</v>
      </c>
      <c r="Q342" s="146">
        <f>Volumes!Q247</f>
        <v>0</v>
      </c>
      <c r="R342" s="146">
        <f>Volumes!R247</f>
        <v>0</v>
      </c>
      <c r="S342" s="146">
        <f>Volumes!S247</f>
        <v>0</v>
      </c>
      <c r="T342" s="139"/>
      <c r="U342" s="139"/>
    </row>
    <row r="343" spans="1:21">
      <c r="B343" s="45" t="s">
        <v>260</v>
      </c>
      <c r="F343" s="45" t="s">
        <v>110</v>
      </c>
      <c r="J343" s="55">
        <f t="shared" si="24"/>
        <v>0</v>
      </c>
      <c r="L343" s="146">
        <f>Volumes!L248</f>
        <v>0</v>
      </c>
      <c r="M343" s="146">
        <f>Volumes!M248</f>
        <v>0</v>
      </c>
      <c r="N343" s="146">
        <f>Volumes!N248</f>
        <v>0</v>
      </c>
      <c r="O343" s="146">
        <f>Volumes!O248</f>
        <v>0</v>
      </c>
      <c r="P343" s="146">
        <f>Volumes!P248</f>
        <v>0</v>
      </c>
      <c r="Q343" s="146">
        <f>Volumes!Q248</f>
        <v>0</v>
      </c>
      <c r="R343" s="146">
        <f>Volumes!R248</f>
        <v>0</v>
      </c>
      <c r="S343" s="146">
        <f>Volumes!S248</f>
        <v>0</v>
      </c>
      <c r="T343" s="139"/>
      <c r="U343" s="139"/>
    </row>
    <row r="344" spans="1:21">
      <c r="B344" s="45" t="s">
        <v>261</v>
      </c>
      <c r="F344" s="45" t="s">
        <v>110</v>
      </c>
      <c r="J344" s="55">
        <f t="shared" si="24"/>
        <v>0</v>
      </c>
      <c r="L344" s="146">
        <f>Volumes!L249</f>
        <v>0</v>
      </c>
      <c r="M344" s="146">
        <f>Volumes!M249</f>
        <v>0</v>
      </c>
      <c r="N344" s="146">
        <f>Volumes!N249</f>
        <v>0</v>
      </c>
      <c r="O344" s="146">
        <f>Volumes!O249</f>
        <v>0</v>
      </c>
      <c r="P344" s="146">
        <f>Volumes!P249</f>
        <v>0</v>
      </c>
      <c r="Q344" s="146">
        <f>Volumes!Q249</f>
        <v>0</v>
      </c>
      <c r="R344" s="146">
        <f>Volumes!R249</f>
        <v>0</v>
      </c>
      <c r="S344" s="146">
        <f>Volumes!S249</f>
        <v>0</v>
      </c>
      <c r="T344" s="139"/>
      <c r="U344" s="139"/>
    </row>
    <row r="345" spans="1:21">
      <c r="B345" s="45"/>
      <c r="F345" s="45"/>
      <c r="J345" s="144"/>
      <c r="K345" s="10"/>
      <c r="L345" s="144"/>
      <c r="M345" s="144"/>
      <c r="N345" s="144"/>
      <c r="O345" s="144"/>
      <c r="P345" s="144"/>
      <c r="Q345" s="144"/>
      <c r="R345" s="144"/>
      <c r="S345" s="144"/>
      <c r="T345" s="139"/>
      <c r="U345" s="139"/>
    </row>
    <row r="346" spans="1:21" s="78" customFormat="1">
      <c r="B346" s="78" t="s">
        <v>414</v>
      </c>
    </row>
    <row r="347" spans="1:21" s="68" customFormat="1">
      <c r="A347" s="2"/>
    </row>
    <row r="348" spans="1:21">
      <c r="B348" s="44" t="s">
        <v>263</v>
      </c>
    </row>
    <row r="349" spans="1:21">
      <c r="B349" s="45"/>
    </row>
    <row r="350" spans="1:21">
      <c r="B350" s="44" t="s">
        <v>251</v>
      </c>
      <c r="T350" s="59"/>
    </row>
    <row r="351" spans="1:21">
      <c r="B351" s="45" t="s">
        <v>252</v>
      </c>
      <c r="F351" s="50" t="s">
        <v>417</v>
      </c>
      <c r="J351" s="55">
        <f t="shared" ref="J351:J360" si="25">SUM(L351:S351)</f>
        <v>282933.86979410693</v>
      </c>
      <c r="L351" s="49">
        <f t="shared" ref="L351:S360" si="26">L27*(1+$O$20)</f>
        <v>2991.6981646272006</v>
      </c>
      <c r="M351" s="49">
        <f t="shared" si="26"/>
        <v>6289.9833024000009</v>
      </c>
      <c r="N351" s="49">
        <f t="shared" si="26"/>
        <v>176279.06046096774</v>
      </c>
      <c r="O351" s="49">
        <f t="shared" si="26"/>
        <v>0</v>
      </c>
      <c r="P351" s="49">
        <f t="shared" si="26"/>
        <v>0</v>
      </c>
      <c r="Q351" s="49">
        <f t="shared" si="26"/>
        <v>96744.945873139208</v>
      </c>
      <c r="R351" s="49">
        <f t="shared" si="26"/>
        <v>628.18199297280034</v>
      </c>
      <c r="S351" s="49">
        <f t="shared" si="26"/>
        <v>0</v>
      </c>
      <c r="T351" s="63"/>
    </row>
    <row r="352" spans="1:21">
      <c r="B352" s="45" t="s">
        <v>253</v>
      </c>
      <c r="F352" s="50" t="s">
        <v>417</v>
      </c>
      <c r="J352" s="55">
        <f t="shared" si="25"/>
        <v>818670.63361429027</v>
      </c>
      <c r="L352" s="49">
        <f t="shared" si="26"/>
        <v>12586.832210534401</v>
      </c>
      <c r="M352" s="49">
        <f t="shared" si="26"/>
        <v>8995.4087328000005</v>
      </c>
      <c r="N352" s="49">
        <f t="shared" si="26"/>
        <v>298554.6464884564</v>
      </c>
      <c r="O352" s="49">
        <f t="shared" si="26"/>
        <v>389806.2355962146</v>
      </c>
      <c r="P352" s="49">
        <f t="shared" si="26"/>
        <v>7056.4507352639994</v>
      </c>
      <c r="Q352" s="49">
        <f t="shared" si="26"/>
        <v>87777.627515020809</v>
      </c>
      <c r="R352" s="49">
        <f t="shared" si="26"/>
        <v>13893.432336000002</v>
      </c>
      <c r="S352" s="49">
        <f t="shared" si="26"/>
        <v>0</v>
      </c>
      <c r="T352" s="63"/>
    </row>
    <row r="353" spans="2:21">
      <c r="B353" s="45" t="s">
        <v>254</v>
      </c>
      <c r="F353" s="50" t="s">
        <v>417</v>
      </c>
      <c r="J353" s="55">
        <f t="shared" si="25"/>
        <v>992648.89579858875</v>
      </c>
      <c r="L353" s="49">
        <f t="shared" si="26"/>
        <v>112.11031802880002</v>
      </c>
      <c r="M353" s="49">
        <f t="shared" si="26"/>
        <v>0</v>
      </c>
      <c r="N353" s="49">
        <f t="shared" si="26"/>
        <v>244191.59128951613</v>
      </c>
      <c r="O353" s="49">
        <f t="shared" si="26"/>
        <v>652449.10301958141</v>
      </c>
      <c r="P353" s="49">
        <f t="shared" si="26"/>
        <v>0</v>
      </c>
      <c r="Q353" s="49">
        <f t="shared" si="26"/>
        <v>67853.315232057605</v>
      </c>
      <c r="R353" s="49">
        <f t="shared" si="26"/>
        <v>28042.775939404808</v>
      </c>
      <c r="S353" s="49">
        <f t="shared" si="26"/>
        <v>0</v>
      </c>
      <c r="T353" s="63"/>
    </row>
    <row r="354" spans="2:21">
      <c r="B354" s="45" t="s">
        <v>255</v>
      </c>
      <c r="F354" s="50" t="s">
        <v>417</v>
      </c>
      <c r="J354" s="55">
        <f t="shared" si="25"/>
        <v>294616.10019434988</v>
      </c>
      <c r="L354" s="49">
        <f t="shared" si="26"/>
        <v>0</v>
      </c>
      <c r="M354" s="49">
        <f t="shared" si="26"/>
        <v>0</v>
      </c>
      <c r="N354" s="49">
        <f t="shared" si="26"/>
        <v>160588.34742801802</v>
      </c>
      <c r="O354" s="49">
        <f t="shared" si="26"/>
        <v>134027.75276633183</v>
      </c>
      <c r="P354" s="49">
        <f t="shared" si="26"/>
        <v>0</v>
      </c>
      <c r="Q354" s="49">
        <f t="shared" si="26"/>
        <v>0</v>
      </c>
      <c r="R354" s="49">
        <f t="shared" si="26"/>
        <v>0</v>
      </c>
      <c r="S354" s="49">
        <f t="shared" si="26"/>
        <v>0</v>
      </c>
      <c r="T354" s="63"/>
    </row>
    <row r="355" spans="2:21">
      <c r="B355" s="45" t="s">
        <v>256</v>
      </c>
      <c r="F355" s="50" t="s">
        <v>417</v>
      </c>
      <c r="J355" s="55">
        <f t="shared" si="25"/>
        <v>650930.41777695657</v>
      </c>
      <c r="L355" s="49">
        <f t="shared" si="26"/>
        <v>0</v>
      </c>
      <c r="M355" s="49">
        <f t="shared" si="26"/>
        <v>9243.2194227072014</v>
      </c>
      <c r="N355" s="49">
        <f t="shared" si="26"/>
        <v>85582.242923935002</v>
      </c>
      <c r="O355" s="49">
        <f t="shared" si="26"/>
        <v>536421.7661511848</v>
      </c>
      <c r="P355" s="49">
        <f t="shared" si="26"/>
        <v>0</v>
      </c>
      <c r="Q355" s="49">
        <f t="shared" si="26"/>
        <v>19683.189279129601</v>
      </c>
      <c r="R355" s="49">
        <f t="shared" si="26"/>
        <v>0</v>
      </c>
      <c r="S355" s="49">
        <f t="shared" si="26"/>
        <v>0</v>
      </c>
      <c r="T355" s="63"/>
    </row>
    <row r="356" spans="2:21">
      <c r="B356" s="45" t="s">
        <v>257</v>
      </c>
      <c r="F356" s="50" t="s">
        <v>417</v>
      </c>
      <c r="J356" s="55">
        <f t="shared" si="25"/>
        <v>158960.29705465396</v>
      </c>
      <c r="L356" s="49">
        <f t="shared" si="26"/>
        <v>0</v>
      </c>
      <c r="M356" s="49">
        <f t="shared" si="26"/>
        <v>0</v>
      </c>
      <c r="N356" s="49">
        <f t="shared" si="26"/>
        <v>155906.66902266294</v>
      </c>
      <c r="O356" s="49">
        <f t="shared" si="26"/>
        <v>3053.6280319910124</v>
      </c>
      <c r="P356" s="49">
        <f t="shared" si="26"/>
        <v>0</v>
      </c>
      <c r="Q356" s="49">
        <f t="shared" si="26"/>
        <v>0</v>
      </c>
      <c r="R356" s="49">
        <f t="shared" si="26"/>
        <v>0</v>
      </c>
      <c r="S356" s="49">
        <f t="shared" si="26"/>
        <v>0</v>
      </c>
      <c r="T356" s="63"/>
    </row>
    <row r="357" spans="2:21">
      <c r="B357" s="45" t="s">
        <v>258</v>
      </c>
      <c r="F357" s="50" t="s">
        <v>417</v>
      </c>
      <c r="J357" s="55">
        <f t="shared" si="25"/>
        <v>25132.371142196218</v>
      </c>
      <c r="L357" s="49">
        <f t="shared" si="26"/>
        <v>0</v>
      </c>
      <c r="M357" s="49">
        <f t="shared" si="26"/>
        <v>0</v>
      </c>
      <c r="N357" s="49">
        <f t="shared" si="26"/>
        <v>25132.371142196218</v>
      </c>
      <c r="O357" s="49">
        <f t="shared" si="26"/>
        <v>0</v>
      </c>
      <c r="P357" s="49">
        <f t="shared" si="26"/>
        <v>0</v>
      </c>
      <c r="Q357" s="49">
        <f t="shared" si="26"/>
        <v>0</v>
      </c>
      <c r="R357" s="49">
        <f t="shared" si="26"/>
        <v>0</v>
      </c>
      <c r="S357" s="49">
        <f t="shared" si="26"/>
        <v>0</v>
      </c>
      <c r="T357" s="63"/>
    </row>
    <row r="358" spans="2:21">
      <c r="B358" s="45" t="s">
        <v>259</v>
      </c>
      <c r="F358" s="50" t="s">
        <v>417</v>
      </c>
      <c r="J358" s="55">
        <f t="shared" si="25"/>
        <v>0</v>
      </c>
      <c r="L358" s="49">
        <f t="shared" si="26"/>
        <v>0</v>
      </c>
      <c r="M358" s="49">
        <f t="shared" si="26"/>
        <v>0</v>
      </c>
      <c r="N358" s="49">
        <f t="shared" si="26"/>
        <v>0</v>
      </c>
      <c r="O358" s="49">
        <f t="shared" si="26"/>
        <v>0</v>
      </c>
      <c r="P358" s="49">
        <f t="shared" si="26"/>
        <v>0</v>
      </c>
      <c r="Q358" s="49">
        <f t="shared" si="26"/>
        <v>0</v>
      </c>
      <c r="R358" s="49">
        <f t="shared" si="26"/>
        <v>0</v>
      </c>
      <c r="S358" s="49">
        <f t="shared" si="26"/>
        <v>0</v>
      </c>
      <c r="T358" s="63"/>
    </row>
    <row r="359" spans="2:21">
      <c r="B359" s="45" t="s">
        <v>260</v>
      </c>
      <c r="F359" s="50" t="s">
        <v>417</v>
      </c>
      <c r="J359" s="55">
        <f t="shared" si="25"/>
        <v>0</v>
      </c>
      <c r="L359" s="49">
        <f t="shared" si="26"/>
        <v>0</v>
      </c>
      <c r="M359" s="49">
        <f t="shared" si="26"/>
        <v>0</v>
      </c>
      <c r="N359" s="49">
        <f t="shared" si="26"/>
        <v>0</v>
      </c>
      <c r="O359" s="49">
        <f t="shared" si="26"/>
        <v>0</v>
      </c>
      <c r="P359" s="49">
        <f t="shared" si="26"/>
        <v>0</v>
      </c>
      <c r="Q359" s="49">
        <f t="shared" si="26"/>
        <v>0</v>
      </c>
      <c r="R359" s="49">
        <f t="shared" si="26"/>
        <v>0</v>
      </c>
      <c r="S359" s="49">
        <f t="shared" si="26"/>
        <v>0</v>
      </c>
      <c r="T359" s="63"/>
    </row>
    <row r="360" spans="2:21">
      <c r="B360" s="45" t="s">
        <v>261</v>
      </c>
      <c r="F360" s="50" t="s">
        <v>417</v>
      </c>
      <c r="J360" s="55">
        <f t="shared" si="25"/>
        <v>0</v>
      </c>
      <c r="L360" s="49">
        <f t="shared" si="26"/>
        <v>0</v>
      </c>
      <c r="M360" s="49">
        <f t="shared" si="26"/>
        <v>0</v>
      </c>
      <c r="N360" s="49">
        <f t="shared" si="26"/>
        <v>0</v>
      </c>
      <c r="O360" s="49">
        <f t="shared" si="26"/>
        <v>0</v>
      </c>
      <c r="P360" s="49">
        <f t="shared" si="26"/>
        <v>0</v>
      </c>
      <c r="Q360" s="49">
        <f t="shared" si="26"/>
        <v>0</v>
      </c>
      <c r="R360" s="49">
        <f t="shared" si="26"/>
        <v>0</v>
      </c>
      <c r="S360" s="49">
        <f t="shared" si="26"/>
        <v>0</v>
      </c>
      <c r="T360" s="63"/>
    </row>
    <row r="361" spans="2:21">
      <c r="B361" s="45"/>
      <c r="L361" s="63"/>
      <c r="M361" s="63"/>
      <c r="N361" s="63"/>
      <c r="O361" s="63"/>
      <c r="P361" s="63"/>
      <c r="Q361" s="63"/>
      <c r="R361" s="63"/>
      <c r="S361" s="63"/>
      <c r="T361" s="63"/>
      <c r="U361" s="59"/>
    </row>
    <row r="362" spans="2:21">
      <c r="B362" s="44" t="s">
        <v>262</v>
      </c>
      <c r="L362" s="63"/>
      <c r="M362" s="63"/>
      <c r="N362" s="63"/>
      <c r="O362" s="63"/>
      <c r="P362" s="63"/>
      <c r="Q362" s="63"/>
      <c r="R362" s="63"/>
      <c r="S362" s="63"/>
      <c r="T362" s="63"/>
      <c r="U362" s="59"/>
    </row>
    <row r="363" spans="2:21">
      <c r="B363" s="45" t="s">
        <v>252</v>
      </c>
      <c r="F363" s="50" t="s">
        <v>417</v>
      </c>
      <c r="J363" s="55">
        <f t="shared" ref="J363:J372" si="27">SUM(L363:S363)</f>
        <v>17112.312975744004</v>
      </c>
      <c r="L363" s="49">
        <f t="shared" ref="L363:S372" si="28">L39*(1+$O$20)</f>
        <v>0</v>
      </c>
      <c r="M363" s="49">
        <f t="shared" si="28"/>
        <v>10759.534498944002</v>
      </c>
      <c r="N363" s="49">
        <f t="shared" si="28"/>
        <v>0</v>
      </c>
      <c r="O363" s="49">
        <f t="shared" si="28"/>
        <v>0</v>
      </c>
      <c r="P363" s="49">
        <f t="shared" si="28"/>
        <v>0</v>
      </c>
      <c r="Q363" s="49">
        <f t="shared" si="28"/>
        <v>6352.778476800001</v>
      </c>
      <c r="R363" s="49">
        <f t="shared" si="28"/>
        <v>0</v>
      </c>
      <c r="S363" s="49">
        <f t="shared" si="28"/>
        <v>0</v>
      </c>
      <c r="T363" s="63"/>
    </row>
    <row r="364" spans="2:21">
      <c r="B364" s="45" t="s">
        <v>253</v>
      </c>
      <c r="F364" s="50" t="s">
        <v>417</v>
      </c>
      <c r="J364" s="55">
        <f t="shared" si="27"/>
        <v>147287.86222727626</v>
      </c>
      <c r="L364" s="49">
        <f t="shared" si="28"/>
        <v>18520.390103040001</v>
      </c>
      <c r="M364" s="49">
        <f t="shared" si="28"/>
        <v>10477.667892787202</v>
      </c>
      <c r="N364" s="49">
        <f t="shared" si="28"/>
        <v>47290.491170231115</v>
      </c>
      <c r="O364" s="49">
        <f t="shared" si="28"/>
        <v>58112.696688097945</v>
      </c>
      <c r="P364" s="49">
        <f t="shared" si="28"/>
        <v>0</v>
      </c>
      <c r="Q364" s="49">
        <f t="shared" si="28"/>
        <v>12886.616373120001</v>
      </c>
      <c r="R364" s="49">
        <f t="shared" si="28"/>
        <v>0</v>
      </c>
      <c r="S364" s="49">
        <f t="shared" si="28"/>
        <v>0</v>
      </c>
      <c r="T364" s="63"/>
    </row>
    <row r="365" spans="2:21">
      <c r="B365" s="45" t="s">
        <v>254</v>
      </c>
      <c r="F365" s="50" t="s">
        <v>417</v>
      </c>
      <c r="J365" s="55">
        <f t="shared" si="27"/>
        <v>328029.23404725187</v>
      </c>
      <c r="L365" s="49">
        <f t="shared" si="28"/>
        <v>0</v>
      </c>
      <c r="M365" s="49">
        <f t="shared" si="28"/>
        <v>0</v>
      </c>
      <c r="N365" s="49">
        <f t="shared" si="28"/>
        <v>41161.238959552473</v>
      </c>
      <c r="O365" s="49">
        <f t="shared" si="28"/>
        <v>213552.09623699856</v>
      </c>
      <c r="P365" s="49">
        <f t="shared" si="28"/>
        <v>5296.7729606400007</v>
      </c>
      <c r="Q365" s="49">
        <f t="shared" si="28"/>
        <v>68019.125890060808</v>
      </c>
      <c r="R365" s="49">
        <f t="shared" si="28"/>
        <v>0</v>
      </c>
      <c r="S365" s="49">
        <f t="shared" si="28"/>
        <v>0</v>
      </c>
      <c r="T365" s="63"/>
    </row>
    <row r="366" spans="2:21">
      <c r="B366" s="45" t="s">
        <v>255</v>
      </c>
      <c r="F366" s="50" t="s">
        <v>417</v>
      </c>
      <c r="J366" s="55">
        <f t="shared" si="27"/>
        <v>160197.72775482453</v>
      </c>
      <c r="L366" s="49">
        <f t="shared" si="28"/>
        <v>0</v>
      </c>
      <c r="M366" s="49">
        <f t="shared" si="28"/>
        <v>0</v>
      </c>
      <c r="N366" s="49">
        <f t="shared" si="28"/>
        <v>56878.404447785149</v>
      </c>
      <c r="O366" s="49">
        <f t="shared" si="28"/>
        <v>26604.248405029775</v>
      </c>
      <c r="P366" s="49">
        <f t="shared" si="28"/>
        <v>35739.224626291209</v>
      </c>
      <c r="Q366" s="49">
        <f t="shared" si="28"/>
        <v>40975.850275718411</v>
      </c>
      <c r="R366" s="49">
        <f t="shared" si="28"/>
        <v>0</v>
      </c>
      <c r="S366" s="49">
        <f t="shared" si="28"/>
        <v>0</v>
      </c>
      <c r="T366" s="63"/>
    </row>
    <row r="367" spans="2:21">
      <c r="B367" s="45" t="s">
        <v>256</v>
      </c>
      <c r="F367" s="50" t="s">
        <v>417</v>
      </c>
      <c r="J367" s="55">
        <f t="shared" si="27"/>
        <v>298439.8968733832</v>
      </c>
      <c r="L367" s="49">
        <f t="shared" si="28"/>
        <v>0</v>
      </c>
      <c r="M367" s="49">
        <f t="shared" si="28"/>
        <v>8945.4237739775999</v>
      </c>
      <c r="N367" s="49">
        <f t="shared" si="28"/>
        <v>115928.77379591238</v>
      </c>
      <c r="O367" s="49">
        <f t="shared" si="28"/>
        <v>140630.93856349323</v>
      </c>
      <c r="P367" s="49">
        <f t="shared" si="28"/>
        <v>0</v>
      </c>
      <c r="Q367" s="49">
        <f t="shared" si="28"/>
        <v>32934.760740000005</v>
      </c>
      <c r="R367" s="49">
        <f t="shared" si="28"/>
        <v>0</v>
      </c>
      <c r="S367" s="49">
        <f t="shared" si="28"/>
        <v>0</v>
      </c>
      <c r="T367" s="63"/>
    </row>
    <row r="368" spans="2:21">
      <c r="B368" s="45" t="s">
        <v>257</v>
      </c>
      <c r="F368" s="50" t="s">
        <v>417</v>
      </c>
      <c r="J368" s="55">
        <f t="shared" si="27"/>
        <v>430784.24308151181</v>
      </c>
      <c r="L368" s="49">
        <f t="shared" si="28"/>
        <v>0</v>
      </c>
      <c r="M368" s="49">
        <f t="shared" si="28"/>
        <v>8937.8464896000005</v>
      </c>
      <c r="N368" s="49">
        <f t="shared" si="28"/>
        <v>404095.1704557265</v>
      </c>
      <c r="O368" s="49">
        <f t="shared" si="28"/>
        <v>-7818.4455863747344</v>
      </c>
      <c r="P368" s="49">
        <f t="shared" si="28"/>
        <v>0</v>
      </c>
      <c r="Q368" s="49">
        <f t="shared" si="28"/>
        <v>25569.671722560004</v>
      </c>
      <c r="R368" s="49">
        <f t="shared" si="28"/>
        <v>0</v>
      </c>
      <c r="S368" s="49">
        <f t="shared" si="28"/>
        <v>0</v>
      </c>
      <c r="T368" s="63"/>
    </row>
    <row r="369" spans="2:22">
      <c r="B369" s="45" t="s">
        <v>258</v>
      </c>
      <c r="F369" s="50" t="s">
        <v>417</v>
      </c>
      <c r="J369" s="55">
        <f t="shared" si="27"/>
        <v>140033.52894655074</v>
      </c>
      <c r="L369" s="49">
        <f t="shared" si="28"/>
        <v>0</v>
      </c>
      <c r="M369" s="49">
        <f t="shared" si="28"/>
        <v>0</v>
      </c>
      <c r="N369" s="49">
        <f t="shared" si="28"/>
        <v>122984.11580383073</v>
      </c>
      <c r="O369" s="49">
        <f t="shared" si="28"/>
        <v>0</v>
      </c>
      <c r="P369" s="49">
        <f t="shared" si="28"/>
        <v>0</v>
      </c>
      <c r="Q369" s="49">
        <f t="shared" si="28"/>
        <v>17049.413142720001</v>
      </c>
      <c r="R369" s="49">
        <f t="shared" si="28"/>
        <v>0</v>
      </c>
      <c r="S369" s="49">
        <f t="shared" si="28"/>
        <v>0</v>
      </c>
      <c r="T369" s="63"/>
    </row>
    <row r="370" spans="2:22">
      <c r="B370" s="45" t="s">
        <v>259</v>
      </c>
      <c r="F370" s="50" t="s">
        <v>417</v>
      </c>
      <c r="J370" s="55">
        <f t="shared" si="27"/>
        <v>202560.89981267153</v>
      </c>
      <c r="L370" s="49">
        <f t="shared" si="28"/>
        <v>0</v>
      </c>
      <c r="M370" s="49">
        <f t="shared" si="28"/>
        <v>0</v>
      </c>
      <c r="N370" s="49">
        <f t="shared" si="28"/>
        <v>169948.74928115151</v>
      </c>
      <c r="O370" s="49">
        <f t="shared" si="28"/>
        <v>0</v>
      </c>
      <c r="P370" s="49">
        <f t="shared" si="28"/>
        <v>0</v>
      </c>
      <c r="Q370" s="49">
        <f t="shared" si="28"/>
        <v>32612.150531520005</v>
      </c>
      <c r="R370" s="49">
        <f t="shared" si="28"/>
        <v>0</v>
      </c>
      <c r="S370" s="49">
        <f t="shared" si="28"/>
        <v>0</v>
      </c>
      <c r="T370" s="63"/>
    </row>
    <row r="371" spans="2:22">
      <c r="B371" s="45" t="s">
        <v>260</v>
      </c>
      <c r="F371" s="50" t="s">
        <v>417</v>
      </c>
      <c r="J371" s="55">
        <f t="shared" si="27"/>
        <v>0</v>
      </c>
      <c r="L371" s="49">
        <f t="shared" si="28"/>
        <v>0</v>
      </c>
      <c r="M371" s="49">
        <f t="shared" si="28"/>
        <v>0</v>
      </c>
      <c r="N371" s="49">
        <f t="shared" si="28"/>
        <v>0</v>
      </c>
      <c r="O371" s="49">
        <f t="shared" si="28"/>
        <v>0</v>
      </c>
      <c r="P371" s="49">
        <f t="shared" si="28"/>
        <v>0</v>
      </c>
      <c r="Q371" s="49">
        <f t="shared" si="28"/>
        <v>0</v>
      </c>
      <c r="R371" s="49">
        <f t="shared" si="28"/>
        <v>0</v>
      </c>
      <c r="S371" s="49">
        <f t="shared" si="28"/>
        <v>0</v>
      </c>
      <c r="T371" s="63"/>
    </row>
    <row r="372" spans="2:22">
      <c r="B372" s="45" t="s">
        <v>261</v>
      </c>
      <c r="F372" s="50" t="s">
        <v>417</v>
      </c>
      <c r="J372" s="55">
        <f t="shared" si="27"/>
        <v>0</v>
      </c>
      <c r="L372" s="49">
        <f t="shared" si="28"/>
        <v>0</v>
      </c>
      <c r="M372" s="49">
        <f t="shared" si="28"/>
        <v>0</v>
      </c>
      <c r="N372" s="49">
        <f t="shared" si="28"/>
        <v>0</v>
      </c>
      <c r="O372" s="49">
        <f t="shared" si="28"/>
        <v>0</v>
      </c>
      <c r="P372" s="49">
        <f t="shared" si="28"/>
        <v>0</v>
      </c>
      <c r="Q372" s="49">
        <f t="shared" si="28"/>
        <v>0</v>
      </c>
      <c r="R372" s="49">
        <f t="shared" si="28"/>
        <v>0</v>
      </c>
      <c r="S372" s="49">
        <f t="shared" si="28"/>
        <v>0</v>
      </c>
      <c r="T372" s="63"/>
    </row>
    <row r="373" spans="2:22">
      <c r="L373" s="63"/>
      <c r="M373" s="63"/>
      <c r="N373" s="63"/>
      <c r="O373" s="63"/>
      <c r="P373" s="63"/>
      <c r="Q373" s="63"/>
      <c r="R373" s="63"/>
      <c r="S373" s="63"/>
      <c r="T373" s="63"/>
      <c r="U373" s="59"/>
      <c r="V373" s="59"/>
    </row>
    <row r="374" spans="2:22">
      <c r="B374" s="44" t="s">
        <v>264</v>
      </c>
      <c r="L374" s="63"/>
      <c r="M374" s="63"/>
      <c r="N374" s="63"/>
      <c r="O374" s="63"/>
      <c r="P374" s="63"/>
      <c r="Q374" s="63"/>
      <c r="R374" s="63"/>
      <c r="S374" s="63"/>
      <c r="T374" s="63"/>
      <c r="U374" s="59"/>
      <c r="V374" s="59"/>
    </row>
    <row r="375" spans="2:22">
      <c r="L375" s="63"/>
      <c r="M375" s="63"/>
      <c r="N375" s="63"/>
      <c r="O375" s="63"/>
      <c r="P375" s="63"/>
      <c r="Q375" s="63"/>
      <c r="R375" s="63"/>
      <c r="S375" s="63"/>
      <c r="T375" s="63"/>
      <c r="U375" s="59"/>
      <c r="V375" s="59"/>
    </row>
    <row r="376" spans="2:22">
      <c r="B376" s="44" t="s">
        <v>251</v>
      </c>
      <c r="L376" s="63"/>
      <c r="M376" s="63"/>
      <c r="N376" s="63"/>
      <c r="O376" s="63"/>
      <c r="P376" s="63"/>
      <c r="Q376" s="63"/>
      <c r="R376" s="63"/>
      <c r="S376" s="63"/>
      <c r="T376" s="63"/>
      <c r="U376" s="59"/>
      <c r="V376" s="59"/>
    </row>
    <row r="377" spans="2:22">
      <c r="B377" s="45" t="s">
        <v>252</v>
      </c>
      <c r="F377" s="50" t="s">
        <v>417</v>
      </c>
      <c r="J377" s="55">
        <f t="shared" ref="J377:J386" si="29">SUM(L377:S377)</f>
        <v>156418.51982440322</v>
      </c>
      <c r="L377" s="49">
        <f t="shared" ref="L377:S386" si="30">L53*(1+$O$20)</f>
        <v>519.31609228800005</v>
      </c>
      <c r="M377" s="49">
        <f t="shared" si="30"/>
        <v>23061.977830483203</v>
      </c>
      <c r="N377" s="49">
        <f t="shared" si="30"/>
        <v>96639.052277376002</v>
      </c>
      <c r="O377" s="49">
        <f t="shared" si="30"/>
        <v>0</v>
      </c>
      <c r="P377" s="49">
        <f t="shared" si="30"/>
        <v>0</v>
      </c>
      <c r="Q377" s="49">
        <f t="shared" si="30"/>
        <v>29096.039399616006</v>
      </c>
      <c r="R377" s="49">
        <f t="shared" si="30"/>
        <v>7102.1342246400009</v>
      </c>
      <c r="S377" s="49">
        <f t="shared" si="30"/>
        <v>0</v>
      </c>
      <c r="T377" s="63"/>
    </row>
    <row r="378" spans="2:22">
      <c r="B378" s="45" t="s">
        <v>253</v>
      </c>
      <c r="F378" s="50" t="s">
        <v>417</v>
      </c>
      <c r="J378" s="55">
        <f t="shared" si="29"/>
        <v>124152.34977210242</v>
      </c>
      <c r="L378" s="49">
        <f t="shared" si="30"/>
        <v>11507.665740883202</v>
      </c>
      <c r="M378" s="49">
        <f t="shared" si="30"/>
        <v>7149.5655130368004</v>
      </c>
      <c r="N378" s="49">
        <f t="shared" si="30"/>
        <v>33963.460821158405</v>
      </c>
      <c r="O378" s="49">
        <f t="shared" si="30"/>
        <v>26381.299351680002</v>
      </c>
      <c r="P378" s="49">
        <f t="shared" si="30"/>
        <v>1617.6560218560003</v>
      </c>
      <c r="Q378" s="49">
        <f t="shared" si="30"/>
        <v>29691.599299488003</v>
      </c>
      <c r="R378" s="49">
        <f t="shared" si="30"/>
        <v>13841.103024000002</v>
      </c>
      <c r="S378" s="49">
        <f t="shared" si="30"/>
        <v>0</v>
      </c>
      <c r="T378" s="63"/>
    </row>
    <row r="379" spans="2:22">
      <c r="B379" s="45" t="s">
        <v>254</v>
      </c>
      <c r="F379" s="50" t="s">
        <v>417</v>
      </c>
      <c r="J379" s="55">
        <f t="shared" si="29"/>
        <v>137549.4071861952</v>
      </c>
      <c r="L379" s="49">
        <f t="shared" si="30"/>
        <v>3956.0959872000003</v>
      </c>
      <c r="M379" s="49">
        <f t="shared" si="30"/>
        <v>0</v>
      </c>
      <c r="N379" s="49">
        <f t="shared" si="30"/>
        <v>18934.471948896</v>
      </c>
      <c r="O379" s="49">
        <f t="shared" si="30"/>
        <v>54762.625008000003</v>
      </c>
      <c r="P379" s="49">
        <f t="shared" si="30"/>
        <v>0</v>
      </c>
      <c r="Q379" s="49">
        <f t="shared" si="30"/>
        <v>23478.152848819205</v>
      </c>
      <c r="R379" s="49">
        <f t="shared" si="30"/>
        <v>36418.061393280004</v>
      </c>
      <c r="S379" s="49">
        <f t="shared" si="30"/>
        <v>0</v>
      </c>
      <c r="T379" s="63"/>
    </row>
    <row r="380" spans="2:22">
      <c r="B380" s="45" t="s">
        <v>255</v>
      </c>
      <c r="F380" s="50" t="s">
        <v>417</v>
      </c>
      <c r="J380" s="55">
        <f t="shared" si="29"/>
        <v>48651.607952640006</v>
      </c>
      <c r="L380" s="49">
        <f t="shared" si="30"/>
        <v>0</v>
      </c>
      <c r="M380" s="49">
        <f t="shared" si="30"/>
        <v>0</v>
      </c>
      <c r="N380" s="49">
        <f t="shared" si="30"/>
        <v>5317.7046854400005</v>
      </c>
      <c r="O380" s="49">
        <f t="shared" si="30"/>
        <v>43333.903267200003</v>
      </c>
      <c r="P380" s="49">
        <f t="shared" si="30"/>
        <v>0</v>
      </c>
      <c r="Q380" s="49">
        <f t="shared" si="30"/>
        <v>0</v>
      </c>
      <c r="R380" s="49">
        <f t="shared" si="30"/>
        <v>0</v>
      </c>
      <c r="S380" s="49">
        <f t="shared" si="30"/>
        <v>0</v>
      </c>
      <c r="T380" s="63"/>
    </row>
    <row r="381" spans="2:22">
      <c r="B381" s="45" t="s">
        <v>256</v>
      </c>
      <c r="F381" s="50" t="s">
        <v>417</v>
      </c>
      <c r="J381" s="55">
        <f t="shared" si="29"/>
        <v>14696.509355539201</v>
      </c>
      <c r="L381" s="49">
        <f t="shared" si="30"/>
        <v>0</v>
      </c>
      <c r="M381" s="49">
        <f t="shared" si="30"/>
        <v>4220.1810931392001</v>
      </c>
      <c r="N381" s="49">
        <f t="shared" si="30"/>
        <v>0</v>
      </c>
      <c r="O381" s="49">
        <f t="shared" si="30"/>
        <v>10476.3282624</v>
      </c>
      <c r="P381" s="49">
        <f t="shared" si="30"/>
        <v>0</v>
      </c>
      <c r="Q381" s="49">
        <f t="shared" si="30"/>
        <v>0</v>
      </c>
      <c r="R381" s="49">
        <f t="shared" si="30"/>
        <v>0</v>
      </c>
      <c r="S381" s="49">
        <f t="shared" si="30"/>
        <v>0</v>
      </c>
      <c r="T381" s="63"/>
    </row>
    <row r="382" spans="2:22">
      <c r="B382" s="45" t="s">
        <v>257</v>
      </c>
      <c r="F382" s="50" t="s">
        <v>417</v>
      </c>
      <c r="J382" s="55">
        <f t="shared" si="29"/>
        <v>7677.1417388418331</v>
      </c>
      <c r="L382" s="49">
        <f t="shared" si="30"/>
        <v>0</v>
      </c>
      <c r="M382" s="49">
        <f t="shared" si="30"/>
        <v>0</v>
      </c>
      <c r="N382" s="49">
        <f t="shared" si="30"/>
        <v>0</v>
      </c>
      <c r="O382" s="49">
        <f t="shared" si="30"/>
        <v>7677.1417388418331</v>
      </c>
      <c r="P382" s="49">
        <f t="shared" si="30"/>
        <v>0</v>
      </c>
      <c r="Q382" s="49">
        <f t="shared" si="30"/>
        <v>0</v>
      </c>
      <c r="R382" s="49">
        <f t="shared" si="30"/>
        <v>0</v>
      </c>
      <c r="S382" s="49">
        <f t="shared" si="30"/>
        <v>0</v>
      </c>
      <c r="T382" s="63"/>
    </row>
    <row r="383" spans="2:22">
      <c r="B383" s="45" t="s">
        <v>258</v>
      </c>
      <c r="F383" s="50" t="s">
        <v>417</v>
      </c>
      <c r="J383" s="55">
        <f t="shared" si="29"/>
        <v>0</v>
      </c>
      <c r="L383" s="49">
        <f t="shared" si="30"/>
        <v>0</v>
      </c>
      <c r="M383" s="49">
        <f t="shared" si="30"/>
        <v>0</v>
      </c>
      <c r="N383" s="49">
        <f t="shared" si="30"/>
        <v>0</v>
      </c>
      <c r="O383" s="49">
        <f t="shared" si="30"/>
        <v>0</v>
      </c>
      <c r="P383" s="49">
        <f t="shared" si="30"/>
        <v>0</v>
      </c>
      <c r="Q383" s="49">
        <f t="shared" si="30"/>
        <v>0</v>
      </c>
      <c r="R383" s="49">
        <f t="shared" si="30"/>
        <v>0</v>
      </c>
      <c r="S383" s="49">
        <f t="shared" si="30"/>
        <v>0</v>
      </c>
      <c r="T383" s="63"/>
    </row>
    <row r="384" spans="2:22">
      <c r="B384" s="45" t="s">
        <v>259</v>
      </c>
      <c r="F384" s="50" t="s">
        <v>417</v>
      </c>
      <c r="J384" s="55">
        <f t="shared" si="29"/>
        <v>0</v>
      </c>
      <c r="L384" s="49">
        <f t="shared" si="30"/>
        <v>0</v>
      </c>
      <c r="M384" s="49">
        <f t="shared" si="30"/>
        <v>0</v>
      </c>
      <c r="N384" s="49">
        <f t="shared" si="30"/>
        <v>0</v>
      </c>
      <c r="O384" s="49">
        <f t="shared" si="30"/>
        <v>0</v>
      </c>
      <c r="P384" s="49">
        <f t="shared" si="30"/>
        <v>0</v>
      </c>
      <c r="Q384" s="49">
        <f t="shared" si="30"/>
        <v>0</v>
      </c>
      <c r="R384" s="49">
        <f t="shared" si="30"/>
        <v>0</v>
      </c>
      <c r="S384" s="49">
        <f t="shared" si="30"/>
        <v>0</v>
      </c>
      <c r="T384" s="63"/>
    </row>
    <row r="385" spans="2:22">
      <c r="B385" s="45" t="s">
        <v>260</v>
      </c>
      <c r="F385" s="50" t="s">
        <v>417</v>
      </c>
      <c r="J385" s="55">
        <f t="shared" si="29"/>
        <v>0</v>
      </c>
      <c r="L385" s="49">
        <f t="shared" si="30"/>
        <v>0</v>
      </c>
      <c r="M385" s="49">
        <f t="shared" si="30"/>
        <v>0</v>
      </c>
      <c r="N385" s="49">
        <f t="shared" si="30"/>
        <v>0</v>
      </c>
      <c r="O385" s="49">
        <f t="shared" si="30"/>
        <v>0</v>
      </c>
      <c r="P385" s="49">
        <f t="shared" si="30"/>
        <v>0</v>
      </c>
      <c r="Q385" s="49">
        <f t="shared" si="30"/>
        <v>0</v>
      </c>
      <c r="R385" s="49">
        <f t="shared" si="30"/>
        <v>0</v>
      </c>
      <c r="S385" s="49">
        <f t="shared" si="30"/>
        <v>0</v>
      </c>
      <c r="T385" s="63"/>
    </row>
    <row r="386" spans="2:22">
      <c r="B386" s="45" t="s">
        <v>261</v>
      </c>
      <c r="F386" s="50" t="s">
        <v>417</v>
      </c>
      <c r="J386" s="55">
        <f t="shared" si="29"/>
        <v>0</v>
      </c>
      <c r="L386" s="49">
        <f t="shared" si="30"/>
        <v>0</v>
      </c>
      <c r="M386" s="49">
        <f t="shared" si="30"/>
        <v>0</v>
      </c>
      <c r="N386" s="49">
        <f t="shared" si="30"/>
        <v>0</v>
      </c>
      <c r="O386" s="49">
        <f t="shared" si="30"/>
        <v>0</v>
      </c>
      <c r="P386" s="49">
        <f t="shared" si="30"/>
        <v>0</v>
      </c>
      <c r="Q386" s="49">
        <f t="shared" si="30"/>
        <v>0</v>
      </c>
      <c r="R386" s="49">
        <f t="shared" si="30"/>
        <v>0</v>
      </c>
      <c r="S386" s="49">
        <f t="shared" si="30"/>
        <v>0</v>
      </c>
      <c r="T386" s="63"/>
    </row>
    <row r="387" spans="2:22">
      <c r="B387" s="121"/>
      <c r="L387" s="63"/>
      <c r="M387" s="63"/>
      <c r="N387" s="63"/>
      <c r="O387" s="63"/>
      <c r="P387" s="63"/>
      <c r="Q387" s="63"/>
      <c r="R387" s="63"/>
      <c r="S387" s="63"/>
      <c r="T387" s="63"/>
    </row>
    <row r="388" spans="2:22">
      <c r="B388" s="142" t="s">
        <v>262</v>
      </c>
      <c r="L388" s="63"/>
      <c r="M388" s="63"/>
      <c r="N388" s="63"/>
      <c r="O388" s="63"/>
      <c r="P388" s="63"/>
      <c r="Q388" s="63"/>
      <c r="R388" s="63"/>
      <c r="S388" s="63"/>
      <c r="T388" s="63"/>
    </row>
    <row r="389" spans="2:22">
      <c r="B389" s="45" t="s">
        <v>252</v>
      </c>
      <c r="F389" s="50" t="s">
        <v>417</v>
      </c>
      <c r="J389" s="55">
        <f t="shared" ref="J389:J398" si="31">SUM(L389:S389)</f>
        <v>14780.749081996799</v>
      </c>
      <c r="K389" s="63">
        <f>'EAV rest v. aansl.'!K542</f>
        <v>0</v>
      </c>
      <c r="L389" s="49">
        <f t="shared" ref="L389:S398" si="32">L65*(1+$O$20)</f>
        <v>0</v>
      </c>
      <c r="M389" s="49">
        <f t="shared" si="32"/>
        <v>14780.749081996799</v>
      </c>
      <c r="N389" s="49">
        <f t="shared" si="32"/>
        <v>0</v>
      </c>
      <c r="O389" s="49">
        <f t="shared" si="32"/>
        <v>0</v>
      </c>
      <c r="P389" s="49">
        <f t="shared" si="32"/>
        <v>0</v>
      </c>
      <c r="Q389" s="49">
        <f t="shared" si="32"/>
        <v>0</v>
      </c>
      <c r="R389" s="49">
        <f t="shared" si="32"/>
        <v>0</v>
      </c>
      <c r="S389" s="49">
        <f t="shared" si="32"/>
        <v>0</v>
      </c>
      <c r="T389" s="63"/>
    </row>
    <row r="390" spans="2:22">
      <c r="B390" s="45" t="s">
        <v>253</v>
      </c>
      <c r="F390" s="50" t="s">
        <v>417</v>
      </c>
      <c r="J390" s="55">
        <f t="shared" si="31"/>
        <v>91047.989731910406</v>
      </c>
      <c r="L390" s="49">
        <f t="shared" si="32"/>
        <v>46154.453184000005</v>
      </c>
      <c r="M390" s="49">
        <f t="shared" si="32"/>
        <v>18105.031421971198</v>
      </c>
      <c r="N390" s="49">
        <f t="shared" si="32"/>
        <v>0</v>
      </c>
      <c r="O390" s="49">
        <f t="shared" si="32"/>
        <v>19143.108915840003</v>
      </c>
      <c r="P390" s="49">
        <f t="shared" si="32"/>
        <v>0</v>
      </c>
      <c r="Q390" s="49">
        <f t="shared" si="32"/>
        <v>7645.3962100992003</v>
      </c>
      <c r="R390" s="49">
        <f t="shared" si="32"/>
        <v>0</v>
      </c>
      <c r="S390" s="49">
        <f t="shared" si="32"/>
        <v>0</v>
      </c>
      <c r="T390" s="63"/>
    </row>
    <row r="391" spans="2:22">
      <c r="B391" s="45" t="s">
        <v>254</v>
      </c>
      <c r="F391" s="50" t="s">
        <v>417</v>
      </c>
      <c r="J391" s="55">
        <f t="shared" si="31"/>
        <v>10369.921839379202</v>
      </c>
      <c r="L391" s="49">
        <f t="shared" si="32"/>
        <v>0</v>
      </c>
      <c r="M391" s="49">
        <f t="shared" si="32"/>
        <v>0</v>
      </c>
      <c r="N391" s="49">
        <f t="shared" si="32"/>
        <v>0</v>
      </c>
      <c r="O391" s="49">
        <f t="shared" si="32"/>
        <v>7809.6265228800012</v>
      </c>
      <c r="P391" s="49">
        <f t="shared" si="32"/>
        <v>0</v>
      </c>
      <c r="Q391" s="49">
        <f t="shared" si="32"/>
        <v>2560.2953164992</v>
      </c>
      <c r="R391" s="49">
        <f t="shared" si="32"/>
        <v>0</v>
      </c>
      <c r="S391" s="49">
        <f t="shared" si="32"/>
        <v>0</v>
      </c>
      <c r="T391" s="63"/>
    </row>
    <row r="392" spans="2:22">
      <c r="B392" s="45" t="s">
        <v>255</v>
      </c>
      <c r="F392" s="50" t="s">
        <v>417</v>
      </c>
      <c r="J392" s="55">
        <f t="shared" si="31"/>
        <v>58082.930320262407</v>
      </c>
      <c r="L392" s="49">
        <f t="shared" si="32"/>
        <v>0</v>
      </c>
      <c r="M392" s="49">
        <f t="shared" si="32"/>
        <v>0</v>
      </c>
      <c r="N392" s="49">
        <f t="shared" si="32"/>
        <v>0</v>
      </c>
      <c r="O392" s="49">
        <f t="shared" si="32"/>
        <v>0</v>
      </c>
      <c r="P392" s="49">
        <f t="shared" si="32"/>
        <v>3976.6300092288002</v>
      </c>
      <c r="Q392" s="49">
        <f t="shared" si="32"/>
        <v>54106.300311033607</v>
      </c>
      <c r="R392" s="49">
        <f t="shared" si="32"/>
        <v>0</v>
      </c>
      <c r="S392" s="49">
        <f t="shared" si="32"/>
        <v>0</v>
      </c>
      <c r="T392" s="63"/>
    </row>
    <row r="393" spans="2:22">
      <c r="B393" s="45" t="s">
        <v>256</v>
      </c>
      <c r="F393" s="50" t="s">
        <v>417</v>
      </c>
      <c r="J393" s="55">
        <f t="shared" si="31"/>
        <v>13919.617923724802</v>
      </c>
      <c r="L393" s="49">
        <f t="shared" si="32"/>
        <v>0</v>
      </c>
      <c r="M393" s="49">
        <f t="shared" si="32"/>
        <v>13919.617923724802</v>
      </c>
      <c r="N393" s="49">
        <f t="shared" si="32"/>
        <v>0</v>
      </c>
      <c r="O393" s="49">
        <f t="shared" si="32"/>
        <v>0</v>
      </c>
      <c r="P393" s="49">
        <f t="shared" si="32"/>
        <v>0</v>
      </c>
      <c r="Q393" s="49">
        <f t="shared" si="32"/>
        <v>0</v>
      </c>
      <c r="R393" s="49">
        <f t="shared" si="32"/>
        <v>0</v>
      </c>
      <c r="S393" s="49">
        <f t="shared" si="32"/>
        <v>0</v>
      </c>
      <c r="T393" s="63"/>
    </row>
    <row r="394" spans="2:22">
      <c r="B394" s="45" t="s">
        <v>257</v>
      </c>
      <c r="F394" s="50" t="s">
        <v>417</v>
      </c>
      <c r="J394" s="55">
        <f t="shared" si="31"/>
        <v>78380.90528849281</v>
      </c>
      <c r="L394" s="49">
        <f t="shared" si="32"/>
        <v>0</v>
      </c>
      <c r="M394" s="49">
        <f t="shared" si="32"/>
        <v>51809.12724113281</v>
      </c>
      <c r="N394" s="49">
        <f t="shared" si="32"/>
        <v>0</v>
      </c>
      <c r="O394" s="49">
        <f t="shared" si="32"/>
        <v>26571.778047360003</v>
      </c>
      <c r="P394" s="49">
        <f t="shared" si="32"/>
        <v>0</v>
      </c>
      <c r="Q394" s="49">
        <f t="shared" si="32"/>
        <v>0</v>
      </c>
      <c r="R394" s="49">
        <f t="shared" si="32"/>
        <v>0</v>
      </c>
      <c r="S394" s="49">
        <f t="shared" si="32"/>
        <v>0</v>
      </c>
      <c r="T394" s="63"/>
    </row>
    <row r="395" spans="2:22">
      <c r="B395" s="45" t="s">
        <v>258</v>
      </c>
      <c r="F395" s="50" t="s">
        <v>417</v>
      </c>
      <c r="J395" s="55">
        <f t="shared" si="31"/>
        <v>36507.942219571203</v>
      </c>
      <c r="L395" s="49">
        <f t="shared" si="32"/>
        <v>0</v>
      </c>
      <c r="M395" s="49">
        <f t="shared" si="32"/>
        <v>0</v>
      </c>
      <c r="N395" s="49">
        <f t="shared" si="32"/>
        <v>0</v>
      </c>
      <c r="O395" s="49">
        <f t="shared" si="32"/>
        <v>0</v>
      </c>
      <c r="P395" s="49">
        <f t="shared" si="32"/>
        <v>0</v>
      </c>
      <c r="Q395" s="49">
        <f t="shared" si="32"/>
        <v>36507.942219571203</v>
      </c>
      <c r="R395" s="49">
        <f t="shared" si="32"/>
        <v>0</v>
      </c>
      <c r="S395" s="49">
        <f t="shared" si="32"/>
        <v>0</v>
      </c>
      <c r="T395" s="63"/>
    </row>
    <row r="396" spans="2:22">
      <c r="B396" s="45" t="s">
        <v>259</v>
      </c>
      <c r="F396" s="50" t="s">
        <v>417</v>
      </c>
      <c r="J396" s="55">
        <f t="shared" si="31"/>
        <v>0</v>
      </c>
      <c r="L396" s="49">
        <f t="shared" si="32"/>
        <v>0</v>
      </c>
      <c r="M396" s="49">
        <f t="shared" si="32"/>
        <v>0</v>
      </c>
      <c r="N396" s="49">
        <f t="shared" si="32"/>
        <v>0</v>
      </c>
      <c r="O396" s="49">
        <f t="shared" si="32"/>
        <v>0</v>
      </c>
      <c r="P396" s="49">
        <f t="shared" si="32"/>
        <v>0</v>
      </c>
      <c r="Q396" s="49">
        <f t="shared" si="32"/>
        <v>0</v>
      </c>
      <c r="R396" s="49">
        <f t="shared" si="32"/>
        <v>0</v>
      </c>
      <c r="S396" s="49">
        <f t="shared" si="32"/>
        <v>0</v>
      </c>
      <c r="T396" s="63"/>
    </row>
    <row r="397" spans="2:22">
      <c r="B397" s="45" t="s">
        <v>260</v>
      </c>
      <c r="F397" s="50" t="s">
        <v>417</v>
      </c>
      <c r="J397" s="55">
        <f t="shared" si="31"/>
        <v>0</v>
      </c>
      <c r="L397" s="49">
        <f t="shared" si="32"/>
        <v>0</v>
      </c>
      <c r="M397" s="49">
        <f t="shared" si="32"/>
        <v>0</v>
      </c>
      <c r="N397" s="49">
        <f t="shared" si="32"/>
        <v>0</v>
      </c>
      <c r="O397" s="49">
        <f t="shared" si="32"/>
        <v>0</v>
      </c>
      <c r="P397" s="49">
        <f t="shared" si="32"/>
        <v>0</v>
      </c>
      <c r="Q397" s="49">
        <f t="shared" si="32"/>
        <v>0</v>
      </c>
      <c r="R397" s="49">
        <f t="shared" si="32"/>
        <v>0</v>
      </c>
      <c r="S397" s="49">
        <f t="shared" si="32"/>
        <v>0</v>
      </c>
      <c r="T397" s="63"/>
    </row>
    <row r="398" spans="2:22">
      <c r="B398" s="45" t="s">
        <v>261</v>
      </c>
      <c r="F398" s="50" t="s">
        <v>417</v>
      </c>
      <c r="J398" s="55">
        <f t="shared" si="31"/>
        <v>0</v>
      </c>
      <c r="L398" s="49">
        <f t="shared" si="32"/>
        <v>0</v>
      </c>
      <c r="M398" s="49">
        <f t="shared" si="32"/>
        <v>0</v>
      </c>
      <c r="N398" s="49">
        <f t="shared" si="32"/>
        <v>0</v>
      </c>
      <c r="O398" s="49">
        <f t="shared" si="32"/>
        <v>0</v>
      </c>
      <c r="P398" s="49">
        <f t="shared" si="32"/>
        <v>0</v>
      </c>
      <c r="Q398" s="49">
        <f t="shared" si="32"/>
        <v>0</v>
      </c>
      <c r="R398" s="49">
        <f t="shared" si="32"/>
        <v>0</v>
      </c>
      <c r="S398" s="49">
        <f t="shared" si="32"/>
        <v>0</v>
      </c>
      <c r="T398" s="63"/>
    </row>
    <row r="399" spans="2:22">
      <c r="L399" s="63"/>
      <c r="M399" s="63"/>
      <c r="N399" s="63"/>
      <c r="O399" s="63"/>
      <c r="P399" s="63"/>
      <c r="Q399" s="63"/>
      <c r="R399" s="63"/>
      <c r="S399" s="63"/>
      <c r="T399" s="63"/>
      <c r="U399" s="59"/>
      <c r="V399" s="59"/>
    </row>
    <row r="400" spans="2:22" s="78" customFormat="1">
      <c r="B400" s="78" t="s">
        <v>416</v>
      </c>
    </row>
    <row r="401" spans="1:21" s="68" customFormat="1">
      <c r="A401" s="2"/>
    </row>
    <row r="402" spans="1:21">
      <c r="B402" s="44" t="s">
        <v>263</v>
      </c>
    </row>
    <row r="403" spans="1:21">
      <c r="B403" s="45"/>
    </row>
    <row r="404" spans="1:21">
      <c r="B404" s="44" t="s">
        <v>251</v>
      </c>
      <c r="T404" s="59"/>
    </row>
    <row r="405" spans="1:21">
      <c r="B405" s="45" t="s">
        <v>252</v>
      </c>
      <c r="F405" s="50" t="s">
        <v>417</v>
      </c>
      <c r="J405" s="55">
        <f t="shared" ref="J405:J414" si="33">SUM(L405:S405)</f>
        <v>378520.33396780497</v>
      </c>
      <c r="L405" s="49">
        <f t="shared" ref="L405:S414" si="34">L81*(1+$P$20)</f>
        <v>11595.870115200001</v>
      </c>
      <c r="M405" s="49">
        <f t="shared" si="34"/>
        <v>2410.8134400000004</v>
      </c>
      <c r="N405" s="49">
        <f t="shared" si="34"/>
        <v>211559.68333900499</v>
      </c>
      <c r="O405" s="49">
        <f t="shared" si="34"/>
        <v>0</v>
      </c>
      <c r="P405" s="49">
        <f t="shared" si="34"/>
        <v>3551.7349728000004</v>
      </c>
      <c r="Q405" s="49">
        <f t="shared" si="34"/>
        <v>141817.04742240001</v>
      </c>
      <c r="R405" s="49">
        <f t="shared" si="34"/>
        <v>7585.1846783999999</v>
      </c>
      <c r="S405" s="49">
        <f t="shared" si="34"/>
        <v>0</v>
      </c>
      <c r="T405" s="63"/>
    </row>
    <row r="406" spans="1:21">
      <c r="B406" s="45" t="s">
        <v>253</v>
      </c>
      <c r="F406" s="50" t="s">
        <v>417</v>
      </c>
      <c r="J406" s="55">
        <f t="shared" si="33"/>
        <v>538025.0569443265</v>
      </c>
      <c r="L406" s="49">
        <f t="shared" si="34"/>
        <v>8763.1948656000004</v>
      </c>
      <c r="M406" s="49">
        <f t="shared" si="34"/>
        <v>6073.8652800000009</v>
      </c>
      <c r="N406" s="49">
        <f t="shared" si="34"/>
        <v>117059.814459562</v>
      </c>
      <c r="O406" s="49">
        <f t="shared" si="34"/>
        <v>300107.53019196453</v>
      </c>
      <c r="P406" s="49">
        <f t="shared" si="34"/>
        <v>2851.9882272000004</v>
      </c>
      <c r="Q406" s="49">
        <f t="shared" si="34"/>
        <v>87777.330480000004</v>
      </c>
      <c r="R406" s="49">
        <f t="shared" si="34"/>
        <v>15391.333440000002</v>
      </c>
      <c r="S406" s="49">
        <f t="shared" si="34"/>
        <v>0</v>
      </c>
      <c r="T406" s="63"/>
    </row>
    <row r="407" spans="1:21">
      <c r="B407" s="45" t="s">
        <v>254</v>
      </c>
      <c r="F407" s="50" t="s">
        <v>417</v>
      </c>
      <c r="J407" s="55">
        <f t="shared" si="33"/>
        <v>483444.19957689871</v>
      </c>
      <c r="L407" s="49">
        <f t="shared" si="34"/>
        <v>0</v>
      </c>
      <c r="M407" s="49">
        <f t="shared" si="34"/>
        <v>3120.4152000000004</v>
      </c>
      <c r="N407" s="49">
        <f t="shared" si="34"/>
        <v>144827.97796840928</v>
      </c>
      <c r="O407" s="49">
        <f t="shared" si="34"/>
        <v>267200.2002884894</v>
      </c>
      <c r="P407" s="49">
        <f t="shared" si="34"/>
        <v>4530.4560000000001</v>
      </c>
      <c r="Q407" s="49">
        <f t="shared" si="34"/>
        <v>63765.150120000006</v>
      </c>
      <c r="R407" s="49">
        <f t="shared" si="34"/>
        <v>0</v>
      </c>
      <c r="S407" s="49">
        <f t="shared" si="34"/>
        <v>0</v>
      </c>
      <c r="T407" s="63"/>
    </row>
    <row r="408" spans="1:21">
      <c r="B408" s="45" t="s">
        <v>255</v>
      </c>
      <c r="F408" s="50" t="s">
        <v>417</v>
      </c>
      <c r="J408" s="55">
        <f t="shared" si="33"/>
        <v>163837.01532112586</v>
      </c>
      <c r="L408" s="49">
        <f t="shared" si="34"/>
        <v>1610.5923792000001</v>
      </c>
      <c r="M408" s="49">
        <f t="shared" si="34"/>
        <v>10953.3292848</v>
      </c>
      <c r="N408" s="49">
        <f t="shared" si="34"/>
        <v>117122.96395007495</v>
      </c>
      <c r="O408" s="49">
        <f t="shared" si="34"/>
        <v>34150.12970705091</v>
      </c>
      <c r="P408" s="49">
        <f t="shared" si="34"/>
        <v>0</v>
      </c>
      <c r="Q408" s="49">
        <f t="shared" si="34"/>
        <v>0</v>
      </c>
      <c r="R408" s="49">
        <f t="shared" si="34"/>
        <v>0</v>
      </c>
      <c r="S408" s="49">
        <f t="shared" si="34"/>
        <v>0</v>
      </c>
      <c r="T408" s="63"/>
    </row>
    <row r="409" spans="1:21">
      <c r="B409" s="45" t="s">
        <v>256</v>
      </c>
      <c r="F409" s="50" t="s">
        <v>417</v>
      </c>
      <c r="J409" s="55">
        <f t="shared" si="33"/>
        <v>57689.721866356151</v>
      </c>
      <c r="L409" s="49">
        <f t="shared" si="34"/>
        <v>0</v>
      </c>
      <c r="M409" s="49">
        <f t="shared" si="34"/>
        <v>0</v>
      </c>
      <c r="N409" s="49">
        <f t="shared" si="34"/>
        <v>122390.41971622006</v>
      </c>
      <c r="O409" s="49">
        <f t="shared" si="34"/>
        <v>-64700.697849863907</v>
      </c>
      <c r="P409" s="49">
        <f t="shared" si="34"/>
        <v>0</v>
      </c>
      <c r="Q409" s="49">
        <f t="shared" si="34"/>
        <v>0</v>
      </c>
      <c r="R409" s="49">
        <f t="shared" si="34"/>
        <v>0</v>
      </c>
      <c r="S409" s="49">
        <f t="shared" si="34"/>
        <v>0</v>
      </c>
      <c r="T409" s="63"/>
    </row>
    <row r="410" spans="1:21">
      <c r="B410" s="45" t="s">
        <v>257</v>
      </c>
      <c r="F410" s="50" t="s">
        <v>417</v>
      </c>
      <c r="J410" s="55">
        <f t="shared" si="33"/>
        <v>629246.35580004111</v>
      </c>
      <c r="L410" s="49">
        <f t="shared" si="34"/>
        <v>0</v>
      </c>
      <c r="M410" s="49">
        <f t="shared" si="34"/>
        <v>0</v>
      </c>
      <c r="N410" s="49">
        <f t="shared" si="34"/>
        <v>39096.577578662029</v>
      </c>
      <c r="O410" s="49">
        <f t="shared" si="34"/>
        <v>577964.31761657901</v>
      </c>
      <c r="P410" s="49">
        <f t="shared" si="34"/>
        <v>0</v>
      </c>
      <c r="Q410" s="49">
        <f t="shared" si="34"/>
        <v>0</v>
      </c>
      <c r="R410" s="49">
        <f t="shared" si="34"/>
        <v>12185.460604800001</v>
      </c>
      <c r="S410" s="49">
        <f t="shared" si="34"/>
        <v>0</v>
      </c>
      <c r="T410" s="63"/>
    </row>
    <row r="411" spans="1:21">
      <c r="B411" s="45" t="s">
        <v>258</v>
      </c>
      <c r="F411" s="50" t="s">
        <v>417</v>
      </c>
      <c r="J411" s="55">
        <f t="shared" si="33"/>
        <v>60753.109096004257</v>
      </c>
      <c r="L411" s="49">
        <f t="shared" si="34"/>
        <v>0</v>
      </c>
      <c r="M411" s="49">
        <f t="shared" si="34"/>
        <v>0</v>
      </c>
      <c r="N411" s="49">
        <f t="shared" si="34"/>
        <v>60753.109096004257</v>
      </c>
      <c r="O411" s="49">
        <f t="shared" si="34"/>
        <v>0</v>
      </c>
      <c r="P411" s="49">
        <f t="shared" si="34"/>
        <v>0</v>
      </c>
      <c r="Q411" s="49">
        <f t="shared" si="34"/>
        <v>0</v>
      </c>
      <c r="R411" s="49">
        <f t="shared" si="34"/>
        <v>0</v>
      </c>
      <c r="S411" s="49">
        <f t="shared" si="34"/>
        <v>0</v>
      </c>
      <c r="T411" s="63"/>
    </row>
    <row r="412" spans="1:21">
      <c r="B412" s="45" t="s">
        <v>259</v>
      </c>
      <c r="F412" s="50" t="s">
        <v>417</v>
      </c>
      <c r="J412" s="55">
        <f t="shared" si="33"/>
        <v>61175.982502676983</v>
      </c>
      <c r="L412" s="49">
        <f t="shared" si="34"/>
        <v>0</v>
      </c>
      <c r="M412" s="49">
        <f t="shared" si="34"/>
        <v>0</v>
      </c>
      <c r="N412" s="49">
        <f t="shared" si="34"/>
        <v>61175.982502676983</v>
      </c>
      <c r="O412" s="49">
        <f t="shared" si="34"/>
        <v>0</v>
      </c>
      <c r="P412" s="49">
        <f t="shared" si="34"/>
        <v>0</v>
      </c>
      <c r="Q412" s="49">
        <f t="shared" si="34"/>
        <v>0</v>
      </c>
      <c r="R412" s="49">
        <f t="shared" si="34"/>
        <v>0</v>
      </c>
      <c r="S412" s="49">
        <f t="shared" si="34"/>
        <v>0</v>
      </c>
      <c r="T412" s="63"/>
    </row>
    <row r="413" spans="1:21">
      <c r="B413" s="45" t="s">
        <v>260</v>
      </c>
      <c r="F413" s="50" t="s">
        <v>417</v>
      </c>
      <c r="J413" s="55">
        <f t="shared" si="33"/>
        <v>0</v>
      </c>
      <c r="L413" s="49">
        <f t="shared" si="34"/>
        <v>0</v>
      </c>
      <c r="M413" s="49">
        <f t="shared" si="34"/>
        <v>0</v>
      </c>
      <c r="N413" s="49">
        <f t="shared" si="34"/>
        <v>0</v>
      </c>
      <c r="O413" s="49">
        <f t="shared" si="34"/>
        <v>0</v>
      </c>
      <c r="P413" s="49">
        <f t="shared" si="34"/>
        <v>0</v>
      </c>
      <c r="Q413" s="49">
        <f t="shared" si="34"/>
        <v>0</v>
      </c>
      <c r="R413" s="49">
        <f t="shared" si="34"/>
        <v>0</v>
      </c>
      <c r="S413" s="49">
        <f t="shared" si="34"/>
        <v>0</v>
      </c>
      <c r="T413" s="63"/>
    </row>
    <row r="414" spans="1:21">
      <c r="B414" s="45" t="s">
        <v>261</v>
      </c>
      <c r="F414" s="50" t="s">
        <v>417</v>
      </c>
      <c r="J414" s="55">
        <f t="shared" si="33"/>
        <v>0</v>
      </c>
      <c r="L414" s="49">
        <f t="shared" si="34"/>
        <v>0</v>
      </c>
      <c r="M414" s="49">
        <f t="shared" si="34"/>
        <v>0</v>
      </c>
      <c r="N414" s="49">
        <f t="shared" si="34"/>
        <v>0</v>
      </c>
      <c r="O414" s="49">
        <f t="shared" si="34"/>
        <v>0</v>
      </c>
      <c r="P414" s="49">
        <f t="shared" si="34"/>
        <v>0</v>
      </c>
      <c r="Q414" s="49">
        <f t="shared" si="34"/>
        <v>0</v>
      </c>
      <c r="R414" s="49">
        <f t="shared" si="34"/>
        <v>0</v>
      </c>
      <c r="S414" s="49">
        <f t="shared" si="34"/>
        <v>0</v>
      </c>
      <c r="T414" s="63"/>
    </row>
    <row r="415" spans="1:21">
      <c r="B415" s="45"/>
      <c r="L415" s="63"/>
      <c r="M415" s="63"/>
      <c r="N415" s="63"/>
      <c r="O415" s="63"/>
      <c r="P415" s="63"/>
      <c r="Q415" s="63"/>
      <c r="R415" s="63"/>
      <c r="S415" s="63"/>
      <c r="T415" s="63"/>
      <c r="U415" s="59"/>
    </row>
    <row r="416" spans="1:21">
      <c r="B416" s="44" t="s">
        <v>262</v>
      </c>
      <c r="L416" s="63"/>
      <c r="M416" s="63"/>
      <c r="N416" s="63"/>
      <c r="O416" s="63"/>
      <c r="P416" s="63"/>
      <c r="Q416" s="63"/>
      <c r="R416" s="63"/>
      <c r="S416" s="63"/>
      <c r="T416" s="63"/>
      <c r="U416" s="59"/>
    </row>
    <row r="417" spans="2:22">
      <c r="B417" s="45" t="s">
        <v>252</v>
      </c>
      <c r="F417" s="50" t="s">
        <v>417</v>
      </c>
      <c r="J417" s="55">
        <f t="shared" ref="J417:J426" si="35">SUM(L417:S417)</f>
        <v>16097.616259200002</v>
      </c>
      <c r="L417" s="49">
        <f t="shared" ref="L417:S426" si="36">L93*(1+$P$20)</f>
        <v>5916.8162592000008</v>
      </c>
      <c r="M417" s="49">
        <f t="shared" si="36"/>
        <v>0</v>
      </c>
      <c r="N417" s="49">
        <f t="shared" si="36"/>
        <v>0</v>
      </c>
      <c r="O417" s="49">
        <f t="shared" si="36"/>
        <v>0</v>
      </c>
      <c r="P417" s="49">
        <f t="shared" si="36"/>
        <v>0</v>
      </c>
      <c r="Q417" s="49">
        <f t="shared" si="36"/>
        <v>10180.800000000001</v>
      </c>
      <c r="R417" s="49">
        <f t="shared" si="36"/>
        <v>0</v>
      </c>
      <c r="S417" s="49">
        <f t="shared" si="36"/>
        <v>0</v>
      </c>
      <c r="T417" s="63"/>
    </row>
    <row r="418" spans="2:22">
      <c r="B418" s="45" t="s">
        <v>253</v>
      </c>
      <c r="F418" s="50" t="s">
        <v>417</v>
      </c>
      <c r="J418" s="55">
        <f t="shared" si="35"/>
        <v>163617.31903253734</v>
      </c>
      <c r="L418" s="49">
        <f t="shared" si="36"/>
        <v>20004.579705600001</v>
      </c>
      <c r="M418" s="49">
        <f t="shared" si="36"/>
        <v>0</v>
      </c>
      <c r="N418" s="49">
        <f t="shared" si="36"/>
        <v>46549.659634319723</v>
      </c>
      <c r="O418" s="49">
        <f t="shared" si="36"/>
        <v>45330.871612617593</v>
      </c>
      <c r="P418" s="49">
        <f t="shared" si="36"/>
        <v>0</v>
      </c>
      <c r="Q418" s="49">
        <f t="shared" si="36"/>
        <v>51732.208080000004</v>
      </c>
      <c r="R418" s="49">
        <f t="shared" si="36"/>
        <v>0</v>
      </c>
      <c r="S418" s="49">
        <f t="shared" si="36"/>
        <v>0</v>
      </c>
      <c r="T418" s="63"/>
    </row>
    <row r="419" spans="2:22">
      <c r="B419" s="45" t="s">
        <v>254</v>
      </c>
      <c r="F419" s="50" t="s">
        <v>417</v>
      </c>
      <c r="J419" s="55">
        <f t="shared" si="35"/>
        <v>101288.36476297388</v>
      </c>
      <c r="L419" s="49">
        <f t="shared" si="36"/>
        <v>26728.9573824</v>
      </c>
      <c r="M419" s="49">
        <f t="shared" si="36"/>
        <v>0</v>
      </c>
      <c r="N419" s="49">
        <f t="shared" si="36"/>
        <v>0</v>
      </c>
      <c r="O419" s="49">
        <f t="shared" si="36"/>
        <v>20871.467620573869</v>
      </c>
      <c r="P419" s="49">
        <f t="shared" si="36"/>
        <v>0</v>
      </c>
      <c r="Q419" s="49">
        <f t="shared" si="36"/>
        <v>53687.939760000008</v>
      </c>
      <c r="R419" s="49">
        <f t="shared" si="36"/>
        <v>0</v>
      </c>
      <c r="S419" s="49">
        <f t="shared" si="36"/>
        <v>0</v>
      </c>
      <c r="T419" s="63"/>
    </row>
    <row r="420" spans="2:22">
      <c r="B420" s="45" t="s">
        <v>255</v>
      </c>
      <c r="F420" s="50" t="s">
        <v>417</v>
      </c>
      <c r="J420" s="55">
        <f t="shared" si="35"/>
        <v>42307.332480000005</v>
      </c>
      <c r="L420" s="49">
        <f t="shared" si="36"/>
        <v>0</v>
      </c>
      <c r="M420" s="49">
        <f t="shared" si="36"/>
        <v>6526.9108800000004</v>
      </c>
      <c r="N420" s="49">
        <f t="shared" si="36"/>
        <v>0</v>
      </c>
      <c r="O420" s="49">
        <f t="shared" si="36"/>
        <v>0</v>
      </c>
      <c r="P420" s="49">
        <f t="shared" si="36"/>
        <v>0</v>
      </c>
      <c r="Q420" s="49">
        <f t="shared" si="36"/>
        <v>35780.421600000001</v>
      </c>
      <c r="R420" s="49">
        <f t="shared" si="36"/>
        <v>0</v>
      </c>
      <c r="S420" s="49">
        <f t="shared" si="36"/>
        <v>0</v>
      </c>
      <c r="T420" s="63"/>
    </row>
    <row r="421" spans="2:22">
      <c r="B421" s="45" t="s">
        <v>256</v>
      </c>
      <c r="F421" s="50" t="s">
        <v>417</v>
      </c>
      <c r="J421" s="55">
        <f t="shared" si="35"/>
        <v>10185.050594010325</v>
      </c>
      <c r="L421" s="49">
        <f t="shared" si="36"/>
        <v>0</v>
      </c>
      <c r="M421" s="49">
        <f t="shared" si="36"/>
        <v>0</v>
      </c>
      <c r="N421" s="49">
        <f t="shared" si="36"/>
        <v>7931.9632225694941</v>
      </c>
      <c r="O421" s="49">
        <f t="shared" si="36"/>
        <v>-19924.512828559171</v>
      </c>
      <c r="P421" s="49">
        <f t="shared" si="36"/>
        <v>0</v>
      </c>
      <c r="Q421" s="49">
        <f t="shared" si="36"/>
        <v>22177.600200000001</v>
      </c>
      <c r="R421" s="49">
        <f t="shared" si="36"/>
        <v>0</v>
      </c>
      <c r="S421" s="49">
        <f t="shared" si="36"/>
        <v>0</v>
      </c>
      <c r="T421" s="63"/>
    </row>
    <row r="422" spans="2:22">
      <c r="B422" s="45" t="s">
        <v>257</v>
      </c>
      <c r="F422" s="50" t="s">
        <v>417</v>
      </c>
      <c r="J422" s="55">
        <f t="shared" si="35"/>
        <v>394735.50948931975</v>
      </c>
      <c r="L422" s="49">
        <f t="shared" si="36"/>
        <v>0</v>
      </c>
      <c r="M422" s="49">
        <f t="shared" si="36"/>
        <v>0</v>
      </c>
      <c r="N422" s="49">
        <f t="shared" si="36"/>
        <v>33461.426421487122</v>
      </c>
      <c r="O422" s="49">
        <f t="shared" si="36"/>
        <v>321941.07130783261</v>
      </c>
      <c r="P422" s="49">
        <f t="shared" si="36"/>
        <v>0</v>
      </c>
      <c r="Q422" s="49">
        <f t="shared" si="36"/>
        <v>39333.011760000001</v>
      </c>
      <c r="R422" s="49">
        <f t="shared" si="36"/>
        <v>0</v>
      </c>
      <c r="S422" s="49">
        <f t="shared" si="36"/>
        <v>0</v>
      </c>
      <c r="T422" s="63"/>
    </row>
    <row r="423" spans="2:22">
      <c r="B423" s="45" t="s">
        <v>258</v>
      </c>
      <c r="F423" s="50" t="s">
        <v>417</v>
      </c>
      <c r="J423" s="55">
        <f t="shared" si="35"/>
        <v>307219.92556387174</v>
      </c>
      <c r="L423" s="49">
        <f t="shared" si="36"/>
        <v>0</v>
      </c>
      <c r="M423" s="49">
        <f t="shared" si="36"/>
        <v>0</v>
      </c>
      <c r="N423" s="49">
        <f t="shared" si="36"/>
        <v>2238.3348271908435</v>
      </c>
      <c r="O423" s="49">
        <f t="shared" si="36"/>
        <v>205023.49300068087</v>
      </c>
      <c r="P423" s="49">
        <f t="shared" si="36"/>
        <v>0</v>
      </c>
      <c r="Q423" s="49">
        <f t="shared" si="36"/>
        <v>99958.097736000011</v>
      </c>
      <c r="R423" s="49">
        <f t="shared" si="36"/>
        <v>0</v>
      </c>
      <c r="S423" s="49">
        <f t="shared" si="36"/>
        <v>0</v>
      </c>
      <c r="T423" s="63"/>
    </row>
    <row r="424" spans="2:22">
      <c r="B424" s="45" t="s">
        <v>259</v>
      </c>
      <c r="F424" s="50" t="s">
        <v>417</v>
      </c>
      <c r="J424" s="55">
        <f t="shared" si="35"/>
        <v>10165.528800000002</v>
      </c>
      <c r="L424" s="49">
        <f t="shared" si="36"/>
        <v>0</v>
      </c>
      <c r="M424" s="49">
        <f t="shared" si="36"/>
        <v>0</v>
      </c>
      <c r="N424" s="49">
        <f t="shared" si="36"/>
        <v>0</v>
      </c>
      <c r="O424" s="49">
        <f t="shared" si="36"/>
        <v>0</v>
      </c>
      <c r="P424" s="49">
        <f t="shared" si="36"/>
        <v>0</v>
      </c>
      <c r="Q424" s="49">
        <f t="shared" si="36"/>
        <v>10165.528800000002</v>
      </c>
      <c r="R424" s="49">
        <f t="shared" si="36"/>
        <v>0</v>
      </c>
      <c r="S424" s="49">
        <f t="shared" si="36"/>
        <v>0</v>
      </c>
      <c r="T424" s="63"/>
    </row>
    <row r="425" spans="2:22">
      <c r="B425" s="45" t="s">
        <v>260</v>
      </c>
      <c r="F425" s="50" t="s">
        <v>417</v>
      </c>
      <c r="J425" s="55">
        <f t="shared" si="35"/>
        <v>0</v>
      </c>
      <c r="L425" s="49">
        <f t="shared" si="36"/>
        <v>0</v>
      </c>
      <c r="M425" s="49">
        <f t="shared" si="36"/>
        <v>0</v>
      </c>
      <c r="N425" s="49">
        <f t="shared" si="36"/>
        <v>0</v>
      </c>
      <c r="O425" s="49">
        <f t="shared" si="36"/>
        <v>0</v>
      </c>
      <c r="P425" s="49">
        <f t="shared" si="36"/>
        <v>0</v>
      </c>
      <c r="Q425" s="49">
        <f t="shared" si="36"/>
        <v>0</v>
      </c>
      <c r="R425" s="49">
        <f t="shared" si="36"/>
        <v>0</v>
      </c>
      <c r="S425" s="49">
        <f t="shared" si="36"/>
        <v>0</v>
      </c>
      <c r="T425" s="63"/>
    </row>
    <row r="426" spans="2:22">
      <c r="B426" s="45" t="s">
        <v>261</v>
      </c>
      <c r="F426" s="50" t="s">
        <v>417</v>
      </c>
      <c r="J426" s="55">
        <f t="shared" si="35"/>
        <v>0</v>
      </c>
      <c r="L426" s="49">
        <f t="shared" si="36"/>
        <v>0</v>
      </c>
      <c r="M426" s="49">
        <f t="shared" si="36"/>
        <v>0</v>
      </c>
      <c r="N426" s="49">
        <f t="shared" si="36"/>
        <v>0</v>
      </c>
      <c r="O426" s="49">
        <f t="shared" si="36"/>
        <v>0</v>
      </c>
      <c r="P426" s="49">
        <f t="shared" si="36"/>
        <v>0</v>
      </c>
      <c r="Q426" s="49">
        <f t="shared" si="36"/>
        <v>0</v>
      </c>
      <c r="R426" s="49">
        <f t="shared" si="36"/>
        <v>0</v>
      </c>
      <c r="S426" s="49">
        <f t="shared" si="36"/>
        <v>0</v>
      </c>
      <c r="T426" s="63"/>
    </row>
    <row r="427" spans="2:22">
      <c r="L427" s="63"/>
      <c r="M427" s="63"/>
      <c r="N427" s="63"/>
      <c r="O427" s="63"/>
      <c r="P427" s="63"/>
      <c r="Q427" s="63"/>
      <c r="R427" s="63"/>
      <c r="S427" s="63"/>
      <c r="T427" s="63"/>
      <c r="U427" s="59"/>
      <c r="V427" s="59"/>
    </row>
    <row r="428" spans="2:22">
      <c r="B428" s="44" t="s">
        <v>264</v>
      </c>
      <c r="L428" s="63"/>
      <c r="M428" s="63"/>
      <c r="N428" s="63"/>
      <c r="O428" s="63"/>
      <c r="P428" s="63"/>
      <c r="Q428" s="63"/>
      <c r="R428" s="63"/>
      <c r="S428" s="63"/>
      <c r="T428" s="63"/>
      <c r="U428" s="59"/>
      <c r="V428" s="59"/>
    </row>
    <row r="429" spans="2:22">
      <c r="L429" s="63"/>
      <c r="M429" s="63"/>
      <c r="N429" s="63"/>
      <c r="O429" s="63"/>
      <c r="P429" s="63"/>
      <c r="Q429" s="63"/>
      <c r="R429" s="63"/>
      <c r="S429" s="63"/>
      <c r="T429" s="63"/>
      <c r="U429" s="59"/>
      <c r="V429" s="59"/>
    </row>
    <row r="430" spans="2:22">
      <c r="B430" s="44" t="s">
        <v>251</v>
      </c>
      <c r="L430" s="63"/>
      <c r="M430" s="63"/>
      <c r="N430" s="63"/>
      <c r="O430" s="63"/>
      <c r="P430" s="63"/>
      <c r="Q430" s="63"/>
      <c r="R430" s="63"/>
      <c r="S430" s="63"/>
      <c r="T430" s="63"/>
      <c r="U430" s="59"/>
      <c r="V430" s="59"/>
    </row>
    <row r="431" spans="2:22">
      <c r="B431" s="45" t="s">
        <v>252</v>
      </c>
      <c r="F431" s="50" t="s">
        <v>417</v>
      </c>
      <c r="J431" s="55">
        <f t="shared" ref="J431:J440" si="37">SUM(L431:S431)</f>
        <v>87037.725902400023</v>
      </c>
      <c r="L431" s="49">
        <f t="shared" ref="L431:S440" si="38">L107*(1+$P$20)</f>
        <v>7331.6420352000005</v>
      </c>
      <c r="M431" s="49">
        <f t="shared" si="38"/>
        <v>4810.224384000001</v>
      </c>
      <c r="N431" s="49">
        <f t="shared" si="38"/>
        <v>48242.036404800012</v>
      </c>
      <c r="O431" s="49">
        <f t="shared" si="38"/>
        <v>0</v>
      </c>
      <c r="P431" s="49">
        <f t="shared" si="38"/>
        <v>5814.2548800000004</v>
      </c>
      <c r="Q431" s="49">
        <f t="shared" si="38"/>
        <v>18123.8397984</v>
      </c>
      <c r="R431" s="49">
        <f t="shared" si="38"/>
        <v>2715.7284000000004</v>
      </c>
      <c r="S431" s="49">
        <f t="shared" si="38"/>
        <v>0</v>
      </c>
      <c r="T431" s="63"/>
    </row>
    <row r="432" spans="2:22">
      <c r="B432" s="45" t="s">
        <v>253</v>
      </c>
      <c r="F432" s="50" t="s">
        <v>417</v>
      </c>
      <c r="J432" s="55">
        <f t="shared" si="37"/>
        <v>231509.40674400001</v>
      </c>
      <c r="L432" s="49">
        <f t="shared" si="38"/>
        <v>2386.1962656000005</v>
      </c>
      <c r="M432" s="49">
        <f t="shared" si="38"/>
        <v>6651.7274880000004</v>
      </c>
      <c r="N432" s="49">
        <f t="shared" si="38"/>
        <v>39236.976273600005</v>
      </c>
      <c r="O432" s="49">
        <f t="shared" si="38"/>
        <v>149624.21426400001</v>
      </c>
      <c r="P432" s="49">
        <f t="shared" si="38"/>
        <v>11679.067612800001</v>
      </c>
      <c r="Q432" s="49">
        <f t="shared" si="38"/>
        <v>13112.615880000001</v>
      </c>
      <c r="R432" s="49">
        <f t="shared" si="38"/>
        <v>8818.6089600000014</v>
      </c>
      <c r="S432" s="49">
        <f t="shared" si="38"/>
        <v>0</v>
      </c>
      <c r="T432" s="63"/>
    </row>
    <row r="433" spans="2:20">
      <c r="B433" s="45" t="s">
        <v>254</v>
      </c>
      <c r="F433" s="50" t="s">
        <v>417</v>
      </c>
      <c r="J433" s="55">
        <f t="shared" si="37"/>
        <v>212985.60403680004</v>
      </c>
      <c r="L433" s="49">
        <f t="shared" si="38"/>
        <v>0</v>
      </c>
      <c r="M433" s="49">
        <f t="shared" si="38"/>
        <v>4576.5852048000006</v>
      </c>
      <c r="N433" s="49">
        <f t="shared" si="38"/>
        <v>73907.517600000006</v>
      </c>
      <c r="O433" s="49">
        <f t="shared" si="38"/>
        <v>109432.35021600001</v>
      </c>
      <c r="P433" s="49">
        <f t="shared" si="38"/>
        <v>0</v>
      </c>
      <c r="Q433" s="49">
        <f t="shared" si="38"/>
        <v>25069.151016000003</v>
      </c>
      <c r="R433" s="49">
        <f t="shared" si="38"/>
        <v>0</v>
      </c>
      <c r="S433" s="49">
        <f t="shared" si="38"/>
        <v>0</v>
      </c>
      <c r="T433" s="63"/>
    </row>
    <row r="434" spans="2:20">
      <c r="B434" s="45" t="s">
        <v>255</v>
      </c>
      <c r="F434" s="50" t="s">
        <v>417</v>
      </c>
      <c r="J434" s="55">
        <f t="shared" si="37"/>
        <v>21617.995265306941</v>
      </c>
      <c r="L434" s="49">
        <f t="shared" si="38"/>
        <v>3169.2830400000003</v>
      </c>
      <c r="M434" s="49">
        <f t="shared" si="38"/>
        <v>4833.6504048000015</v>
      </c>
      <c r="N434" s="49">
        <f t="shared" si="38"/>
        <v>8300.3044320000008</v>
      </c>
      <c r="O434" s="49">
        <f t="shared" si="38"/>
        <v>5314.7573885069414</v>
      </c>
      <c r="P434" s="49">
        <f t="shared" si="38"/>
        <v>0</v>
      </c>
      <c r="Q434" s="49">
        <f t="shared" si="38"/>
        <v>0</v>
      </c>
      <c r="R434" s="49">
        <f t="shared" si="38"/>
        <v>0</v>
      </c>
      <c r="S434" s="49">
        <f t="shared" si="38"/>
        <v>0</v>
      </c>
      <c r="T434" s="63"/>
    </row>
    <row r="435" spans="2:20">
      <c r="B435" s="45" t="s">
        <v>256</v>
      </c>
      <c r="F435" s="50" t="s">
        <v>417</v>
      </c>
      <c r="J435" s="55">
        <f t="shared" si="37"/>
        <v>15429.104208000002</v>
      </c>
      <c r="L435" s="49">
        <f t="shared" si="38"/>
        <v>0</v>
      </c>
      <c r="M435" s="49">
        <f t="shared" si="38"/>
        <v>0</v>
      </c>
      <c r="N435" s="49">
        <f t="shared" si="38"/>
        <v>0</v>
      </c>
      <c r="O435" s="49">
        <f t="shared" si="38"/>
        <v>15429.104208000002</v>
      </c>
      <c r="P435" s="49">
        <f t="shared" si="38"/>
        <v>0</v>
      </c>
      <c r="Q435" s="49">
        <f t="shared" si="38"/>
        <v>0</v>
      </c>
      <c r="R435" s="49">
        <f t="shared" si="38"/>
        <v>0</v>
      </c>
      <c r="S435" s="49">
        <f t="shared" si="38"/>
        <v>0</v>
      </c>
      <c r="T435" s="63"/>
    </row>
    <row r="436" spans="2:20">
      <c r="B436" s="45" t="s">
        <v>257</v>
      </c>
      <c r="F436" s="50" t="s">
        <v>417</v>
      </c>
      <c r="J436" s="55">
        <f t="shared" si="37"/>
        <v>29176.798392000001</v>
      </c>
      <c r="L436" s="49">
        <f t="shared" si="38"/>
        <v>0</v>
      </c>
      <c r="M436" s="49">
        <f t="shared" si="38"/>
        <v>0</v>
      </c>
      <c r="N436" s="49">
        <f t="shared" si="38"/>
        <v>0</v>
      </c>
      <c r="O436" s="49">
        <f t="shared" si="38"/>
        <v>25048.483992000001</v>
      </c>
      <c r="P436" s="49">
        <f t="shared" si="38"/>
        <v>0</v>
      </c>
      <c r="Q436" s="49">
        <f t="shared" si="38"/>
        <v>0</v>
      </c>
      <c r="R436" s="49">
        <f t="shared" si="38"/>
        <v>4128.3144000000002</v>
      </c>
      <c r="S436" s="49">
        <f t="shared" si="38"/>
        <v>0</v>
      </c>
      <c r="T436" s="63"/>
    </row>
    <row r="437" spans="2:20">
      <c r="B437" s="45" t="s">
        <v>258</v>
      </c>
      <c r="F437" s="50" t="s">
        <v>417</v>
      </c>
      <c r="J437" s="55">
        <f t="shared" si="37"/>
        <v>0</v>
      </c>
      <c r="L437" s="49">
        <f t="shared" si="38"/>
        <v>0</v>
      </c>
      <c r="M437" s="49">
        <f t="shared" si="38"/>
        <v>0</v>
      </c>
      <c r="N437" s="49">
        <f t="shared" si="38"/>
        <v>0</v>
      </c>
      <c r="O437" s="49">
        <f t="shared" si="38"/>
        <v>0</v>
      </c>
      <c r="P437" s="49">
        <f t="shared" si="38"/>
        <v>0</v>
      </c>
      <c r="Q437" s="49">
        <f t="shared" si="38"/>
        <v>0</v>
      </c>
      <c r="R437" s="49">
        <f t="shared" si="38"/>
        <v>0</v>
      </c>
      <c r="S437" s="49">
        <f t="shared" si="38"/>
        <v>0</v>
      </c>
      <c r="T437" s="63"/>
    </row>
    <row r="438" spans="2:20">
      <c r="B438" s="45" t="s">
        <v>259</v>
      </c>
      <c r="F438" s="50" t="s">
        <v>417</v>
      </c>
      <c r="J438" s="55">
        <f t="shared" si="37"/>
        <v>0</v>
      </c>
      <c r="L438" s="49">
        <f t="shared" si="38"/>
        <v>0</v>
      </c>
      <c r="M438" s="49">
        <f t="shared" si="38"/>
        <v>0</v>
      </c>
      <c r="N438" s="49">
        <f t="shared" si="38"/>
        <v>0</v>
      </c>
      <c r="O438" s="49">
        <f t="shared" si="38"/>
        <v>0</v>
      </c>
      <c r="P438" s="49">
        <f t="shared" si="38"/>
        <v>0</v>
      </c>
      <c r="Q438" s="49">
        <f t="shared" si="38"/>
        <v>0</v>
      </c>
      <c r="R438" s="49">
        <f t="shared" si="38"/>
        <v>0</v>
      </c>
      <c r="S438" s="49">
        <f t="shared" si="38"/>
        <v>0</v>
      </c>
      <c r="T438" s="63"/>
    </row>
    <row r="439" spans="2:20">
      <c r="B439" s="45" t="s">
        <v>260</v>
      </c>
      <c r="F439" s="50" t="s">
        <v>417</v>
      </c>
      <c r="J439" s="55">
        <f t="shared" si="37"/>
        <v>0</v>
      </c>
      <c r="L439" s="49">
        <f t="shared" si="38"/>
        <v>0</v>
      </c>
      <c r="M439" s="49">
        <f t="shared" si="38"/>
        <v>0</v>
      </c>
      <c r="N439" s="49">
        <f t="shared" si="38"/>
        <v>0</v>
      </c>
      <c r="O439" s="49">
        <f t="shared" si="38"/>
        <v>0</v>
      </c>
      <c r="P439" s="49">
        <f t="shared" si="38"/>
        <v>0</v>
      </c>
      <c r="Q439" s="49">
        <f t="shared" si="38"/>
        <v>0</v>
      </c>
      <c r="R439" s="49">
        <f t="shared" si="38"/>
        <v>0</v>
      </c>
      <c r="S439" s="49">
        <f t="shared" si="38"/>
        <v>0</v>
      </c>
      <c r="T439" s="63"/>
    </row>
    <row r="440" spans="2:20">
      <c r="B440" s="45" t="s">
        <v>261</v>
      </c>
      <c r="F440" s="50" t="s">
        <v>417</v>
      </c>
      <c r="J440" s="55">
        <f t="shared" si="37"/>
        <v>0</v>
      </c>
      <c r="L440" s="49">
        <f t="shared" si="38"/>
        <v>0</v>
      </c>
      <c r="M440" s="49">
        <f t="shared" si="38"/>
        <v>0</v>
      </c>
      <c r="N440" s="49">
        <f t="shared" si="38"/>
        <v>0</v>
      </c>
      <c r="O440" s="49">
        <f t="shared" si="38"/>
        <v>0</v>
      </c>
      <c r="P440" s="49">
        <f t="shared" si="38"/>
        <v>0</v>
      </c>
      <c r="Q440" s="49">
        <f t="shared" si="38"/>
        <v>0</v>
      </c>
      <c r="R440" s="49">
        <f t="shared" si="38"/>
        <v>0</v>
      </c>
      <c r="S440" s="49">
        <f t="shared" si="38"/>
        <v>0</v>
      </c>
      <c r="T440" s="63"/>
    </row>
    <row r="441" spans="2:20">
      <c r="B441" s="121"/>
      <c r="L441" s="63"/>
      <c r="M441" s="63"/>
      <c r="N441" s="63"/>
      <c r="O441" s="63"/>
      <c r="P441" s="63"/>
      <c r="Q441" s="63"/>
      <c r="R441" s="63"/>
      <c r="S441" s="63"/>
      <c r="T441" s="63"/>
    </row>
    <row r="442" spans="2:20">
      <c r="B442" s="142" t="s">
        <v>262</v>
      </c>
      <c r="L442" s="63"/>
      <c r="M442" s="63"/>
      <c r="N442" s="63"/>
      <c r="O442" s="63"/>
      <c r="P442" s="63"/>
      <c r="Q442" s="63"/>
      <c r="R442" s="63"/>
      <c r="S442" s="63"/>
      <c r="T442" s="63"/>
    </row>
    <row r="443" spans="2:20">
      <c r="B443" s="45" t="s">
        <v>252</v>
      </c>
      <c r="F443" s="50" t="s">
        <v>417</v>
      </c>
      <c r="J443" s="55">
        <f t="shared" ref="J443:J452" si="39">SUM(L443:S443)</f>
        <v>15231.759580800001</v>
      </c>
      <c r="K443" s="63">
        <f>'EAV rest v. aansl.'!K602</f>
        <v>0</v>
      </c>
      <c r="L443" s="49">
        <f t="shared" ref="L443:S452" si="40">L119*(1+$P$20)</f>
        <v>12668.610830400001</v>
      </c>
      <c r="M443" s="49">
        <f t="shared" si="40"/>
        <v>0</v>
      </c>
      <c r="N443" s="49">
        <f t="shared" si="40"/>
        <v>0</v>
      </c>
      <c r="O443" s="49">
        <f t="shared" si="40"/>
        <v>0</v>
      </c>
      <c r="P443" s="49">
        <f t="shared" si="40"/>
        <v>0</v>
      </c>
      <c r="Q443" s="49">
        <f t="shared" si="40"/>
        <v>2563.1487504000002</v>
      </c>
      <c r="R443" s="49">
        <f t="shared" si="40"/>
        <v>0</v>
      </c>
      <c r="S443" s="49">
        <f t="shared" si="40"/>
        <v>0</v>
      </c>
      <c r="T443" s="63"/>
    </row>
    <row r="444" spans="2:20">
      <c r="B444" s="45" t="s">
        <v>253</v>
      </c>
      <c r="F444" s="50" t="s">
        <v>417</v>
      </c>
      <c r="J444" s="55">
        <f t="shared" si="39"/>
        <v>85756.594391999999</v>
      </c>
      <c r="L444" s="49">
        <f t="shared" si="40"/>
        <v>16635.539188800001</v>
      </c>
      <c r="M444" s="49">
        <f t="shared" si="40"/>
        <v>0</v>
      </c>
      <c r="N444" s="49">
        <f t="shared" si="40"/>
        <v>0</v>
      </c>
      <c r="O444" s="49">
        <f t="shared" si="40"/>
        <v>0</v>
      </c>
      <c r="P444" s="49">
        <f t="shared" si="40"/>
        <v>0</v>
      </c>
      <c r="Q444" s="49">
        <f t="shared" si="40"/>
        <v>69121.055203199998</v>
      </c>
      <c r="R444" s="49">
        <f t="shared" si="40"/>
        <v>0</v>
      </c>
      <c r="S444" s="49">
        <f t="shared" si="40"/>
        <v>0</v>
      </c>
      <c r="T444" s="63"/>
    </row>
    <row r="445" spans="2:20">
      <c r="B445" s="45" t="s">
        <v>254</v>
      </c>
      <c r="F445" s="50" t="s">
        <v>417</v>
      </c>
      <c r="J445" s="55">
        <f t="shared" si="39"/>
        <v>34065.364031999998</v>
      </c>
      <c r="L445" s="49">
        <f t="shared" si="40"/>
        <v>28098.946915200002</v>
      </c>
      <c r="M445" s="49">
        <f t="shared" si="40"/>
        <v>0</v>
      </c>
      <c r="N445" s="49">
        <f t="shared" si="40"/>
        <v>0</v>
      </c>
      <c r="O445" s="49">
        <f t="shared" si="40"/>
        <v>2285.793216</v>
      </c>
      <c r="P445" s="49">
        <f t="shared" si="40"/>
        <v>0</v>
      </c>
      <c r="Q445" s="49">
        <f t="shared" si="40"/>
        <v>3680.6239008000007</v>
      </c>
      <c r="R445" s="49">
        <f t="shared" si="40"/>
        <v>0</v>
      </c>
      <c r="S445" s="49">
        <f t="shared" si="40"/>
        <v>0</v>
      </c>
      <c r="T445" s="63"/>
    </row>
    <row r="446" spans="2:20">
      <c r="B446" s="45" t="s">
        <v>255</v>
      </c>
      <c r="F446" s="50" t="s">
        <v>417</v>
      </c>
      <c r="J446" s="55">
        <f t="shared" si="39"/>
        <v>100071.1249776</v>
      </c>
      <c r="L446" s="49">
        <f t="shared" si="40"/>
        <v>0</v>
      </c>
      <c r="M446" s="49">
        <f t="shared" si="40"/>
        <v>11452.738248</v>
      </c>
      <c r="N446" s="49">
        <f t="shared" si="40"/>
        <v>0</v>
      </c>
      <c r="O446" s="49">
        <f t="shared" si="40"/>
        <v>0</v>
      </c>
      <c r="P446" s="49">
        <f t="shared" si="40"/>
        <v>0</v>
      </c>
      <c r="Q446" s="49">
        <f t="shared" si="40"/>
        <v>88618.38672960001</v>
      </c>
      <c r="R446" s="49">
        <f t="shared" si="40"/>
        <v>0</v>
      </c>
      <c r="S446" s="49">
        <f t="shared" si="40"/>
        <v>0</v>
      </c>
      <c r="T446" s="63"/>
    </row>
    <row r="447" spans="2:20">
      <c r="B447" s="45" t="s">
        <v>256</v>
      </c>
      <c r="F447" s="50" t="s">
        <v>417</v>
      </c>
      <c r="J447" s="55">
        <f t="shared" si="39"/>
        <v>5714.483040000001</v>
      </c>
      <c r="L447" s="49">
        <f t="shared" si="40"/>
        <v>0</v>
      </c>
      <c r="M447" s="49">
        <f t="shared" si="40"/>
        <v>0</v>
      </c>
      <c r="N447" s="49">
        <f t="shared" si="40"/>
        <v>0</v>
      </c>
      <c r="O447" s="49">
        <f t="shared" si="40"/>
        <v>5714.483040000001</v>
      </c>
      <c r="P447" s="49">
        <f t="shared" si="40"/>
        <v>0</v>
      </c>
      <c r="Q447" s="49">
        <f t="shared" si="40"/>
        <v>0</v>
      </c>
      <c r="R447" s="49">
        <f t="shared" si="40"/>
        <v>0</v>
      </c>
      <c r="S447" s="49">
        <f t="shared" si="40"/>
        <v>0</v>
      </c>
      <c r="T447" s="63"/>
    </row>
    <row r="448" spans="2:20">
      <c r="B448" s="45" t="s">
        <v>257</v>
      </c>
      <c r="F448" s="50" t="s">
        <v>417</v>
      </c>
      <c r="J448" s="55">
        <f t="shared" si="39"/>
        <v>111808.24351200002</v>
      </c>
      <c r="L448" s="49">
        <f t="shared" si="40"/>
        <v>0</v>
      </c>
      <c r="M448" s="49">
        <f t="shared" si="40"/>
        <v>0</v>
      </c>
      <c r="N448" s="49">
        <f t="shared" si="40"/>
        <v>107712.86400000002</v>
      </c>
      <c r="O448" s="49">
        <f t="shared" si="40"/>
        <v>4095.3795120000004</v>
      </c>
      <c r="P448" s="49">
        <f t="shared" si="40"/>
        <v>0</v>
      </c>
      <c r="Q448" s="49">
        <f t="shared" si="40"/>
        <v>0</v>
      </c>
      <c r="R448" s="49">
        <f t="shared" si="40"/>
        <v>0</v>
      </c>
      <c r="S448" s="49">
        <f t="shared" si="40"/>
        <v>0</v>
      </c>
      <c r="T448" s="63"/>
    </row>
    <row r="449" spans="1:22">
      <c r="B449" s="45" t="s">
        <v>258</v>
      </c>
      <c r="F449" s="50" t="s">
        <v>417</v>
      </c>
      <c r="J449" s="55">
        <f t="shared" si="39"/>
        <v>100310.8217328</v>
      </c>
      <c r="L449" s="49">
        <f t="shared" si="40"/>
        <v>0</v>
      </c>
      <c r="M449" s="49">
        <f t="shared" si="40"/>
        <v>0</v>
      </c>
      <c r="N449" s="49">
        <f t="shared" si="40"/>
        <v>0</v>
      </c>
      <c r="O449" s="49">
        <f t="shared" si="40"/>
        <v>13524.276528000002</v>
      </c>
      <c r="P449" s="49">
        <f t="shared" si="40"/>
        <v>0</v>
      </c>
      <c r="Q449" s="49">
        <f t="shared" si="40"/>
        <v>86786.545204800001</v>
      </c>
      <c r="R449" s="49">
        <f t="shared" si="40"/>
        <v>0</v>
      </c>
      <c r="S449" s="49">
        <f t="shared" si="40"/>
        <v>0</v>
      </c>
      <c r="T449" s="63"/>
    </row>
    <row r="450" spans="1:22">
      <c r="B450" s="45" t="s">
        <v>259</v>
      </c>
      <c r="F450" s="50" t="s">
        <v>417</v>
      </c>
      <c r="J450" s="55">
        <f t="shared" si="39"/>
        <v>0</v>
      </c>
      <c r="L450" s="49">
        <f t="shared" si="40"/>
        <v>0</v>
      </c>
      <c r="M450" s="49">
        <f t="shared" si="40"/>
        <v>0</v>
      </c>
      <c r="N450" s="49">
        <f t="shared" si="40"/>
        <v>0</v>
      </c>
      <c r="O450" s="49">
        <f t="shared" si="40"/>
        <v>0</v>
      </c>
      <c r="P450" s="49">
        <f t="shared" si="40"/>
        <v>0</v>
      </c>
      <c r="Q450" s="49">
        <f t="shared" si="40"/>
        <v>0</v>
      </c>
      <c r="R450" s="49">
        <f t="shared" si="40"/>
        <v>0</v>
      </c>
      <c r="S450" s="49">
        <f t="shared" si="40"/>
        <v>0</v>
      </c>
      <c r="T450" s="63"/>
    </row>
    <row r="451" spans="1:22">
      <c r="B451" s="45" t="s">
        <v>260</v>
      </c>
      <c r="F451" s="50" t="s">
        <v>417</v>
      </c>
      <c r="J451" s="55">
        <f t="shared" si="39"/>
        <v>0</v>
      </c>
      <c r="L451" s="49">
        <f t="shared" si="40"/>
        <v>0</v>
      </c>
      <c r="M451" s="49">
        <f t="shared" si="40"/>
        <v>0</v>
      </c>
      <c r="N451" s="49">
        <f t="shared" si="40"/>
        <v>0</v>
      </c>
      <c r="O451" s="49">
        <f t="shared" si="40"/>
        <v>0</v>
      </c>
      <c r="P451" s="49">
        <f t="shared" si="40"/>
        <v>0</v>
      </c>
      <c r="Q451" s="49">
        <f t="shared" si="40"/>
        <v>0</v>
      </c>
      <c r="R451" s="49">
        <f t="shared" si="40"/>
        <v>0</v>
      </c>
      <c r="S451" s="49">
        <f t="shared" si="40"/>
        <v>0</v>
      </c>
      <c r="T451" s="63"/>
    </row>
    <row r="452" spans="1:22">
      <c r="B452" s="45" t="s">
        <v>261</v>
      </c>
      <c r="F452" s="50" t="s">
        <v>417</v>
      </c>
      <c r="J452" s="55">
        <f t="shared" si="39"/>
        <v>0</v>
      </c>
      <c r="L452" s="49">
        <f t="shared" si="40"/>
        <v>0</v>
      </c>
      <c r="M452" s="49">
        <f t="shared" si="40"/>
        <v>0</v>
      </c>
      <c r="N452" s="49">
        <f t="shared" si="40"/>
        <v>0</v>
      </c>
      <c r="O452" s="49">
        <f t="shared" si="40"/>
        <v>0</v>
      </c>
      <c r="P452" s="49">
        <f t="shared" si="40"/>
        <v>0</v>
      </c>
      <c r="Q452" s="49">
        <f t="shared" si="40"/>
        <v>0</v>
      </c>
      <c r="R452" s="49">
        <f t="shared" si="40"/>
        <v>0</v>
      </c>
      <c r="S452" s="49">
        <f t="shared" si="40"/>
        <v>0</v>
      </c>
      <c r="T452" s="63"/>
    </row>
    <row r="453" spans="1:22">
      <c r="L453" s="63"/>
      <c r="M453" s="63"/>
      <c r="N453" s="63"/>
      <c r="O453" s="63"/>
      <c r="P453" s="63"/>
      <c r="Q453" s="63"/>
      <c r="R453" s="63"/>
      <c r="S453" s="63"/>
      <c r="T453" s="63"/>
      <c r="U453" s="59"/>
      <c r="V453" s="59"/>
    </row>
    <row r="454" spans="1:22" s="78" customFormat="1">
      <c r="B454" s="78" t="s">
        <v>415</v>
      </c>
    </row>
    <row r="455" spans="1:22" s="68" customFormat="1">
      <c r="A455" s="2"/>
    </row>
    <row r="456" spans="1:22">
      <c r="B456" s="44" t="s">
        <v>263</v>
      </c>
    </row>
    <row r="457" spans="1:22">
      <c r="B457" s="45"/>
    </row>
    <row r="458" spans="1:22">
      <c r="B458" s="44" t="s">
        <v>251</v>
      </c>
      <c r="T458" s="59"/>
    </row>
    <row r="459" spans="1:22">
      <c r="B459" s="45" t="s">
        <v>252</v>
      </c>
      <c r="F459" s="50" t="s">
        <v>417</v>
      </c>
      <c r="J459" s="55">
        <f t="shared" ref="J459:J468" si="41">SUM(L459:S459)</f>
        <v>387319.32512182568</v>
      </c>
      <c r="L459" s="49">
        <f t="shared" ref="L459:S468" si="42">L135*(1+$Q$20)</f>
        <v>7390.5955200000008</v>
      </c>
      <c r="M459" s="49">
        <f t="shared" si="42"/>
        <v>4989.6000000000004</v>
      </c>
      <c r="N459" s="49">
        <f t="shared" si="42"/>
        <v>222424.34480182565</v>
      </c>
      <c r="O459" s="49">
        <f t="shared" si="42"/>
        <v>0</v>
      </c>
      <c r="P459" s="49">
        <f t="shared" si="42"/>
        <v>8512.4088000000011</v>
      </c>
      <c r="Q459" s="49">
        <f t="shared" si="42"/>
        <v>144002.37599999999</v>
      </c>
      <c r="R459" s="49">
        <f t="shared" si="42"/>
        <v>0</v>
      </c>
      <c r="S459" s="49">
        <f t="shared" si="42"/>
        <v>0</v>
      </c>
      <c r="T459" s="63"/>
    </row>
    <row r="460" spans="1:22">
      <c r="B460" s="45" t="s">
        <v>253</v>
      </c>
      <c r="F460" s="50" t="s">
        <v>417</v>
      </c>
      <c r="J460" s="55">
        <f t="shared" si="41"/>
        <v>623469.08862576948</v>
      </c>
      <c r="L460" s="49">
        <f t="shared" si="42"/>
        <v>885.6791999999997</v>
      </c>
      <c r="M460" s="49">
        <f t="shared" si="42"/>
        <v>0</v>
      </c>
      <c r="N460" s="49">
        <f t="shared" si="42"/>
        <v>182358.40959003344</v>
      </c>
      <c r="O460" s="49">
        <f t="shared" si="42"/>
        <v>405827.16111573606</v>
      </c>
      <c r="P460" s="49">
        <f t="shared" si="42"/>
        <v>71.154720000000026</v>
      </c>
      <c r="Q460" s="49">
        <f t="shared" si="42"/>
        <v>34326.684000000001</v>
      </c>
      <c r="R460" s="49">
        <f t="shared" si="42"/>
        <v>0</v>
      </c>
      <c r="S460" s="49">
        <f t="shared" si="42"/>
        <v>0</v>
      </c>
      <c r="T460" s="63"/>
    </row>
    <row r="461" spans="1:22">
      <c r="B461" s="45" t="s">
        <v>254</v>
      </c>
      <c r="F461" s="50" t="s">
        <v>417</v>
      </c>
      <c r="J461" s="55">
        <f t="shared" si="41"/>
        <v>331924.2574289465</v>
      </c>
      <c r="L461" s="49">
        <f t="shared" si="42"/>
        <v>3233.1599999999994</v>
      </c>
      <c r="M461" s="49">
        <f t="shared" si="42"/>
        <v>0</v>
      </c>
      <c r="N461" s="49">
        <f t="shared" si="42"/>
        <v>139157.43053660239</v>
      </c>
      <c r="O461" s="49">
        <f t="shared" si="42"/>
        <v>150365.03473234412</v>
      </c>
      <c r="P461" s="49">
        <f t="shared" si="42"/>
        <v>0</v>
      </c>
      <c r="Q461" s="49">
        <f t="shared" si="42"/>
        <v>32052.232799999998</v>
      </c>
      <c r="R461" s="49">
        <f t="shared" si="42"/>
        <v>7116.3993600000003</v>
      </c>
      <c r="S461" s="49">
        <f t="shared" si="42"/>
        <v>0</v>
      </c>
      <c r="T461" s="63"/>
    </row>
    <row r="462" spans="1:22">
      <c r="B462" s="45" t="s">
        <v>255</v>
      </c>
      <c r="F462" s="50" t="s">
        <v>417</v>
      </c>
      <c r="J462" s="55">
        <f t="shared" si="41"/>
        <v>376018.10922761133</v>
      </c>
      <c r="L462" s="49">
        <f t="shared" si="42"/>
        <v>0</v>
      </c>
      <c r="M462" s="49">
        <f t="shared" si="42"/>
        <v>0</v>
      </c>
      <c r="N462" s="49">
        <f t="shared" si="42"/>
        <v>117789.27732089304</v>
      </c>
      <c r="O462" s="49">
        <f t="shared" si="42"/>
        <v>258228.83190671826</v>
      </c>
      <c r="P462" s="49">
        <f t="shared" si="42"/>
        <v>0</v>
      </c>
      <c r="Q462" s="49">
        <f t="shared" si="42"/>
        <v>0</v>
      </c>
      <c r="R462" s="49">
        <f t="shared" si="42"/>
        <v>0</v>
      </c>
      <c r="S462" s="49">
        <f t="shared" si="42"/>
        <v>0</v>
      </c>
      <c r="T462" s="63"/>
    </row>
    <row r="463" spans="1:22">
      <c r="B463" s="45" t="s">
        <v>256</v>
      </c>
      <c r="F463" s="50" t="s">
        <v>417</v>
      </c>
      <c r="J463" s="55">
        <f t="shared" si="41"/>
        <v>219309.29189764359</v>
      </c>
      <c r="L463" s="49">
        <f t="shared" si="42"/>
        <v>0</v>
      </c>
      <c r="M463" s="49">
        <f t="shared" si="42"/>
        <v>0</v>
      </c>
      <c r="N463" s="49">
        <f t="shared" si="42"/>
        <v>72423.206689687082</v>
      </c>
      <c r="O463" s="49">
        <f t="shared" si="42"/>
        <v>146886.08520795649</v>
      </c>
      <c r="P463" s="49">
        <f t="shared" si="42"/>
        <v>0</v>
      </c>
      <c r="Q463" s="49">
        <f t="shared" si="42"/>
        <v>0</v>
      </c>
      <c r="R463" s="49">
        <f t="shared" si="42"/>
        <v>0</v>
      </c>
      <c r="S463" s="49">
        <f t="shared" si="42"/>
        <v>0</v>
      </c>
      <c r="T463" s="63"/>
    </row>
    <row r="464" spans="1:22">
      <c r="B464" s="45" t="s">
        <v>257</v>
      </c>
      <c r="F464" s="50" t="s">
        <v>417</v>
      </c>
      <c r="J464" s="55">
        <f t="shared" si="41"/>
        <v>40015.557861312693</v>
      </c>
      <c r="L464" s="49">
        <f t="shared" si="42"/>
        <v>0</v>
      </c>
      <c r="M464" s="49">
        <f t="shared" si="42"/>
        <v>0</v>
      </c>
      <c r="N464" s="49">
        <f t="shared" si="42"/>
        <v>40015.557861312693</v>
      </c>
      <c r="O464" s="49">
        <f t="shared" si="42"/>
        <v>0</v>
      </c>
      <c r="P464" s="49">
        <f t="shared" si="42"/>
        <v>0</v>
      </c>
      <c r="Q464" s="49">
        <f t="shared" si="42"/>
        <v>0</v>
      </c>
      <c r="R464" s="49">
        <f t="shared" si="42"/>
        <v>0</v>
      </c>
      <c r="S464" s="49">
        <f t="shared" si="42"/>
        <v>0</v>
      </c>
      <c r="T464" s="63"/>
    </row>
    <row r="465" spans="2:21">
      <c r="B465" s="45" t="s">
        <v>258</v>
      </c>
      <c r="F465" s="50" t="s">
        <v>417</v>
      </c>
      <c r="J465" s="55">
        <f t="shared" si="41"/>
        <v>72929.718625493275</v>
      </c>
      <c r="L465" s="49">
        <f t="shared" si="42"/>
        <v>0</v>
      </c>
      <c r="M465" s="49">
        <f t="shared" si="42"/>
        <v>0</v>
      </c>
      <c r="N465" s="49">
        <f t="shared" si="42"/>
        <v>72929.718625493275</v>
      </c>
      <c r="O465" s="49">
        <f t="shared" si="42"/>
        <v>0</v>
      </c>
      <c r="P465" s="49">
        <f t="shared" si="42"/>
        <v>0</v>
      </c>
      <c r="Q465" s="49">
        <f t="shared" si="42"/>
        <v>0</v>
      </c>
      <c r="R465" s="49">
        <f t="shared" si="42"/>
        <v>0</v>
      </c>
      <c r="S465" s="49">
        <f t="shared" si="42"/>
        <v>0</v>
      </c>
      <c r="T465" s="63"/>
    </row>
    <row r="466" spans="2:21">
      <c r="B466" s="45" t="s">
        <v>259</v>
      </c>
      <c r="F466" s="50" t="s">
        <v>417</v>
      </c>
      <c r="J466" s="55">
        <f t="shared" si="41"/>
        <v>0</v>
      </c>
      <c r="L466" s="49">
        <f t="shared" si="42"/>
        <v>0</v>
      </c>
      <c r="M466" s="49">
        <f t="shared" si="42"/>
        <v>0</v>
      </c>
      <c r="N466" s="49">
        <f t="shared" si="42"/>
        <v>0</v>
      </c>
      <c r="O466" s="49">
        <f t="shared" si="42"/>
        <v>0</v>
      </c>
      <c r="P466" s="49">
        <f t="shared" si="42"/>
        <v>0</v>
      </c>
      <c r="Q466" s="49">
        <f t="shared" si="42"/>
        <v>0</v>
      </c>
      <c r="R466" s="49">
        <f t="shared" si="42"/>
        <v>0</v>
      </c>
      <c r="S466" s="49">
        <f t="shared" si="42"/>
        <v>0</v>
      </c>
      <c r="T466" s="63"/>
    </row>
    <row r="467" spans="2:21">
      <c r="B467" s="45" t="s">
        <v>260</v>
      </c>
      <c r="F467" s="50" t="s">
        <v>417</v>
      </c>
      <c r="J467" s="55">
        <f t="shared" si="41"/>
        <v>0</v>
      </c>
      <c r="L467" s="49">
        <f t="shared" si="42"/>
        <v>0</v>
      </c>
      <c r="M467" s="49">
        <f t="shared" si="42"/>
        <v>0</v>
      </c>
      <c r="N467" s="49">
        <f t="shared" si="42"/>
        <v>0</v>
      </c>
      <c r="O467" s="49">
        <f t="shared" si="42"/>
        <v>0</v>
      </c>
      <c r="P467" s="49">
        <f t="shared" si="42"/>
        <v>0</v>
      </c>
      <c r="Q467" s="49">
        <f t="shared" si="42"/>
        <v>0</v>
      </c>
      <c r="R467" s="49">
        <f t="shared" si="42"/>
        <v>0</v>
      </c>
      <c r="S467" s="49">
        <f t="shared" si="42"/>
        <v>0</v>
      </c>
      <c r="T467" s="63"/>
    </row>
    <row r="468" spans="2:21">
      <c r="B468" s="45" t="s">
        <v>261</v>
      </c>
      <c r="F468" s="50" t="s">
        <v>417</v>
      </c>
      <c r="J468" s="55">
        <f t="shared" si="41"/>
        <v>0</v>
      </c>
      <c r="L468" s="49">
        <f t="shared" si="42"/>
        <v>0</v>
      </c>
      <c r="M468" s="49">
        <f t="shared" si="42"/>
        <v>0</v>
      </c>
      <c r="N468" s="49">
        <f t="shared" si="42"/>
        <v>0</v>
      </c>
      <c r="O468" s="49">
        <f t="shared" si="42"/>
        <v>0</v>
      </c>
      <c r="P468" s="49">
        <f t="shared" si="42"/>
        <v>0</v>
      </c>
      <c r="Q468" s="49">
        <f t="shared" si="42"/>
        <v>0</v>
      </c>
      <c r="R468" s="49">
        <f t="shared" si="42"/>
        <v>0</v>
      </c>
      <c r="S468" s="49">
        <f t="shared" si="42"/>
        <v>0</v>
      </c>
      <c r="T468" s="63"/>
    </row>
    <row r="469" spans="2:21">
      <c r="B469" s="45"/>
      <c r="L469" s="63"/>
      <c r="M469" s="63"/>
      <c r="N469" s="63"/>
      <c r="O469" s="63"/>
      <c r="P469" s="63"/>
      <c r="Q469" s="63"/>
      <c r="R469" s="63"/>
      <c r="S469" s="63"/>
      <c r="T469" s="63"/>
      <c r="U469" s="59"/>
    </row>
    <row r="470" spans="2:21">
      <c r="B470" s="44" t="s">
        <v>262</v>
      </c>
      <c r="L470" s="63"/>
      <c r="M470" s="63"/>
      <c r="N470" s="63"/>
      <c r="O470" s="63"/>
      <c r="P470" s="63"/>
      <c r="Q470" s="63"/>
      <c r="R470" s="63"/>
      <c r="S470" s="63"/>
      <c r="T470" s="63"/>
      <c r="U470" s="59"/>
    </row>
    <row r="471" spans="2:21">
      <c r="B471" s="45" t="s">
        <v>252</v>
      </c>
      <c r="F471" s="50" t="s">
        <v>417</v>
      </c>
      <c r="J471" s="55">
        <f t="shared" ref="J471:J480" si="43">SUM(L471:S471)</f>
        <v>46380.24531570798</v>
      </c>
      <c r="L471" s="49">
        <f t="shared" ref="L471:S480" si="44">L147*(1+$Q$20)</f>
        <v>16006.263840000003</v>
      </c>
      <c r="M471" s="49">
        <f t="shared" si="44"/>
        <v>9081.0720000000001</v>
      </c>
      <c r="N471" s="49">
        <f t="shared" si="44"/>
        <v>660.15747570797726</v>
      </c>
      <c r="O471" s="49">
        <f t="shared" si="44"/>
        <v>0</v>
      </c>
      <c r="P471" s="49">
        <f t="shared" si="44"/>
        <v>0</v>
      </c>
      <c r="Q471" s="49">
        <f t="shared" si="44"/>
        <v>20632.752</v>
      </c>
      <c r="R471" s="49">
        <f t="shared" si="44"/>
        <v>0</v>
      </c>
      <c r="S471" s="49">
        <f t="shared" si="44"/>
        <v>0</v>
      </c>
      <c r="T471" s="63"/>
    </row>
    <row r="472" spans="2:21">
      <c r="B472" s="45" t="s">
        <v>253</v>
      </c>
      <c r="F472" s="50" t="s">
        <v>417</v>
      </c>
      <c r="J472" s="55">
        <f t="shared" si="43"/>
        <v>168406.18874694419</v>
      </c>
      <c r="L472" s="49">
        <f t="shared" si="44"/>
        <v>0</v>
      </c>
      <c r="M472" s="49">
        <f t="shared" si="44"/>
        <v>0</v>
      </c>
      <c r="N472" s="49">
        <f t="shared" si="44"/>
        <v>4904.7255417414899</v>
      </c>
      <c r="O472" s="49">
        <f t="shared" si="44"/>
        <v>96154.715205202679</v>
      </c>
      <c r="P472" s="49">
        <f t="shared" si="44"/>
        <v>0</v>
      </c>
      <c r="Q472" s="49">
        <f t="shared" si="44"/>
        <v>67346.748000000007</v>
      </c>
      <c r="R472" s="49">
        <f t="shared" si="44"/>
        <v>0</v>
      </c>
      <c r="S472" s="49">
        <f t="shared" si="44"/>
        <v>0</v>
      </c>
      <c r="T472" s="63"/>
    </row>
    <row r="473" spans="2:21">
      <c r="B473" s="45" t="s">
        <v>254</v>
      </c>
      <c r="F473" s="50" t="s">
        <v>417</v>
      </c>
      <c r="J473" s="55">
        <f t="shared" si="43"/>
        <v>68737.638262602908</v>
      </c>
      <c r="L473" s="49">
        <f t="shared" si="44"/>
        <v>0</v>
      </c>
      <c r="M473" s="49">
        <f t="shared" si="44"/>
        <v>0</v>
      </c>
      <c r="N473" s="49">
        <f t="shared" si="44"/>
        <v>7780.0781026029026</v>
      </c>
      <c r="O473" s="49">
        <f t="shared" si="44"/>
        <v>0</v>
      </c>
      <c r="P473" s="49">
        <f t="shared" si="44"/>
        <v>16341.96816</v>
      </c>
      <c r="Q473" s="49">
        <f t="shared" si="44"/>
        <v>44615.591999999997</v>
      </c>
      <c r="R473" s="49">
        <f t="shared" si="44"/>
        <v>0</v>
      </c>
      <c r="S473" s="49">
        <f t="shared" si="44"/>
        <v>0</v>
      </c>
      <c r="T473" s="63"/>
    </row>
    <row r="474" spans="2:21">
      <c r="B474" s="45" t="s">
        <v>255</v>
      </c>
      <c r="F474" s="50" t="s">
        <v>417</v>
      </c>
      <c r="J474" s="55">
        <f t="shared" si="43"/>
        <v>102207.03038470406</v>
      </c>
      <c r="L474" s="49">
        <f t="shared" si="44"/>
        <v>0</v>
      </c>
      <c r="M474" s="49">
        <f t="shared" si="44"/>
        <v>24938.928</v>
      </c>
      <c r="N474" s="49">
        <f t="shared" si="44"/>
        <v>1623.4983847040626</v>
      </c>
      <c r="O474" s="49">
        <f t="shared" si="44"/>
        <v>0</v>
      </c>
      <c r="P474" s="49">
        <f t="shared" si="44"/>
        <v>0</v>
      </c>
      <c r="Q474" s="49">
        <f t="shared" si="44"/>
        <v>75644.604000000007</v>
      </c>
      <c r="R474" s="49">
        <f t="shared" si="44"/>
        <v>0</v>
      </c>
      <c r="S474" s="49">
        <f t="shared" si="44"/>
        <v>0</v>
      </c>
      <c r="T474" s="63"/>
    </row>
    <row r="475" spans="2:21">
      <c r="B475" s="45" t="s">
        <v>256</v>
      </c>
      <c r="F475" s="50" t="s">
        <v>417</v>
      </c>
      <c r="J475" s="55">
        <f t="shared" si="43"/>
        <v>97524.398343580426</v>
      </c>
      <c r="L475" s="49">
        <f t="shared" si="44"/>
        <v>0</v>
      </c>
      <c r="M475" s="49">
        <f t="shared" si="44"/>
        <v>0</v>
      </c>
      <c r="N475" s="49">
        <f t="shared" si="44"/>
        <v>0</v>
      </c>
      <c r="O475" s="49">
        <f t="shared" si="44"/>
        <v>66098.738343580422</v>
      </c>
      <c r="P475" s="49">
        <f t="shared" si="44"/>
        <v>0</v>
      </c>
      <c r="Q475" s="49">
        <f t="shared" si="44"/>
        <v>31425.66</v>
      </c>
      <c r="R475" s="49">
        <f t="shared" si="44"/>
        <v>0</v>
      </c>
      <c r="S475" s="49">
        <f t="shared" si="44"/>
        <v>0</v>
      </c>
      <c r="T475" s="63"/>
    </row>
    <row r="476" spans="2:21">
      <c r="B476" s="45" t="s">
        <v>257</v>
      </c>
      <c r="F476" s="50" t="s">
        <v>417</v>
      </c>
      <c r="J476" s="55">
        <f t="shared" si="43"/>
        <v>53413.387289595434</v>
      </c>
      <c r="L476" s="49">
        <f t="shared" si="44"/>
        <v>0</v>
      </c>
      <c r="M476" s="49">
        <f t="shared" si="44"/>
        <v>0</v>
      </c>
      <c r="N476" s="49">
        <f t="shared" si="44"/>
        <v>48975.919289595433</v>
      </c>
      <c r="O476" s="49">
        <f t="shared" si="44"/>
        <v>0</v>
      </c>
      <c r="P476" s="49">
        <f t="shared" si="44"/>
        <v>0</v>
      </c>
      <c r="Q476" s="49">
        <f t="shared" si="44"/>
        <v>4437.4679999999998</v>
      </c>
      <c r="R476" s="49">
        <f t="shared" si="44"/>
        <v>0</v>
      </c>
      <c r="S476" s="49">
        <f t="shared" si="44"/>
        <v>0</v>
      </c>
      <c r="T476" s="63"/>
    </row>
    <row r="477" spans="2:21">
      <c r="B477" s="45" t="s">
        <v>258</v>
      </c>
      <c r="F477" s="50" t="s">
        <v>417</v>
      </c>
      <c r="J477" s="55">
        <f t="shared" si="43"/>
        <v>155316.75149394153</v>
      </c>
      <c r="L477" s="49">
        <f t="shared" si="44"/>
        <v>0</v>
      </c>
      <c r="M477" s="49">
        <f t="shared" si="44"/>
        <v>0</v>
      </c>
      <c r="N477" s="49">
        <f t="shared" si="44"/>
        <v>15354.969481645014</v>
      </c>
      <c r="O477" s="49">
        <f t="shared" si="44"/>
        <v>79318.486012296518</v>
      </c>
      <c r="P477" s="49">
        <f t="shared" si="44"/>
        <v>0</v>
      </c>
      <c r="Q477" s="49">
        <f t="shared" si="44"/>
        <v>60643.296000000002</v>
      </c>
      <c r="R477" s="49">
        <f t="shared" si="44"/>
        <v>0</v>
      </c>
      <c r="S477" s="49">
        <f t="shared" si="44"/>
        <v>0</v>
      </c>
      <c r="T477" s="63"/>
    </row>
    <row r="478" spans="2:21">
      <c r="B478" s="45" t="s">
        <v>259</v>
      </c>
      <c r="F478" s="50" t="s">
        <v>417</v>
      </c>
      <c r="J478" s="55">
        <f t="shared" si="43"/>
        <v>17424.180788083519</v>
      </c>
      <c r="L478" s="49">
        <f t="shared" si="44"/>
        <v>0</v>
      </c>
      <c r="M478" s="49">
        <f t="shared" si="44"/>
        <v>0</v>
      </c>
      <c r="N478" s="49">
        <f t="shared" si="44"/>
        <v>17172.896468083516</v>
      </c>
      <c r="O478" s="49">
        <f t="shared" si="44"/>
        <v>0</v>
      </c>
      <c r="P478" s="49">
        <f t="shared" si="44"/>
        <v>0</v>
      </c>
      <c r="Q478" s="49">
        <f t="shared" si="44"/>
        <v>251.28432000000089</v>
      </c>
      <c r="R478" s="49">
        <f t="shared" si="44"/>
        <v>0</v>
      </c>
      <c r="S478" s="49">
        <f t="shared" si="44"/>
        <v>0</v>
      </c>
      <c r="T478" s="63"/>
    </row>
    <row r="479" spans="2:21">
      <c r="B479" s="45" t="s">
        <v>260</v>
      </c>
      <c r="F479" s="50" t="s">
        <v>417</v>
      </c>
      <c r="J479" s="55">
        <f t="shared" si="43"/>
        <v>0</v>
      </c>
      <c r="L479" s="49">
        <f t="shared" si="44"/>
        <v>0</v>
      </c>
      <c r="M479" s="49">
        <f t="shared" si="44"/>
        <v>0</v>
      </c>
      <c r="N479" s="49">
        <f t="shared" si="44"/>
        <v>0</v>
      </c>
      <c r="O479" s="49">
        <f t="shared" si="44"/>
        <v>0</v>
      </c>
      <c r="P479" s="49">
        <f t="shared" si="44"/>
        <v>0</v>
      </c>
      <c r="Q479" s="49">
        <f t="shared" si="44"/>
        <v>0</v>
      </c>
      <c r="R479" s="49">
        <f t="shared" si="44"/>
        <v>0</v>
      </c>
      <c r="S479" s="49">
        <f t="shared" si="44"/>
        <v>0</v>
      </c>
      <c r="T479" s="63"/>
    </row>
    <row r="480" spans="2:21">
      <c r="B480" s="45" t="s">
        <v>261</v>
      </c>
      <c r="F480" s="50" t="s">
        <v>417</v>
      </c>
      <c r="J480" s="55">
        <f t="shared" si="43"/>
        <v>0</v>
      </c>
      <c r="L480" s="49">
        <f t="shared" si="44"/>
        <v>0</v>
      </c>
      <c r="M480" s="49">
        <f t="shared" si="44"/>
        <v>0</v>
      </c>
      <c r="N480" s="49">
        <f t="shared" si="44"/>
        <v>0</v>
      </c>
      <c r="O480" s="49">
        <f t="shared" si="44"/>
        <v>0</v>
      </c>
      <c r="P480" s="49">
        <f t="shared" si="44"/>
        <v>0</v>
      </c>
      <c r="Q480" s="49">
        <f t="shared" si="44"/>
        <v>0</v>
      </c>
      <c r="R480" s="49">
        <f t="shared" si="44"/>
        <v>0</v>
      </c>
      <c r="S480" s="49">
        <f t="shared" si="44"/>
        <v>0</v>
      </c>
      <c r="T480" s="63"/>
    </row>
    <row r="481" spans="2:22">
      <c r="L481" s="63"/>
      <c r="M481" s="63"/>
      <c r="N481" s="63"/>
      <c r="O481" s="63"/>
      <c r="P481" s="63"/>
      <c r="Q481" s="63"/>
      <c r="R481" s="63"/>
      <c r="S481" s="63"/>
      <c r="T481" s="63"/>
      <c r="U481" s="59"/>
      <c r="V481" s="59"/>
    </row>
    <row r="482" spans="2:22">
      <c r="B482" s="44" t="s">
        <v>264</v>
      </c>
      <c r="L482" s="63"/>
      <c r="M482" s="63"/>
      <c r="N482" s="63"/>
      <c r="O482" s="63"/>
      <c r="P482" s="63"/>
      <c r="Q482" s="63"/>
      <c r="R482" s="63"/>
      <c r="S482" s="63"/>
      <c r="T482" s="63"/>
      <c r="U482" s="59"/>
      <c r="V482" s="59"/>
    </row>
    <row r="483" spans="2:22">
      <c r="L483" s="63"/>
      <c r="M483" s="63"/>
      <c r="N483" s="63"/>
      <c r="O483" s="63"/>
      <c r="P483" s="63"/>
      <c r="Q483" s="63"/>
      <c r="R483" s="63"/>
      <c r="S483" s="63"/>
      <c r="T483" s="63"/>
      <c r="U483" s="59"/>
      <c r="V483" s="59"/>
    </row>
    <row r="484" spans="2:22">
      <c r="B484" s="44" t="s">
        <v>251</v>
      </c>
      <c r="L484" s="63"/>
      <c r="M484" s="63"/>
      <c r="N484" s="63"/>
      <c r="O484" s="63"/>
      <c r="P484" s="63"/>
      <c r="Q484" s="63"/>
      <c r="R484" s="63"/>
      <c r="S484" s="63"/>
      <c r="T484" s="63"/>
      <c r="U484" s="59"/>
      <c r="V484" s="59"/>
    </row>
    <row r="485" spans="2:22">
      <c r="B485" s="45" t="s">
        <v>252</v>
      </c>
      <c r="F485" s="50" t="s">
        <v>417</v>
      </c>
      <c r="J485" s="55">
        <f t="shared" ref="J485:J494" si="45">SUM(L485:S485)</f>
        <v>184120.97759999998</v>
      </c>
      <c r="L485" s="49">
        <f t="shared" ref="L485:S494" si="46">L161*(1+$Q$20)</f>
        <v>672.24528000000009</v>
      </c>
      <c r="M485" s="49">
        <f t="shared" si="46"/>
        <v>5388.6067199999998</v>
      </c>
      <c r="N485" s="49">
        <f t="shared" si="46"/>
        <v>105171.68591999997</v>
      </c>
      <c r="O485" s="49">
        <f t="shared" si="46"/>
        <v>0</v>
      </c>
      <c r="P485" s="49">
        <f t="shared" si="46"/>
        <v>8701.2071999999989</v>
      </c>
      <c r="Q485" s="49">
        <f t="shared" si="46"/>
        <v>64187.232479999991</v>
      </c>
      <c r="R485" s="49">
        <f t="shared" si="46"/>
        <v>0</v>
      </c>
      <c r="S485" s="49">
        <f t="shared" si="46"/>
        <v>0</v>
      </c>
      <c r="T485" s="63"/>
    </row>
    <row r="486" spans="2:22">
      <c r="B486" s="45" t="s">
        <v>253</v>
      </c>
      <c r="F486" s="50" t="s">
        <v>417</v>
      </c>
      <c r="J486" s="55">
        <f t="shared" si="45"/>
        <v>461038.98124332185</v>
      </c>
      <c r="L486" s="49">
        <f t="shared" si="46"/>
        <v>9716.6764800000001</v>
      </c>
      <c r="M486" s="49">
        <f t="shared" si="46"/>
        <v>0</v>
      </c>
      <c r="N486" s="49">
        <f t="shared" si="46"/>
        <v>64672.100640000004</v>
      </c>
      <c r="O486" s="49">
        <f t="shared" si="46"/>
        <v>366844.43548332184</v>
      </c>
      <c r="P486" s="49">
        <f t="shared" si="46"/>
        <v>6267.9758399999992</v>
      </c>
      <c r="Q486" s="49">
        <f t="shared" si="46"/>
        <v>13537.792799999999</v>
      </c>
      <c r="R486" s="49">
        <f t="shared" si="46"/>
        <v>0</v>
      </c>
      <c r="S486" s="49">
        <f t="shared" si="46"/>
        <v>0</v>
      </c>
      <c r="T486" s="63"/>
    </row>
    <row r="487" spans="2:22">
      <c r="B487" s="45" t="s">
        <v>254</v>
      </c>
      <c r="F487" s="50" t="s">
        <v>417</v>
      </c>
      <c r="J487" s="55">
        <f t="shared" si="45"/>
        <v>213693.44361958647</v>
      </c>
      <c r="L487" s="49">
        <f t="shared" si="46"/>
        <v>3063.4632000000001</v>
      </c>
      <c r="M487" s="49">
        <f t="shared" si="46"/>
        <v>0</v>
      </c>
      <c r="N487" s="49">
        <f t="shared" si="46"/>
        <v>36280.742400000003</v>
      </c>
      <c r="O487" s="49">
        <f t="shared" si="46"/>
        <v>169396.72233958647</v>
      </c>
      <c r="P487" s="49">
        <f t="shared" si="46"/>
        <v>0</v>
      </c>
      <c r="Q487" s="49">
        <f t="shared" si="46"/>
        <v>4952.5156799999995</v>
      </c>
      <c r="R487" s="49">
        <f t="shared" si="46"/>
        <v>0</v>
      </c>
      <c r="S487" s="49">
        <f t="shared" si="46"/>
        <v>0</v>
      </c>
      <c r="T487" s="63"/>
    </row>
    <row r="488" spans="2:22">
      <c r="B488" s="45" t="s">
        <v>255</v>
      </c>
      <c r="F488" s="50" t="s">
        <v>417</v>
      </c>
      <c r="J488" s="55">
        <f t="shared" si="45"/>
        <v>60713.941554078119</v>
      </c>
      <c r="L488" s="49">
        <f t="shared" si="46"/>
        <v>0</v>
      </c>
      <c r="M488" s="49">
        <f t="shared" si="46"/>
        <v>0</v>
      </c>
      <c r="N488" s="49">
        <f t="shared" si="46"/>
        <v>31343.880959999999</v>
      </c>
      <c r="O488" s="49">
        <f t="shared" si="46"/>
        <v>29370.060594078124</v>
      </c>
      <c r="P488" s="49">
        <f t="shared" si="46"/>
        <v>0</v>
      </c>
      <c r="Q488" s="49">
        <f t="shared" si="46"/>
        <v>0</v>
      </c>
      <c r="R488" s="49">
        <f t="shared" si="46"/>
        <v>0</v>
      </c>
      <c r="S488" s="49">
        <f t="shared" si="46"/>
        <v>0</v>
      </c>
      <c r="T488" s="63"/>
    </row>
    <row r="489" spans="2:22">
      <c r="B489" s="45" t="s">
        <v>256</v>
      </c>
      <c r="F489" s="50" t="s">
        <v>417</v>
      </c>
      <c r="J489" s="55">
        <f t="shared" si="45"/>
        <v>135632.64270118743</v>
      </c>
      <c r="L489" s="49">
        <f t="shared" si="46"/>
        <v>0</v>
      </c>
      <c r="M489" s="49">
        <f t="shared" si="46"/>
        <v>0</v>
      </c>
      <c r="N489" s="49">
        <f t="shared" si="46"/>
        <v>20935.837439999999</v>
      </c>
      <c r="O489" s="49">
        <f t="shared" si="46"/>
        <v>114696.80526118744</v>
      </c>
      <c r="P489" s="49">
        <f t="shared" si="46"/>
        <v>0</v>
      </c>
      <c r="Q489" s="49">
        <f t="shared" si="46"/>
        <v>0</v>
      </c>
      <c r="R489" s="49">
        <f t="shared" si="46"/>
        <v>0</v>
      </c>
      <c r="S489" s="49">
        <f t="shared" si="46"/>
        <v>0</v>
      </c>
      <c r="T489" s="63"/>
    </row>
    <row r="490" spans="2:22">
      <c r="B490" s="45" t="s">
        <v>257</v>
      </c>
      <c r="F490" s="50" t="s">
        <v>417</v>
      </c>
      <c r="J490" s="55">
        <f t="shared" si="45"/>
        <v>22538.53728</v>
      </c>
      <c r="L490" s="49">
        <f t="shared" si="46"/>
        <v>0</v>
      </c>
      <c r="M490" s="49">
        <f t="shared" si="46"/>
        <v>0</v>
      </c>
      <c r="N490" s="49">
        <f t="shared" si="46"/>
        <v>22538.53728</v>
      </c>
      <c r="O490" s="49">
        <f t="shared" si="46"/>
        <v>0</v>
      </c>
      <c r="P490" s="49">
        <f t="shared" si="46"/>
        <v>0</v>
      </c>
      <c r="Q490" s="49">
        <f t="shared" si="46"/>
        <v>0</v>
      </c>
      <c r="R490" s="49">
        <f t="shared" si="46"/>
        <v>0</v>
      </c>
      <c r="S490" s="49">
        <f t="shared" si="46"/>
        <v>0</v>
      </c>
      <c r="T490" s="63"/>
    </row>
    <row r="491" spans="2:22">
      <c r="B491" s="45" t="s">
        <v>258</v>
      </c>
      <c r="F491" s="50" t="s">
        <v>417</v>
      </c>
      <c r="J491" s="55">
        <f t="shared" si="45"/>
        <v>0</v>
      </c>
      <c r="L491" s="49">
        <f t="shared" si="46"/>
        <v>0</v>
      </c>
      <c r="M491" s="49">
        <f t="shared" si="46"/>
        <v>0</v>
      </c>
      <c r="N491" s="49">
        <f t="shared" si="46"/>
        <v>0</v>
      </c>
      <c r="O491" s="49">
        <f t="shared" si="46"/>
        <v>0</v>
      </c>
      <c r="P491" s="49">
        <f t="shared" si="46"/>
        <v>0</v>
      </c>
      <c r="Q491" s="49">
        <f t="shared" si="46"/>
        <v>0</v>
      </c>
      <c r="R491" s="49">
        <f t="shared" si="46"/>
        <v>0</v>
      </c>
      <c r="S491" s="49">
        <f t="shared" si="46"/>
        <v>0</v>
      </c>
      <c r="T491" s="63"/>
    </row>
    <row r="492" spans="2:22">
      <c r="B492" s="45" t="s">
        <v>259</v>
      </c>
      <c r="F492" s="50" t="s">
        <v>417</v>
      </c>
      <c r="J492" s="55">
        <f t="shared" si="45"/>
        <v>0</v>
      </c>
      <c r="L492" s="49">
        <f t="shared" si="46"/>
        <v>0</v>
      </c>
      <c r="M492" s="49">
        <f t="shared" si="46"/>
        <v>0</v>
      </c>
      <c r="N492" s="49">
        <f t="shared" si="46"/>
        <v>0</v>
      </c>
      <c r="O492" s="49">
        <f t="shared" si="46"/>
        <v>0</v>
      </c>
      <c r="P492" s="49">
        <f t="shared" si="46"/>
        <v>0</v>
      </c>
      <c r="Q492" s="49">
        <f t="shared" si="46"/>
        <v>0</v>
      </c>
      <c r="R492" s="49">
        <f t="shared" si="46"/>
        <v>0</v>
      </c>
      <c r="S492" s="49">
        <f t="shared" si="46"/>
        <v>0</v>
      </c>
      <c r="T492" s="63"/>
    </row>
    <row r="493" spans="2:22">
      <c r="B493" s="45" t="s">
        <v>260</v>
      </c>
      <c r="F493" s="50" t="s">
        <v>417</v>
      </c>
      <c r="J493" s="55">
        <f t="shared" si="45"/>
        <v>0</v>
      </c>
      <c r="L493" s="49">
        <f t="shared" si="46"/>
        <v>0</v>
      </c>
      <c r="M493" s="49">
        <f t="shared" si="46"/>
        <v>0</v>
      </c>
      <c r="N493" s="49">
        <f t="shared" si="46"/>
        <v>0</v>
      </c>
      <c r="O493" s="49">
        <f t="shared" si="46"/>
        <v>0</v>
      </c>
      <c r="P493" s="49">
        <f t="shared" si="46"/>
        <v>0</v>
      </c>
      <c r="Q493" s="49">
        <f t="shared" si="46"/>
        <v>0</v>
      </c>
      <c r="R493" s="49">
        <f t="shared" si="46"/>
        <v>0</v>
      </c>
      <c r="S493" s="49">
        <f t="shared" si="46"/>
        <v>0</v>
      </c>
      <c r="T493" s="63"/>
    </row>
    <row r="494" spans="2:22">
      <c r="B494" s="45" t="s">
        <v>261</v>
      </c>
      <c r="F494" s="50" t="s">
        <v>417</v>
      </c>
      <c r="J494" s="55">
        <f t="shared" si="45"/>
        <v>0</v>
      </c>
      <c r="L494" s="49">
        <f t="shared" si="46"/>
        <v>0</v>
      </c>
      <c r="M494" s="49">
        <f t="shared" si="46"/>
        <v>0</v>
      </c>
      <c r="N494" s="49">
        <f t="shared" si="46"/>
        <v>0</v>
      </c>
      <c r="O494" s="49">
        <f t="shared" si="46"/>
        <v>0</v>
      </c>
      <c r="P494" s="49">
        <f t="shared" si="46"/>
        <v>0</v>
      </c>
      <c r="Q494" s="49">
        <f t="shared" si="46"/>
        <v>0</v>
      </c>
      <c r="R494" s="49">
        <f t="shared" si="46"/>
        <v>0</v>
      </c>
      <c r="S494" s="49">
        <f t="shared" si="46"/>
        <v>0</v>
      </c>
      <c r="T494" s="63"/>
    </row>
    <row r="495" spans="2:22">
      <c r="B495" s="121"/>
      <c r="L495" s="63"/>
      <c r="M495" s="63"/>
      <c r="N495" s="63"/>
      <c r="O495" s="63"/>
      <c r="P495" s="63"/>
      <c r="Q495" s="63"/>
      <c r="R495" s="63"/>
      <c r="S495" s="63"/>
      <c r="T495" s="63"/>
    </row>
    <row r="496" spans="2:22">
      <c r="B496" s="142" t="s">
        <v>262</v>
      </c>
      <c r="L496" s="63"/>
      <c r="M496" s="63"/>
      <c r="N496" s="63"/>
      <c r="O496" s="63"/>
      <c r="P496" s="63"/>
      <c r="Q496" s="63"/>
      <c r="R496" s="63"/>
      <c r="S496" s="63"/>
      <c r="T496" s="63"/>
    </row>
    <row r="497" spans="1:22">
      <c r="B497" s="45" t="s">
        <v>252</v>
      </c>
      <c r="F497" s="50" t="s">
        <v>417</v>
      </c>
      <c r="J497" s="55">
        <f t="shared" ref="J497:J506" si="47">SUM(L497:S497)</f>
        <v>65450.226239999996</v>
      </c>
      <c r="K497" s="63">
        <f>'EAV rest v. aansl.'!K662</f>
        <v>0</v>
      </c>
      <c r="L497" s="49">
        <f t="shared" ref="L497:S506" si="48">L173*(1+$Q$20)</f>
        <v>51896.759039999997</v>
      </c>
      <c r="M497" s="49">
        <f t="shared" si="48"/>
        <v>12497.183999999999</v>
      </c>
      <c r="N497" s="49">
        <f t="shared" si="48"/>
        <v>0</v>
      </c>
      <c r="O497" s="49">
        <f t="shared" si="48"/>
        <v>0</v>
      </c>
      <c r="P497" s="49">
        <f t="shared" si="48"/>
        <v>0</v>
      </c>
      <c r="Q497" s="49">
        <f t="shared" si="48"/>
        <v>1056.2832000000001</v>
      </c>
      <c r="R497" s="49">
        <f t="shared" si="48"/>
        <v>0</v>
      </c>
      <c r="S497" s="49">
        <f t="shared" si="48"/>
        <v>0</v>
      </c>
      <c r="T497" s="63"/>
    </row>
    <row r="498" spans="1:22">
      <c r="B498" s="45" t="s">
        <v>253</v>
      </c>
      <c r="F498" s="50" t="s">
        <v>417</v>
      </c>
      <c r="J498" s="55">
        <f t="shared" si="47"/>
        <v>204038.39739878621</v>
      </c>
      <c r="L498" s="49">
        <f t="shared" si="48"/>
        <v>0</v>
      </c>
      <c r="M498" s="49">
        <f t="shared" si="48"/>
        <v>0</v>
      </c>
      <c r="N498" s="49">
        <f t="shared" si="48"/>
        <v>0</v>
      </c>
      <c r="O498" s="49">
        <f t="shared" si="48"/>
        <v>92113.857398786218</v>
      </c>
      <c r="P498" s="49">
        <f t="shared" si="48"/>
        <v>0</v>
      </c>
      <c r="Q498" s="49">
        <f t="shared" si="48"/>
        <v>111924.54</v>
      </c>
      <c r="R498" s="49">
        <f t="shared" si="48"/>
        <v>0</v>
      </c>
      <c r="S498" s="49">
        <f t="shared" si="48"/>
        <v>0</v>
      </c>
      <c r="T498" s="63"/>
    </row>
    <row r="499" spans="1:22">
      <c r="B499" s="45" t="s">
        <v>254</v>
      </c>
      <c r="F499" s="50" t="s">
        <v>417</v>
      </c>
      <c r="J499" s="55">
        <f t="shared" si="47"/>
        <v>90400.957919999986</v>
      </c>
      <c r="L499" s="49">
        <f t="shared" si="48"/>
        <v>0</v>
      </c>
      <c r="M499" s="49">
        <f t="shared" si="48"/>
        <v>0</v>
      </c>
      <c r="N499" s="49">
        <f t="shared" si="48"/>
        <v>0</v>
      </c>
      <c r="O499" s="49">
        <f t="shared" si="48"/>
        <v>0</v>
      </c>
      <c r="P499" s="49">
        <f t="shared" si="48"/>
        <v>79468.43183999999</v>
      </c>
      <c r="Q499" s="49">
        <f t="shared" si="48"/>
        <v>10932.52608</v>
      </c>
      <c r="R499" s="49">
        <f t="shared" si="48"/>
        <v>0</v>
      </c>
      <c r="S499" s="49">
        <f t="shared" si="48"/>
        <v>0</v>
      </c>
      <c r="T499" s="63"/>
    </row>
    <row r="500" spans="1:22">
      <c r="B500" s="45" t="s">
        <v>255</v>
      </c>
      <c r="F500" s="50" t="s">
        <v>417</v>
      </c>
      <c r="J500" s="55">
        <f t="shared" si="47"/>
        <v>103548.16080000001</v>
      </c>
      <c r="L500" s="49">
        <f t="shared" si="48"/>
        <v>0</v>
      </c>
      <c r="M500" s="49">
        <f t="shared" si="48"/>
        <v>58194.722880000001</v>
      </c>
      <c r="N500" s="49">
        <f t="shared" si="48"/>
        <v>0</v>
      </c>
      <c r="O500" s="49">
        <f t="shared" si="48"/>
        <v>0</v>
      </c>
      <c r="P500" s="49">
        <f t="shared" si="48"/>
        <v>0</v>
      </c>
      <c r="Q500" s="49">
        <f t="shared" si="48"/>
        <v>45353.437920000004</v>
      </c>
      <c r="R500" s="49">
        <f t="shared" si="48"/>
        <v>0</v>
      </c>
      <c r="S500" s="49">
        <f t="shared" si="48"/>
        <v>0</v>
      </c>
      <c r="T500" s="63"/>
    </row>
    <row r="501" spans="1:22">
      <c r="B501" s="45" t="s">
        <v>256</v>
      </c>
      <c r="F501" s="50" t="s">
        <v>417</v>
      </c>
      <c r="J501" s="55">
        <f t="shared" si="47"/>
        <v>57348.402630593722</v>
      </c>
      <c r="L501" s="49">
        <f t="shared" si="48"/>
        <v>0</v>
      </c>
      <c r="M501" s="49">
        <f t="shared" si="48"/>
        <v>0</v>
      </c>
      <c r="N501" s="49">
        <f t="shared" si="48"/>
        <v>0</v>
      </c>
      <c r="O501" s="49">
        <f t="shared" si="48"/>
        <v>57348.402630593722</v>
      </c>
      <c r="P501" s="49">
        <f t="shared" si="48"/>
        <v>0</v>
      </c>
      <c r="Q501" s="49">
        <f t="shared" si="48"/>
        <v>0</v>
      </c>
      <c r="R501" s="49">
        <f t="shared" si="48"/>
        <v>0</v>
      </c>
      <c r="S501" s="49">
        <f t="shared" si="48"/>
        <v>0</v>
      </c>
      <c r="T501" s="63"/>
    </row>
    <row r="502" spans="1:22">
      <c r="B502" s="45" t="s">
        <v>257</v>
      </c>
      <c r="F502" s="50" t="s">
        <v>417</v>
      </c>
      <c r="J502" s="55">
        <f t="shared" si="47"/>
        <v>0</v>
      </c>
      <c r="L502" s="49">
        <f t="shared" si="48"/>
        <v>0</v>
      </c>
      <c r="M502" s="49">
        <f t="shared" si="48"/>
        <v>0</v>
      </c>
      <c r="N502" s="49">
        <f t="shared" si="48"/>
        <v>0</v>
      </c>
      <c r="O502" s="49">
        <f t="shared" si="48"/>
        <v>0</v>
      </c>
      <c r="P502" s="49">
        <f t="shared" si="48"/>
        <v>0</v>
      </c>
      <c r="Q502" s="49">
        <f t="shared" si="48"/>
        <v>0</v>
      </c>
      <c r="R502" s="49">
        <f t="shared" si="48"/>
        <v>0</v>
      </c>
      <c r="S502" s="49">
        <f t="shared" si="48"/>
        <v>0</v>
      </c>
      <c r="T502" s="63"/>
    </row>
    <row r="503" spans="1:22">
      <c r="B503" s="45" t="s">
        <v>258</v>
      </c>
      <c r="F503" s="50" t="s">
        <v>417</v>
      </c>
      <c r="J503" s="55">
        <f t="shared" si="47"/>
        <v>275788.99267071363</v>
      </c>
      <c r="L503" s="49">
        <f t="shared" si="48"/>
        <v>0</v>
      </c>
      <c r="M503" s="49">
        <f t="shared" si="48"/>
        <v>0</v>
      </c>
      <c r="N503" s="49">
        <f t="shared" si="48"/>
        <v>90107.76096</v>
      </c>
      <c r="O503" s="49">
        <f t="shared" si="48"/>
        <v>13965.17587071362</v>
      </c>
      <c r="P503" s="49">
        <f t="shared" si="48"/>
        <v>0</v>
      </c>
      <c r="Q503" s="49">
        <f t="shared" si="48"/>
        <v>171716.05584000002</v>
      </c>
      <c r="R503" s="49">
        <f t="shared" si="48"/>
        <v>0</v>
      </c>
      <c r="S503" s="49">
        <f t="shared" si="48"/>
        <v>0</v>
      </c>
      <c r="T503" s="63"/>
    </row>
    <row r="504" spans="1:22">
      <c r="B504" s="45" t="s">
        <v>259</v>
      </c>
      <c r="F504" s="50" t="s">
        <v>417</v>
      </c>
      <c r="J504" s="55">
        <f t="shared" si="47"/>
        <v>2681.28</v>
      </c>
      <c r="L504" s="49">
        <f t="shared" si="48"/>
        <v>0</v>
      </c>
      <c r="M504" s="49">
        <f t="shared" si="48"/>
        <v>0</v>
      </c>
      <c r="N504" s="49">
        <f t="shared" si="48"/>
        <v>2681.28</v>
      </c>
      <c r="O504" s="49">
        <f t="shared" si="48"/>
        <v>0</v>
      </c>
      <c r="P504" s="49">
        <f t="shared" si="48"/>
        <v>0</v>
      </c>
      <c r="Q504" s="49">
        <f t="shared" si="48"/>
        <v>0</v>
      </c>
      <c r="R504" s="49">
        <f t="shared" si="48"/>
        <v>0</v>
      </c>
      <c r="S504" s="49">
        <f t="shared" si="48"/>
        <v>0</v>
      </c>
      <c r="T504" s="63"/>
    </row>
    <row r="505" spans="1:22">
      <c r="B505" s="45" t="s">
        <v>260</v>
      </c>
      <c r="F505" s="50" t="s">
        <v>417</v>
      </c>
      <c r="J505" s="55">
        <f t="shared" si="47"/>
        <v>0</v>
      </c>
      <c r="L505" s="49">
        <f t="shared" si="48"/>
        <v>0</v>
      </c>
      <c r="M505" s="49">
        <f t="shared" si="48"/>
        <v>0</v>
      </c>
      <c r="N505" s="49">
        <f t="shared" si="48"/>
        <v>0</v>
      </c>
      <c r="O505" s="49">
        <f t="shared" si="48"/>
        <v>0</v>
      </c>
      <c r="P505" s="49">
        <f t="shared" si="48"/>
        <v>0</v>
      </c>
      <c r="Q505" s="49">
        <f t="shared" si="48"/>
        <v>0</v>
      </c>
      <c r="R505" s="49">
        <f t="shared" si="48"/>
        <v>0</v>
      </c>
      <c r="S505" s="49">
        <f t="shared" si="48"/>
        <v>0</v>
      </c>
      <c r="T505" s="63"/>
    </row>
    <row r="506" spans="1:22">
      <c r="B506" s="45" t="s">
        <v>261</v>
      </c>
      <c r="F506" s="50" t="s">
        <v>417</v>
      </c>
      <c r="J506" s="55">
        <f t="shared" si="47"/>
        <v>0</v>
      </c>
      <c r="L506" s="49">
        <f t="shared" si="48"/>
        <v>0</v>
      </c>
      <c r="M506" s="49">
        <f t="shared" si="48"/>
        <v>0</v>
      </c>
      <c r="N506" s="49">
        <f t="shared" si="48"/>
        <v>0</v>
      </c>
      <c r="O506" s="49">
        <f t="shared" si="48"/>
        <v>0</v>
      </c>
      <c r="P506" s="49">
        <f t="shared" si="48"/>
        <v>0</v>
      </c>
      <c r="Q506" s="49">
        <f t="shared" si="48"/>
        <v>0</v>
      </c>
      <c r="R506" s="49">
        <f t="shared" si="48"/>
        <v>0</v>
      </c>
      <c r="S506" s="49">
        <f t="shared" si="48"/>
        <v>0</v>
      </c>
      <c r="T506" s="63"/>
    </row>
    <row r="507" spans="1:22">
      <c r="L507" s="63"/>
      <c r="M507" s="63"/>
      <c r="N507" s="63"/>
      <c r="O507" s="63"/>
      <c r="P507" s="63"/>
      <c r="Q507" s="63"/>
      <c r="R507" s="63"/>
      <c r="S507" s="63"/>
      <c r="T507" s="63"/>
      <c r="U507" s="59"/>
      <c r="V507" s="59"/>
    </row>
    <row r="508" spans="1:22" s="78" customFormat="1">
      <c r="B508" s="78" t="s">
        <v>418</v>
      </c>
    </row>
    <row r="509" spans="1:22" s="68" customFormat="1">
      <c r="A509" s="2"/>
    </row>
    <row r="510" spans="1:22">
      <c r="B510" s="44" t="s">
        <v>263</v>
      </c>
    </row>
    <row r="511" spans="1:22">
      <c r="B511" s="45"/>
    </row>
    <row r="512" spans="1:22">
      <c r="B512" s="44" t="s">
        <v>251</v>
      </c>
      <c r="T512" s="59"/>
    </row>
    <row r="513" spans="2:21">
      <c r="B513" s="45" t="s">
        <v>252</v>
      </c>
      <c r="F513" s="50" t="s">
        <v>417</v>
      </c>
      <c r="J513" s="55">
        <f t="shared" ref="J513:J522" si="49">SUM(L513:S513)</f>
        <v>1048773.5288837375</v>
      </c>
      <c r="L513" s="49">
        <f t="shared" ref="L513:S522" si="50">L351+L405+L459</f>
        <v>21978.163799827205</v>
      </c>
      <c r="M513" s="49">
        <f t="shared" si="50"/>
        <v>13690.396742400002</v>
      </c>
      <c r="N513" s="49">
        <f t="shared" si="50"/>
        <v>610263.08860179828</v>
      </c>
      <c r="O513" s="49">
        <f t="shared" si="50"/>
        <v>0</v>
      </c>
      <c r="P513" s="49">
        <f t="shared" si="50"/>
        <v>12064.143772800002</v>
      </c>
      <c r="Q513" s="49">
        <f t="shared" si="50"/>
        <v>382564.36929553922</v>
      </c>
      <c r="R513" s="49">
        <f t="shared" si="50"/>
        <v>8213.3666713727998</v>
      </c>
      <c r="S513" s="49">
        <f t="shared" si="50"/>
        <v>0</v>
      </c>
      <c r="T513" s="63"/>
    </row>
    <row r="514" spans="2:21">
      <c r="B514" s="45" t="s">
        <v>253</v>
      </c>
      <c r="F514" s="50" t="s">
        <v>417</v>
      </c>
      <c r="J514" s="55">
        <f t="shared" si="49"/>
        <v>1980164.7791843861</v>
      </c>
      <c r="L514" s="49">
        <f t="shared" si="50"/>
        <v>22235.706276134399</v>
      </c>
      <c r="M514" s="49">
        <f t="shared" si="50"/>
        <v>15069.2740128</v>
      </c>
      <c r="N514" s="49">
        <f t="shared" si="50"/>
        <v>597972.87053805182</v>
      </c>
      <c r="O514" s="49">
        <f t="shared" si="50"/>
        <v>1095740.9269039151</v>
      </c>
      <c r="P514" s="49">
        <f t="shared" si="50"/>
        <v>9979.5936824639994</v>
      </c>
      <c r="Q514" s="49">
        <f t="shared" si="50"/>
        <v>209881.64199502082</v>
      </c>
      <c r="R514" s="49">
        <f t="shared" si="50"/>
        <v>29284.765776000004</v>
      </c>
      <c r="S514" s="49">
        <f t="shared" si="50"/>
        <v>0</v>
      </c>
      <c r="T514" s="63"/>
    </row>
    <row r="515" spans="2:21">
      <c r="B515" s="45" t="s">
        <v>254</v>
      </c>
      <c r="F515" s="50" t="s">
        <v>417</v>
      </c>
      <c r="J515" s="55">
        <f t="shared" si="49"/>
        <v>1808017.352804434</v>
      </c>
      <c r="L515" s="49">
        <f t="shared" si="50"/>
        <v>3345.2703180287995</v>
      </c>
      <c r="M515" s="49">
        <f t="shared" si="50"/>
        <v>3120.4152000000004</v>
      </c>
      <c r="N515" s="49">
        <f t="shared" si="50"/>
        <v>528176.99979452777</v>
      </c>
      <c r="O515" s="49">
        <f t="shared" si="50"/>
        <v>1070014.338040415</v>
      </c>
      <c r="P515" s="49">
        <f t="shared" si="50"/>
        <v>4530.4560000000001</v>
      </c>
      <c r="Q515" s="49">
        <f t="shared" si="50"/>
        <v>163670.69815205759</v>
      </c>
      <c r="R515" s="49">
        <f t="shared" si="50"/>
        <v>35159.175299404807</v>
      </c>
      <c r="S515" s="49">
        <f t="shared" si="50"/>
        <v>0</v>
      </c>
      <c r="T515" s="63"/>
    </row>
    <row r="516" spans="2:21">
      <c r="B516" s="45" t="s">
        <v>255</v>
      </c>
      <c r="F516" s="50" t="s">
        <v>417</v>
      </c>
      <c r="J516" s="55">
        <f t="shared" si="49"/>
        <v>834471.22474308708</v>
      </c>
      <c r="L516" s="49">
        <f t="shared" si="50"/>
        <v>1610.5923792000001</v>
      </c>
      <c r="M516" s="49">
        <f t="shared" si="50"/>
        <v>10953.3292848</v>
      </c>
      <c r="N516" s="49">
        <f t="shared" si="50"/>
        <v>395500.58869898599</v>
      </c>
      <c r="O516" s="49">
        <f t="shared" si="50"/>
        <v>426406.71438010101</v>
      </c>
      <c r="P516" s="49">
        <f t="shared" si="50"/>
        <v>0</v>
      </c>
      <c r="Q516" s="49">
        <f t="shared" si="50"/>
        <v>0</v>
      </c>
      <c r="R516" s="49">
        <f t="shared" si="50"/>
        <v>0</v>
      </c>
      <c r="S516" s="49">
        <f t="shared" si="50"/>
        <v>0</v>
      </c>
      <c r="T516" s="63"/>
    </row>
    <row r="517" spans="2:21">
      <c r="B517" s="45" t="s">
        <v>256</v>
      </c>
      <c r="F517" s="50" t="s">
        <v>417</v>
      </c>
      <c r="J517" s="55">
        <f t="shared" si="49"/>
        <v>927929.43154095637</v>
      </c>
      <c r="L517" s="49">
        <f t="shared" si="50"/>
        <v>0</v>
      </c>
      <c r="M517" s="49">
        <f t="shared" si="50"/>
        <v>9243.2194227072014</v>
      </c>
      <c r="N517" s="49">
        <f t="shared" si="50"/>
        <v>280395.86932984216</v>
      </c>
      <c r="O517" s="49">
        <f t="shared" si="50"/>
        <v>618607.15350927738</v>
      </c>
      <c r="P517" s="49">
        <f t="shared" si="50"/>
        <v>0</v>
      </c>
      <c r="Q517" s="49">
        <f t="shared" si="50"/>
        <v>19683.189279129601</v>
      </c>
      <c r="R517" s="49">
        <f t="shared" si="50"/>
        <v>0</v>
      </c>
      <c r="S517" s="49">
        <f t="shared" si="50"/>
        <v>0</v>
      </c>
      <c r="T517" s="63"/>
    </row>
    <row r="518" spans="2:21">
      <c r="B518" s="45" t="s">
        <v>257</v>
      </c>
      <c r="F518" s="50" t="s">
        <v>417</v>
      </c>
      <c r="J518" s="55">
        <f t="shared" si="49"/>
        <v>828222.21071600763</v>
      </c>
      <c r="L518" s="49">
        <f t="shared" si="50"/>
        <v>0</v>
      </c>
      <c r="M518" s="49">
        <f t="shared" si="50"/>
        <v>0</v>
      </c>
      <c r="N518" s="49">
        <f t="shared" si="50"/>
        <v>235018.80446263766</v>
      </c>
      <c r="O518" s="49">
        <f t="shared" si="50"/>
        <v>581017.94564856996</v>
      </c>
      <c r="P518" s="49">
        <f t="shared" si="50"/>
        <v>0</v>
      </c>
      <c r="Q518" s="49">
        <f t="shared" si="50"/>
        <v>0</v>
      </c>
      <c r="R518" s="49">
        <f t="shared" si="50"/>
        <v>12185.460604800001</v>
      </c>
      <c r="S518" s="49">
        <f t="shared" si="50"/>
        <v>0</v>
      </c>
      <c r="T518" s="63"/>
    </row>
    <row r="519" spans="2:21">
      <c r="B519" s="45" t="s">
        <v>258</v>
      </c>
      <c r="F519" s="50" t="s">
        <v>417</v>
      </c>
      <c r="J519" s="55">
        <f t="shared" si="49"/>
        <v>158815.19886369375</v>
      </c>
      <c r="L519" s="49">
        <f t="shared" si="50"/>
        <v>0</v>
      </c>
      <c r="M519" s="49">
        <f t="shared" si="50"/>
        <v>0</v>
      </c>
      <c r="N519" s="49">
        <f t="shared" si="50"/>
        <v>158815.19886369375</v>
      </c>
      <c r="O519" s="49">
        <f t="shared" si="50"/>
        <v>0</v>
      </c>
      <c r="P519" s="49">
        <f t="shared" si="50"/>
        <v>0</v>
      </c>
      <c r="Q519" s="49">
        <f t="shared" si="50"/>
        <v>0</v>
      </c>
      <c r="R519" s="49">
        <f t="shared" si="50"/>
        <v>0</v>
      </c>
      <c r="S519" s="49">
        <f t="shared" si="50"/>
        <v>0</v>
      </c>
      <c r="T519" s="63"/>
    </row>
    <row r="520" spans="2:21">
      <c r="B520" s="45" t="s">
        <v>259</v>
      </c>
      <c r="F520" s="50" t="s">
        <v>417</v>
      </c>
      <c r="J520" s="55">
        <f t="shared" si="49"/>
        <v>61175.982502676983</v>
      </c>
      <c r="L520" s="49">
        <f t="shared" si="50"/>
        <v>0</v>
      </c>
      <c r="M520" s="49">
        <f t="shared" si="50"/>
        <v>0</v>
      </c>
      <c r="N520" s="49">
        <f t="shared" si="50"/>
        <v>61175.982502676983</v>
      </c>
      <c r="O520" s="49">
        <f t="shared" si="50"/>
        <v>0</v>
      </c>
      <c r="P520" s="49">
        <f t="shared" si="50"/>
        <v>0</v>
      </c>
      <c r="Q520" s="49">
        <f t="shared" si="50"/>
        <v>0</v>
      </c>
      <c r="R520" s="49">
        <f t="shared" si="50"/>
        <v>0</v>
      </c>
      <c r="S520" s="49">
        <f t="shared" si="50"/>
        <v>0</v>
      </c>
      <c r="T520" s="63"/>
    </row>
    <row r="521" spans="2:21">
      <c r="B521" s="45" t="s">
        <v>260</v>
      </c>
      <c r="F521" s="50" t="s">
        <v>417</v>
      </c>
      <c r="J521" s="55">
        <f t="shared" si="49"/>
        <v>0</v>
      </c>
      <c r="L521" s="49">
        <f t="shared" si="50"/>
        <v>0</v>
      </c>
      <c r="M521" s="49">
        <f t="shared" si="50"/>
        <v>0</v>
      </c>
      <c r="N521" s="49">
        <f t="shared" si="50"/>
        <v>0</v>
      </c>
      <c r="O521" s="49">
        <f t="shared" si="50"/>
        <v>0</v>
      </c>
      <c r="P521" s="49">
        <f t="shared" si="50"/>
        <v>0</v>
      </c>
      <c r="Q521" s="49">
        <f t="shared" si="50"/>
        <v>0</v>
      </c>
      <c r="R521" s="49">
        <f t="shared" si="50"/>
        <v>0</v>
      </c>
      <c r="S521" s="49">
        <f t="shared" si="50"/>
        <v>0</v>
      </c>
      <c r="T521" s="63"/>
    </row>
    <row r="522" spans="2:21">
      <c r="B522" s="45" t="s">
        <v>261</v>
      </c>
      <c r="F522" s="50" t="s">
        <v>417</v>
      </c>
      <c r="J522" s="55">
        <f t="shared" si="49"/>
        <v>0</v>
      </c>
      <c r="L522" s="49">
        <f t="shared" si="50"/>
        <v>0</v>
      </c>
      <c r="M522" s="49">
        <f t="shared" si="50"/>
        <v>0</v>
      </c>
      <c r="N522" s="49">
        <f t="shared" si="50"/>
        <v>0</v>
      </c>
      <c r="O522" s="49">
        <f t="shared" si="50"/>
        <v>0</v>
      </c>
      <c r="P522" s="49">
        <f t="shared" si="50"/>
        <v>0</v>
      </c>
      <c r="Q522" s="49">
        <f t="shared" si="50"/>
        <v>0</v>
      </c>
      <c r="R522" s="49">
        <f t="shared" si="50"/>
        <v>0</v>
      </c>
      <c r="S522" s="49">
        <f t="shared" si="50"/>
        <v>0</v>
      </c>
      <c r="T522" s="63"/>
    </row>
    <row r="523" spans="2:21">
      <c r="B523" s="45"/>
      <c r="L523" s="63"/>
      <c r="M523" s="63"/>
      <c r="N523" s="63"/>
      <c r="O523" s="63"/>
      <c r="P523" s="63"/>
      <c r="Q523" s="63"/>
      <c r="R523" s="63"/>
      <c r="S523" s="63"/>
      <c r="T523" s="63"/>
      <c r="U523" s="59"/>
    </row>
    <row r="524" spans="2:21">
      <c r="B524" s="44" t="s">
        <v>262</v>
      </c>
      <c r="L524" s="63"/>
      <c r="M524" s="63"/>
      <c r="N524" s="63"/>
      <c r="O524" s="63"/>
      <c r="P524" s="63"/>
      <c r="Q524" s="63"/>
      <c r="R524" s="63"/>
      <c r="S524" s="63"/>
      <c r="T524" s="63"/>
      <c r="U524" s="59"/>
    </row>
    <row r="525" spans="2:21">
      <c r="B525" s="45" t="s">
        <v>252</v>
      </c>
      <c r="F525" s="50" t="s">
        <v>417</v>
      </c>
      <c r="J525" s="55">
        <f t="shared" ref="J525:J534" si="51">SUM(L525:S525)</f>
        <v>79590.17455065198</v>
      </c>
      <c r="L525" s="49">
        <f t="shared" ref="L525:S534" si="52">L363+L417+L471</f>
        <v>21923.080099200004</v>
      </c>
      <c r="M525" s="49">
        <f t="shared" si="52"/>
        <v>19840.606498944002</v>
      </c>
      <c r="N525" s="49">
        <f t="shared" si="52"/>
        <v>660.15747570797726</v>
      </c>
      <c r="O525" s="49">
        <f t="shared" si="52"/>
        <v>0</v>
      </c>
      <c r="P525" s="49">
        <f t="shared" si="52"/>
        <v>0</v>
      </c>
      <c r="Q525" s="49">
        <f t="shared" si="52"/>
        <v>37166.330476800002</v>
      </c>
      <c r="R525" s="49">
        <f t="shared" si="52"/>
        <v>0</v>
      </c>
      <c r="S525" s="49">
        <f t="shared" si="52"/>
        <v>0</v>
      </c>
      <c r="T525" s="63"/>
    </row>
    <row r="526" spans="2:21">
      <c r="B526" s="45" t="s">
        <v>253</v>
      </c>
      <c r="F526" s="50" t="s">
        <v>417</v>
      </c>
      <c r="J526" s="55">
        <f t="shared" si="51"/>
        <v>479311.37000675779</v>
      </c>
      <c r="L526" s="49">
        <f t="shared" si="52"/>
        <v>38524.969808640002</v>
      </c>
      <c r="M526" s="49">
        <f t="shared" si="52"/>
        <v>10477.667892787202</v>
      </c>
      <c r="N526" s="49">
        <f t="shared" si="52"/>
        <v>98744.876346292323</v>
      </c>
      <c r="O526" s="49">
        <f t="shared" si="52"/>
        <v>199598.28350591823</v>
      </c>
      <c r="P526" s="49">
        <f t="shared" si="52"/>
        <v>0</v>
      </c>
      <c r="Q526" s="49">
        <f t="shared" si="52"/>
        <v>131965.57245312002</v>
      </c>
      <c r="R526" s="49">
        <f t="shared" si="52"/>
        <v>0</v>
      </c>
      <c r="S526" s="49">
        <f t="shared" si="52"/>
        <v>0</v>
      </c>
      <c r="T526" s="63"/>
    </row>
    <row r="527" spans="2:21">
      <c r="B527" s="45" t="s">
        <v>254</v>
      </c>
      <c r="F527" s="50" t="s">
        <v>417</v>
      </c>
      <c r="J527" s="55">
        <f t="shared" si="51"/>
        <v>498055.23707282858</v>
      </c>
      <c r="L527" s="49">
        <f t="shared" si="52"/>
        <v>26728.9573824</v>
      </c>
      <c r="M527" s="49">
        <f t="shared" si="52"/>
        <v>0</v>
      </c>
      <c r="N527" s="49">
        <f t="shared" si="52"/>
        <v>48941.317062155373</v>
      </c>
      <c r="O527" s="49">
        <f t="shared" si="52"/>
        <v>234423.56385757244</v>
      </c>
      <c r="P527" s="49">
        <f t="shared" si="52"/>
        <v>21638.741120639999</v>
      </c>
      <c r="Q527" s="49">
        <f t="shared" si="52"/>
        <v>166322.65765006081</v>
      </c>
      <c r="R527" s="49">
        <f t="shared" si="52"/>
        <v>0</v>
      </c>
      <c r="S527" s="49">
        <f t="shared" si="52"/>
        <v>0</v>
      </c>
      <c r="T527" s="63"/>
    </row>
    <row r="528" spans="2:21">
      <c r="B528" s="45" t="s">
        <v>255</v>
      </c>
      <c r="F528" s="50" t="s">
        <v>417</v>
      </c>
      <c r="J528" s="55">
        <f t="shared" si="51"/>
        <v>304712.09061952861</v>
      </c>
      <c r="L528" s="49">
        <f t="shared" si="52"/>
        <v>0</v>
      </c>
      <c r="M528" s="49">
        <f t="shared" si="52"/>
        <v>31465.838879999999</v>
      </c>
      <c r="N528" s="49">
        <f t="shared" si="52"/>
        <v>58501.902832489213</v>
      </c>
      <c r="O528" s="49">
        <f t="shared" si="52"/>
        <v>26604.248405029775</v>
      </c>
      <c r="P528" s="49">
        <f t="shared" si="52"/>
        <v>35739.224626291209</v>
      </c>
      <c r="Q528" s="49">
        <f t="shared" si="52"/>
        <v>152400.87587571843</v>
      </c>
      <c r="R528" s="49">
        <f t="shared" si="52"/>
        <v>0</v>
      </c>
      <c r="S528" s="49">
        <f t="shared" si="52"/>
        <v>0</v>
      </c>
      <c r="T528" s="63"/>
    </row>
    <row r="529" spans="2:22">
      <c r="B529" s="45" t="s">
        <v>256</v>
      </c>
      <c r="F529" s="50" t="s">
        <v>417</v>
      </c>
      <c r="J529" s="55">
        <f t="shared" si="51"/>
        <v>406149.34581097396</v>
      </c>
      <c r="L529" s="49">
        <f t="shared" si="52"/>
        <v>0</v>
      </c>
      <c r="M529" s="49">
        <f t="shared" si="52"/>
        <v>8945.4237739775999</v>
      </c>
      <c r="N529" s="49">
        <f t="shared" si="52"/>
        <v>123860.73701848187</v>
      </c>
      <c r="O529" s="49">
        <f t="shared" si="52"/>
        <v>186805.16407851447</v>
      </c>
      <c r="P529" s="49">
        <f t="shared" si="52"/>
        <v>0</v>
      </c>
      <c r="Q529" s="49">
        <f t="shared" si="52"/>
        <v>86538.020940000002</v>
      </c>
      <c r="R529" s="49">
        <f t="shared" si="52"/>
        <v>0</v>
      </c>
      <c r="S529" s="49">
        <f t="shared" si="52"/>
        <v>0</v>
      </c>
      <c r="T529" s="63"/>
    </row>
    <row r="530" spans="2:22">
      <c r="B530" s="45" t="s">
        <v>257</v>
      </c>
      <c r="F530" s="50" t="s">
        <v>417</v>
      </c>
      <c r="J530" s="55">
        <f t="shared" si="51"/>
        <v>878933.13986042701</v>
      </c>
      <c r="L530" s="49">
        <f t="shared" si="52"/>
        <v>0</v>
      </c>
      <c r="M530" s="49">
        <f t="shared" si="52"/>
        <v>8937.8464896000005</v>
      </c>
      <c r="N530" s="49">
        <f t="shared" si="52"/>
        <v>486532.51616680907</v>
      </c>
      <c r="O530" s="49">
        <f t="shared" si="52"/>
        <v>314122.62572145788</v>
      </c>
      <c r="P530" s="49">
        <f t="shared" si="52"/>
        <v>0</v>
      </c>
      <c r="Q530" s="49">
        <f t="shared" si="52"/>
        <v>69340.151482560002</v>
      </c>
      <c r="R530" s="49">
        <f t="shared" si="52"/>
        <v>0</v>
      </c>
      <c r="S530" s="49">
        <f t="shared" si="52"/>
        <v>0</v>
      </c>
      <c r="T530" s="63"/>
    </row>
    <row r="531" spans="2:22">
      <c r="B531" s="45" t="s">
        <v>258</v>
      </c>
      <c r="F531" s="50" t="s">
        <v>417</v>
      </c>
      <c r="J531" s="55">
        <f t="shared" si="51"/>
        <v>602570.20600436395</v>
      </c>
      <c r="L531" s="49">
        <f t="shared" si="52"/>
        <v>0</v>
      </c>
      <c r="M531" s="49">
        <f t="shared" si="52"/>
        <v>0</v>
      </c>
      <c r="N531" s="49">
        <f t="shared" si="52"/>
        <v>140577.42011266659</v>
      </c>
      <c r="O531" s="49">
        <f t="shared" si="52"/>
        <v>284341.97901297739</v>
      </c>
      <c r="P531" s="49">
        <f t="shared" si="52"/>
        <v>0</v>
      </c>
      <c r="Q531" s="49">
        <f t="shared" si="52"/>
        <v>177650.80687872</v>
      </c>
      <c r="R531" s="49">
        <f t="shared" si="52"/>
        <v>0</v>
      </c>
      <c r="S531" s="49">
        <f t="shared" si="52"/>
        <v>0</v>
      </c>
      <c r="T531" s="63"/>
    </row>
    <row r="532" spans="2:22">
      <c r="B532" s="45" t="s">
        <v>259</v>
      </c>
      <c r="F532" s="50" t="s">
        <v>417</v>
      </c>
      <c r="J532" s="55">
        <f t="shared" si="51"/>
        <v>230150.60940075503</v>
      </c>
      <c r="L532" s="49">
        <f t="shared" si="52"/>
        <v>0</v>
      </c>
      <c r="M532" s="49">
        <f t="shared" si="52"/>
        <v>0</v>
      </c>
      <c r="N532" s="49">
        <f t="shared" si="52"/>
        <v>187121.64574923503</v>
      </c>
      <c r="O532" s="49">
        <f t="shared" si="52"/>
        <v>0</v>
      </c>
      <c r="P532" s="49">
        <f t="shared" si="52"/>
        <v>0</v>
      </c>
      <c r="Q532" s="49">
        <f t="shared" si="52"/>
        <v>43028.963651520004</v>
      </c>
      <c r="R532" s="49">
        <f t="shared" si="52"/>
        <v>0</v>
      </c>
      <c r="S532" s="49">
        <f t="shared" si="52"/>
        <v>0</v>
      </c>
      <c r="T532" s="63"/>
    </row>
    <row r="533" spans="2:22">
      <c r="B533" s="45" t="s">
        <v>260</v>
      </c>
      <c r="F533" s="50" t="s">
        <v>417</v>
      </c>
      <c r="J533" s="55">
        <f t="shared" si="51"/>
        <v>0</v>
      </c>
      <c r="L533" s="49">
        <f t="shared" si="52"/>
        <v>0</v>
      </c>
      <c r="M533" s="49">
        <f t="shared" si="52"/>
        <v>0</v>
      </c>
      <c r="N533" s="49">
        <f t="shared" si="52"/>
        <v>0</v>
      </c>
      <c r="O533" s="49">
        <f t="shared" si="52"/>
        <v>0</v>
      </c>
      <c r="P533" s="49">
        <f t="shared" si="52"/>
        <v>0</v>
      </c>
      <c r="Q533" s="49">
        <f t="shared" si="52"/>
        <v>0</v>
      </c>
      <c r="R533" s="49">
        <f t="shared" si="52"/>
        <v>0</v>
      </c>
      <c r="S533" s="49">
        <f t="shared" si="52"/>
        <v>0</v>
      </c>
      <c r="T533" s="63"/>
    </row>
    <row r="534" spans="2:22">
      <c r="B534" s="45" t="s">
        <v>261</v>
      </c>
      <c r="F534" s="50" t="s">
        <v>417</v>
      </c>
      <c r="J534" s="55">
        <f t="shared" si="51"/>
        <v>0</v>
      </c>
      <c r="L534" s="49">
        <f t="shared" si="52"/>
        <v>0</v>
      </c>
      <c r="M534" s="49">
        <f t="shared" si="52"/>
        <v>0</v>
      </c>
      <c r="N534" s="49">
        <f t="shared" si="52"/>
        <v>0</v>
      </c>
      <c r="O534" s="49">
        <f t="shared" si="52"/>
        <v>0</v>
      </c>
      <c r="P534" s="49">
        <f t="shared" si="52"/>
        <v>0</v>
      </c>
      <c r="Q534" s="49">
        <f t="shared" si="52"/>
        <v>0</v>
      </c>
      <c r="R534" s="49">
        <f t="shared" si="52"/>
        <v>0</v>
      </c>
      <c r="S534" s="49">
        <f t="shared" si="52"/>
        <v>0</v>
      </c>
      <c r="T534" s="63"/>
    </row>
    <row r="535" spans="2:22">
      <c r="L535" s="63"/>
      <c r="M535" s="63"/>
      <c r="N535" s="63"/>
      <c r="O535" s="63"/>
      <c r="P535" s="63"/>
      <c r="Q535" s="63"/>
      <c r="R535" s="63"/>
      <c r="S535" s="63"/>
      <c r="T535" s="63"/>
      <c r="U535" s="59"/>
      <c r="V535" s="59"/>
    </row>
    <row r="536" spans="2:22">
      <c r="B536" s="44" t="s">
        <v>264</v>
      </c>
      <c r="L536" s="63"/>
      <c r="M536" s="63"/>
      <c r="N536" s="63"/>
      <c r="O536" s="63"/>
      <c r="P536" s="63"/>
      <c r="Q536" s="63"/>
      <c r="R536" s="63"/>
      <c r="S536" s="63"/>
      <c r="T536" s="63"/>
      <c r="U536" s="59"/>
      <c r="V536" s="59"/>
    </row>
    <row r="537" spans="2:22">
      <c r="L537" s="63"/>
      <c r="M537" s="63"/>
      <c r="N537" s="63"/>
      <c r="O537" s="63"/>
      <c r="P537" s="63"/>
      <c r="Q537" s="63"/>
      <c r="R537" s="63"/>
      <c r="S537" s="63"/>
      <c r="T537" s="63"/>
      <c r="U537" s="59"/>
      <c r="V537" s="59"/>
    </row>
    <row r="538" spans="2:22">
      <c r="B538" s="44" t="s">
        <v>251</v>
      </c>
      <c r="L538" s="63"/>
      <c r="M538" s="63"/>
      <c r="N538" s="63"/>
      <c r="O538" s="63"/>
      <c r="P538" s="63"/>
      <c r="Q538" s="63"/>
      <c r="R538" s="63"/>
      <c r="S538" s="63"/>
      <c r="T538" s="63"/>
      <c r="U538" s="59"/>
      <c r="V538" s="59"/>
    </row>
    <row r="539" spans="2:22">
      <c r="B539" s="45" t="s">
        <v>252</v>
      </c>
      <c r="F539" s="50" t="s">
        <v>417</v>
      </c>
      <c r="J539" s="55">
        <f t="shared" ref="J539:J548" si="53">SUM(L539:S539)</f>
        <v>427577.22332680319</v>
      </c>
      <c r="L539" s="49">
        <f t="shared" ref="L539:S548" si="54">L377+L431+L485</f>
        <v>8523.2034074879994</v>
      </c>
      <c r="M539" s="49">
        <f t="shared" si="54"/>
        <v>33260.808934483204</v>
      </c>
      <c r="N539" s="49">
        <f t="shared" si="54"/>
        <v>250052.77460217598</v>
      </c>
      <c r="O539" s="49">
        <f t="shared" si="54"/>
        <v>0</v>
      </c>
      <c r="P539" s="49">
        <f t="shared" si="54"/>
        <v>14515.462079999999</v>
      </c>
      <c r="Q539" s="49">
        <f t="shared" si="54"/>
        <v>111407.11167801599</v>
      </c>
      <c r="R539" s="49">
        <f t="shared" si="54"/>
        <v>9817.8626246400017</v>
      </c>
      <c r="S539" s="49">
        <f t="shared" si="54"/>
        <v>0</v>
      </c>
      <c r="T539" s="63"/>
    </row>
    <row r="540" spans="2:22">
      <c r="B540" s="45" t="s">
        <v>253</v>
      </c>
      <c r="F540" s="50" t="s">
        <v>417</v>
      </c>
      <c r="J540" s="55">
        <f t="shared" si="53"/>
        <v>816700.73775942426</v>
      </c>
      <c r="L540" s="49">
        <f t="shared" si="54"/>
        <v>23610.538486483201</v>
      </c>
      <c r="M540" s="49">
        <f t="shared" si="54"/>
        <v>13801.2930010368</v>
      </c>
      <c r="N540" s="49">
        <f t="shared" si="54"/>
        <v>137872.5377347584</v>
      </c>
      <c r="O540" s="49">
        <f t="shared" si="54"/>
        <v>542849.94909900182</v>
      </c>
      <c r="P540" s="49">
        <f t="shared" si="54"/>
        <v>19564.699474656001</v>
      </c>
      <c r="Q540" s="49">
        <f t="shared" si="54"/>
        <v>56342.007979488</v>
      </c>
      <c r="R540" s="49">
        <f t="shared" si="54"/>
        <v>22659.711984000001</v>
      </c>
      <c r="S540" s="49">
        <f t="shared" si="54"/>
        <v>0</v>
      </c>
      <c r="T540" s="63"/>
    </row>
    <row r="541" spans="2:22">
      <c r="B541" s="45" t="s">
        <v>254</v>
      </c>
      <c r="F541" s="50" t="s">
        <v>417</v>
      </c>
      <c r="J541" s="55">
        <f t="shared" si="53"/>
        <v>564228.45484258176</v>
      </c>
      <c r="L541" s="49">
        <f t="shared" si="54"/>
        <v>7019.5591872000005</v>
      </c>
      <c r="M541" s="49">
        <f t="shared" si="54"/>
        <v>4576.5852048000006</v>
      </c>
      <c r="N541" s="49">
        <f t="shared" si="54"/>
        <v>129122.73194889601</v>
      </c>
      <c r="O541" s="49">
        <f t="shared" si="54"/>
        <v>333591.69756358647</v>
      </c>
      <c r="P541" s="49">
        <f t="shared" si="54"/>
        <v>0</v>
      </c>
      <c r="Q541" s="49">
        <f t="shared" si="54"/>
        <v>53499.819544819205</v>
      </c>
      <c r="R541" s="49">
        <f t="shared" si="54"/>
        <v>36418.061393280004</v>
      </c>
      <c r="S541" s="49">
        <f t="shared" si="54"/>
        <v>0</v>
      </c>
      <c r="T541" s="63"/>
    </row>
    <row r="542" spans="2:22">
      <c r="B542" s="45" t="s">
        <v>255</v>
      </c>
      <c r="F542" s="50" t="s">
        <v>417</v>
      </c>
      <c r="J542" s="55">
        <f t="shared" si="53"/>
        <v>130983.54477202507</v>
      </c>
      <c r="L542" s="49">
        <f t="shared" si="54"/>
        <v>3169.2830400000003</v>
      </c>
      <c r="M542" s="49">
        <f t="shared" si="54"/>
        <v>4833.6504048000015</v>
      </c>
      <c r="N542" s="49">
        <f t="shared" si="54"/>
        <v>44961.890077439995</v>
      </c>
      <c r="O542" s="49">
        <f t="shared" si="54"/>
        <v>78018.721249785071</v>
      </c>
      <c r="P542" s="49">
        <f t="shared" si="54"/>
        <v>0</v>
      </c>
      <c r="Q542" s="49">
        <f t="shared" si="54"/>
        <v>0</v>
      </c>
      <c r="R542" s="49">
        <f t="shared" si="54"/>
        <v>0</v>
      </c>
      <c r="S542" s="49">
        <f t="shared" si="54"/>
        <v>0</v>
      </c>
      <c r="T542" s="63"/>
    </row>
    <row r="543" spans="2:22">
      <c r="B543" s="45" t="s">
        <v>256</v>
      </c>
      <c r="F543" s="50" t="s">
        <v>417</v>
      </c>
      <c r="J543" s="55">
        <f t="shared" si="53"/>
        <v>165758.25626472663</v>
      </c>
      <c r="L543" s="49">
        <f t="shared" si="54"/>
        <v>0</v>
      </c>
      <c r="M543" s="49">
        <f t="shared" si="54"/>
        <v>4220.1810931392001</v>
      </c>
      <c r="N543" s="49">
        <f t="shared" si="54"/>
        <v>20935.837439999999</v>
      </c>
      <c r="O543" s="49">
        <f t="shared" si="54"/>
        <v>140602.23773158743</v>
      </c>
      <c r="P543" s="49">
        <f t="shared" si="54"/>
        <v>0</v>
      </c>
      <c r="Q543" s="49">
        <f t="shared" si="54"/>
        <v>0</v>
      </c>
      <c r="R543" s="49">
        <f t="shared" si="54"/>
        <v>0</v>
      </c>
      <c r="S543" s="49">
        <f t="shared" si="54"/>
        <v>0</v>
      </c>
      <c r="T543" s="63"/>
    </row>
    <row r="544" spans="2:22">
      <c r="B544" s="45" t="s">
        <v>257</v>
      </c>
      <c r="F544" s="50" t="s">
        <v>417</v>
      </c>
      <c r="J544" s="55">
        <f t="shared" si="53"/>
        <v>59392.477410841835</v>
      </c>
      <c r="L544" s="49">
        <f t="shared" si="54"/>
        <v>0</v>
      </c>
      <c r="M544" s="49">
        <f t="shared" si="54"/>
        <v>0</v>
      </c>
      <c r="N544" s="49">
        <f t="shared" si="54"/>
        <v>22538.53728</v>
      </c>
      <c r="O544" s="49">
        <f t="shared" si="54"/>
        <v>32725.625730841835</v>
      </c>
      <c r="P544" s="49">
        <f t="shared" si="54"/>
        <v>0</v>
      </c>
      <c r="Q544" s="49">
        <f t="shared" si="54"/>
        <v>0</v>
      </c>
      <c r="R544" s="49">
        <f t="shared" si="54"/>
        <v>4128.3144000000002</v>
      </c>
      <c r="S544" s="49">
        <f t="shared" si="54"/>
        <v>0</v>
      </c>
      <c r="T544" s="63"/>
    </row>
    <row r="545" spans="2:20">
      <c r="B545" s="45" t="s">
        <v>258</v>
      </c>
      <c r="F545" s="50" t="s">
        <v>417</v>
      </c>
      <c r="J545" s="55">
        <f t="shared" si="53"/>
        <v>0</v>
      </c>
      <c r="L545" s="49">
        <f t="shared" si="54"/>
        <v>0</v>
      </c>
      <c r="M545" s="49">
        <f t="shared" si="54"/>
        <v>0</v>
      </c>
      <c r="N545" s="49">
        <f t="shared" si="54"/>
        <v>0</v>
      </c>
      <c r="O545" s="49">
        <f t="shared" si="54"/>
        <v>0</v>
      </c>
      <c r="P545" s="49">
        <f t="shared" si="54"/>
        <v>0</v>
      </c>
      <c r="Q545" s="49">
        <f t="shared" si="54"/>
        <v>0</v>
      </c>
      <c r="R545" s="49">
        <f t="shared" si="54"/>
        <v>0</v>
      </c>
      <c r="S545" s="49">
        <f t="shared" si="54"/>
        <v>0</v>
      </c>
      <c r="T545" s="63"/>
    </row>
    <row r="546" spans="2:20">
      <c r="B546" s="45" t="s">
        <v>259</v>
      </c>
      <c r="F546" s="50" t="s">
        <v>417</v>
      </c>
      <c r="J546" s="55">
        <f t="shared" si="53"/>
        <v>0</v>
      </c>
      <c r="L546" s="49">
        <f t="shared" si="54"/>
        <v>0</v>
      </c>
      <c r="M546" s="49">
        <f t="shared" si="54"/>
        <v>0</v>
      </c>
      <c r="N546" s="49">
        <f t="shared" si="54"/>
        <v>0</v>
      </c>
      <c r="O546" s="49">
        <f t="shared" si="54"/>
        <v>0</v>
      </c>
      <c r="P546" s="49">
        <f t="shared" si="54"/>
        <v>0</v>
      </c>
      <c r="Q546" s="49">
        <f t="shared" si="54"/>
        <v>0</v>
      </c>
      <c r="R546" s="49">
        <f t="shared" si="54"/>
        <v>0</v>
      </c>
      <c r="S546" s="49">
        <f t="shared" si="54"/>
        <v>0</v>
      </c>
      <c r="T546" s="63"/>
    </row>
    <row r="547" spans="2:20">
      <c r="B547" s="45" t="s">
        <v>260</v>
      </c>
      <c r="F547" s="50" t="s">
        <v>417</v>
      </c>
      <c r="J547" s="55">
        <f t="shared" si="53"/>
        <v>0</v>
      </c>
      <c r="L547" s="49">
        <f t="shared" si="54"/>
        <v>0</v>
      </c>
      <c r="M547" s="49">
        <f t="shared" si="54"/>
        <v>0</v>
      </c>
      <c r="N547" s="49">
        <f t="shared" si="54"/>
        <v>0</v>
      </c>
      <c r="O547" s="49">
        <f t="shared" si="54"/>
        <v>0</v>
      </c>
      <c r="P547" s="49">
        <f t="shared" si="54"/>
        <v>0</v>
      </c>
      <c r="Q547" s="49">
        <f t="shared" si="54"/>
        <v>0</v>
      </c>
      <c r="R547" s="49">
        <f t="shared" si="54"/>
        <v>0</v>
      </c>
      <c r="S547" s="49">
        <f t="shared" si="54"/>
        <v>0</v>
      </c>
      <c r="T547" s="63"/>
    </row>
    <row r="548" spans="2:20">
      <c r="B548" s="45" t="s">
        <v>261</v>
      </c>
      <c r="F548" s="50" t="s">
        <v>417</v>
      </c>
      <c r="J548" s="55">
        <f t="shared" si="53"/>
        <v>0</v>
      </c>
      <c r="L548" s="49">
        <f t="shared" si="54"/>
        <v>0</v>
      </c>
      <c r="M548" s="49">
        <f t="shared" si="54"/>
        <v>0</v>
      </c>
      <c r="N548" s="49">
        <f t="shared" si="54"/>
        <v>0</v>
      </c>
      <c r="O548" s="49">
        <f t="shared" si="54"/>
        <v>0</v>
      </c>
      <c r="P548" s="49">
        <f t="shared" si="54"/>
        <v>0</v>
      </c>
      <c r="Q548" s="49">
        <f t="shared" si="54"/>
        <v>0</v>
      </c>
      <c r="R548" s="49">
        <f t="shared" si="54"/>
        <v>0</v>
      </c>
      <c r="S548" s="49">
        <f t="shared" si="54"/>
        <v>0</v>
      </c>
      <c r="T548" s="63"/>
    </row>
    <row r="549" spans="2:20">
      <c r="B549" s="121"/>
      <c r="L549" s="63"/>
      <c r="M549" s="63"/>
      <c r="N549" s="63"/>
      <c r="O549" s="63"/>
      <c r="P549" s="63"/>
      <c r="Q549" s="63"/>
      <c r="R549" s="63"/>
      <c r="S549" s="63"/>
      <c r="T549" s="63"/>
    </row>
    <row r="550" spans="2:20">
      <c r="B550" s="142" t="s">
        <v>262</v>
      </c>
      <c r="L550" s="63"/>
      <c r="M550" s="63"/>
      <c r="N550" s="63"/>
      <c r="O550" s="63"/>
      <c r="P550" s="63"/>
      <c r="Q550" s="63"/>
      <c r="R550" s="63"/>
      <c r="S550" s="63"/>
      <c r="T550" s="63"/>
    </row>
    <row r="551" spans="2:20">
      <c r="B551" s="45" t="s">
        <v>252</v>
      </c>
      <c r="F551" s="50" t="s">
        <v>417</v>
      </c>
      <c r="J551" s="55">
        <f t="shared" ref="J551:J560" si="55">SUM(L551:S551)</f>
        <v>95462.734902796801</v>
      </c>
      <c r="K551" s="63">
        <f>'EAV rest v. aansl.'!K722</f>
        <v>0</v>
      </c>
      <c r="L551" s="49">
        <f t="shared" ref="L551:S560" si="56">L389+L443+L497</f>
        <v>64565.369870399998</v>
      </c>
      <c r="M551" s="49">
        <f t="shared" si="56"/>
        <v>27277.933081996798</v>
      </c>
      <c r="N551" s="49">
        <f t="shared" si="56"/>
        <v>0</v>
      </c>
      <c r="O551" s="49">
        <f t="shared" si="56"/>
        <v>0</v>
      </c>
      <c r="P551" s="49">
        <f t="shared" si="56"/>
        <v>0</v>
      </c>
      <c r="Q551" s="49">
        <f t="shared" si="56"/>
        <v>3619.4319504000005</v>
      </c>
      <c r="R551" s="49">
        <f t="shared" si="56"/>
        <v>0</v>
      </c>
      <c r="S551" s="49">
        <f t="shared" si="56"/>
        <v>0</v>
      </c>
      <c r="T551" s="63"/>
    </row>
    <row r="552" spans="2:20">
      <c r="B552" s="45" t="s">
        <v>253</v>
      </c>
      <c r="F552" s="50" t="s">
        <v>417</v>
      </c>
      <c r="J552" s="55">
        <f t="shared" si="55"/>
        <v>380842.98152269662</v>
      </c>
      <c r="L552" s="49">
        <f t="shared" si="56"/>
        <v>62789.992372800007</v>
      </c>
      <c r="M552" s="49">
        <f t="shared" si="56"/>
        <v>18105.031421971198</v>
      </c>
      <c r="N552" s="49">
        <f t="shared" si="56"/>
        <v>0</v>
      </c>
      <c r="O552" s="49">
        <f t="shared" si="56"/>
        <v>111256.96631462622</v>
      </c>
      <c r="P552" s="49">
        <f t="shared" si="56"/>
        <v>0</v>
      </c>
      <c r="Q552" s="49">
        <f t="shared" si="56"/>
        <v>188690.9914132992</v>
      </c>
      <c r="R552" s="49">
        <f t="shared" si="56"/>
        <v>0</v>
      </c>
      <c r="S552" s="49">
        <f t="shared" si="56"/>
        <v>0</v>
      </c>
      <c r="T552" s="63"/>
    </row>
    <row r="553" spans="2:20">
      <c r="B553" s="45" t="s">
        <v>254</v>
      </c>
      <c r="F553" s="50" t="s">
        <v>417</v>
      </c>
      <c r="J553" s="55">
        <f t="shared" si="55"/>
        <v>134836.24379137921</v>
      </c>
      <c r="L553" s="49">
        <f t="shared" si="56"/>
        <v>28098.946915200002</v>
      </c>
      <c r="M553" s="49">
        <f t="shared" si="56"/>
        <v>0</v>
      </c>
      <c r="N553" s="49">
        <f t="shared" si="56"/>
        <v>0</v>
      </c>
      <c r="O553" s="49">
        <f t="shared" si="56"/>
        <v>10095.419738880002</v>
      </c>
      <c r="P553" s="49">
        <f t="shared" si="56"/>
        <v>79468.43183999999</v>
      </c>
      <c r="Q553" s="49">
        <f t="shared" si="56"/>
        <v>17173.4452972992</v>
      </c>
      <c r="R553" s="49">
        <f t="shared" si="56"/>
        <v>0</v>
      </c>
      <c r="S553" s="49">
        <f t="shared" si="56"/>
        <v>0</v>
      </c>
      <c r="T553" s="63"/>
    </row>
    <row r="554" spans="2:20">
      <c r="B554" s="45" t="s">
        <v>255</v>
      </c>
      <c r="F554" s="50" t="s">
        <v>417</v>
      </c>
      <c r="J554" s="55">
        <f t="shared" si="55"/>
        <v>261702.2160978624</v>
      </c>
      <c r="L554" s="49">
        <f t="shared" si="56"/>
        <v>0</v>
      </c>
      <c r="M554" s="49">
        <f t="shared" si="56"/>
        <v>69647.461127999995</v>
      </c>
      <c r="N554" s="49">
        <f t="shared" si="56"/>
        <v>0</v>
      </c>
      <c r="O554" s="49">
        <f t="shared" si="56"/>
        <v>0</v>
      </c>
      <c r="P554" s="49">
        <f t="shared" si="56"/>
        <v>3976.6300092288002</v>
      </c>
      <c r="Q554" s="49">
        <f t="shared" si="56"/>
        <v>188078.12496063361</v>
      </c>
      <c r="R554" s="49">
        <f t="shared" si="56"/>
        <v>0</v>
      </c>
      <c r="S554" s="49">
        <f t="shared" si="56"/>
        <v>0</v>
      </c>
      <c r="T554" s="63"/>
    </row>
    <row r="555" spans="2:20">
      <c r="B555" s="45" t="s">
        <v>256</v>
      </c>
      <c r="F555" s="50" t="s">
        <v>417</v>
      </c>
      <c r="J555" s="55">
        <f t="shared" si="55"/>
        <v>76982.503594318521</v>
      </c>
      <c r="L555" s="49">
        <f t="shared" si="56"/>
        <v>0</v>
      </c>
      <c r="M555" s="49">
        <f t="shared" si="56"/>
        <v>13919.617923724802</v>
      </c>
      <c r="N555" s="49">
        <f t="shared" si="56"/>
        <v>0</v>
      </c>
      <c r="O555" s="49">
        <f t="shared" si="56"/>
        <v>63062.885670593721</v>
      </c>
      <c r="P555" s="49">
        <f t="shared" si="56"/>
        <v>0</v>
      </c>
      <c r="Q555" s="49">
        <f t="shared" si="56"/>
        <v>0</v>
      </c>
      <c r="R555" s="49">
        <f t="shared" si="56"/>
        <v>0</v>
      </c>
      <c r="S555" s="49">
        <f t="shared" si="56"/>
        <v>0</v>
      </c>
      <c r="T555" s="63"/>
    </row>
    <row r="556" spans="2:20">
      <c r="B556" s="45" t="s">
        <v>257</v>
      </c>
      <c r="F556" s="50" t="s">
        <v>417</v>
      </c>
      <c r="J556" s="55">
        <f t="shared" si="55"/>
        <v>190189.14880049284</v>
      </c>
      <c r="L556" s="49">
        <f t="shared" si="56"/>
        <v>0</v>
      </c>
      <c r="M556" s="49">
        <f t="shared" si="56"/>
        <v>51809.12724113281</v>
      </c>
      <c r="N556" s="49">
        <f t="shared" si="56"/>
        <v>107712.86400000002</v>
      </c>
      <c r="O556" s="49">
        <f t="shared" si="56"/>
        <v>30667.157559360003</v>
      </c>
      <c r="P556" s="49">
        <f t="shared" si="56"/>
        <v>0</v>
      </c>
      <c r="Q556" s="49">
        <f t="shared" si="56"/>
        <v>0</v>
      </c>
      <c r="R556" s="49">
        <f t="shared" si="56"/>
        <v>0</v>
      </c>
      <c r="S556" s="49">
        <f t="shared" si="56"/>
        <v>0</v>
      </c>
      <c r="T556" s="63"/>
    </row>
    <row r="557" spans="2:20">
      <c r="B557" s="45" t="s">
        <v>258</v>
      </c>
      <c r="F557" s="50" t="s">
        <v>417</v>
      </c>
      <c r="J557" s="55">
        <f t="shared" si="55"/>
        <v>412607.75662308483</v>
      </c>
      <c r="L557" s="49">
        <f t="shared" si="56"/>
        <v>0</v>
      </c>
      <c r="M557" s="49">
        <f t="shared" si="56"/>
        <v>0</v>
      </c>
      <c r="N557" s="49">
        <f t="shared" si="56"/>
        <v>90107.76096</v>
      </c>
      <c r="O557" s="49">
        <f t="shared" si="56"/>
        <v>27489.45239871362</v>
      </c>
      <c r="P557" s="49">
        <f t="shared" si="56"/>
        <v>0</v>
      </c>
      <c r="Q557" s="49">
        <f t="shared" si="56"/>
        <v>295010.54326437123</v>
      </c>
      <c r="R557" s="49">
        <f t="shared" si="56"/>
        <v>0</v>
      </c>
      <c r="S557" s="49">
        <f t="shared" si="56"/>
        <v>0</v>
      </c>
      <c r="T557" s="63"/>
    </row>
    <row r="558" spans="2:20">
      <c r="B558" s="45" t="s">
        <v>259</v>
      </c>
      <c r="F558" s="50" t="s">
        <v>417</v>
      </c>
      <c r="J558" s="55">
        <f t="shared" si="55"/>
        <v>2681.28</v>
      </c>
      <c r="L558" s="49">
        <f t="shared" si="56"/>
        <v>0</v>
      </c>
      <c r="M558" s="49">
        <f t="shared" si="56"/>
        <v>0</v>
      </c>
      <c r="N558" s="49">
        <f t="shared" si="56"/>
        <v>2681.28</v>
      </c>
      <c r="O558" s="49">
        <f t="shared" si="56"/>
        <v>0</v>
      </c>
      <c r="P558" s="49">
        <f t="shared" si="56"/>
        <v>0</v>
      </c>
      <c r="Q558" s="49">
        <f t="shared" si="56"/>
        <v>0</v>
      </c>
      <c r="R558" s="49">
        <f t="shared" si="56"/>
        <v>0</v>
      </c>
      <c r="S558" s="49">
        <f t="shared" si="56"/>
        <v>0</v>
      </c>
      <c r="T558" s="63"/>
    </row>
    <row r="559" spans="2:20">
      <c r="B559" s="45" t="s">
        <v>260</v>
      </c>
      <c r="F559" s="50" t="s">
        <v>417</v>
      </c>
      <c r="J559" s="55">
        <f t="shared" si="55"/>
        <v>0</v>
      </c>
      <c r="L559" s="49">
        <f t="shared" si="56"/>
        <v>0</v>
      </c>
      <c r="M559" s="49">
        <f t="shared" si="56"/>
        <v>0</v>
      </c>
      <c r="N559" s="49">
        <f t="shared" si="56"/>
        <v>0</v>
      </c>
      <c r="O559" s="49">
        <f t="shared" si="56"/>
        <v>0</v>
      </c>
      <c r="P559" s="49">
        <f t="shared" si="56"/>
        <v>0</v>
      </c>
      <c r="Q559" s="49">
        <f t="shared" si="56"/>
        <v>0</v>
      </c>
      <c r="R559" s="49">
        <f t="shared" si="56"/>
        <v>0</v>
      </c>
      <c r="S559" s="49">
        <f t="shared" si="56"/>
        <v>0</v>
      </c>
      <c r="T559" s="63"/>
    </row>
    <row r="560" spans="2:20">
      <c r="B560" s="45" t="s">
        <v>261</v>
      </c>
      <c r="F560" s="50" t="s">
        <v>417</v>
      </c>
      <c r="J560" s="55">
        <f t="shared" si="55"/>
        <v>0</v>
      </c>
      <c r="L560" s="49">
        <f t="shared" si="56"/>
        <v>0</v>
      </c>
      <c r="M560" s="49">
        <f t="shared" si="56"/>
        <v>0</v>
      </c>
      <c r="N560" s="49">
        <f t="shared" si="56"/>
        <v>0</v>
      </c>
      <c r="O560" s="49">
        <f t="shared" si="56"/>
        <v>0</v>
      </c>
      <c r="P560" s="49">
        <f t="shared" si="56"/>
        <v>0</v>
      </c>
      <c r="Q560" s="49">
        <f t="shared" si="56"/>
        <v>0</v>
      </c>
      <c r="R560" s="49">
        <f t="shared" si="56"/>
        <v>0</v>
      </c>
      <c r="S560" s="49">
        <f t="shared" si="56"/>
        <v>0</v>
      </c>
      <c r="T560" s="63"/>
    </row>
    <row r="561" spans="1:22">
      <c r="L561" s="63"/>
      <c r="M561" s="63"/>
      <c r="N561" s="63"/>
      <c r="O561" s="63"/>
      <c r="P561" s="63"/>
      <c r="Q561" s="63"/>
      <c r="R561" s="63"/>
      <c r="S561" s="63"/>
      <c r="T561" s="63"/>
      <c r="U561" s="59"/>
      <c r="V561" s="59"/>
    </row>
    <row r="562" spans="1:22" s="78" customFormat="1">
      <c r="B562" s="78" t="s">
        <v>419</v>
      </c>
    </row>
    <row r="563" spans="1:22" s="68" customFormat="1">
      <c r="A563" s="2"/>
    </row>
    <row r="564" spans="1:22">
      <c r="B564" s="44" t="s">
        <v>263</v>
      </c>
    </row>
    <row r="565" spans="1:22">
      <c r="B565" s="45"/>
    </row>
    <row r="566" spans="1:22">
      <c r="B566" s="44" t="s">
        <v>251</v>
      </c>
      <c r="T566" s="59"/>
    </row>
    <row r="567" spans="1:22">
      <c r="B567" s="45" t="s">
        <v>252</v>
      </c>
      <c r="F567" s="50" t="s">
        <v>110</v>
      </c>
      <c r="J567" s="55">
        <f t="shared" ref="J567:J576" si="57">SUM(L567:S567)</f>
        <v>242.87293448042965</v>
      </c>
      <c r="L567" s="49">
        <f t="shared" ref="L567:S576" si="58">L189+L243+L297</f>
        <v>6.6942110783326729</v>
      </c>
      <c r="M567" s="49">
        <f t="shared" si="58"/>
        <v>5</v>
      </c>
      <c r="N567" s="49">
        <f t="shared" si="58"/>
        <v>130.86930504021845</v>
      </c>
      <c r="O567" s="49">
        <f t="shared" si="58"/>
        <v>11.309181745804112</v>
      </c>
      <c r="P567" s="49">
        <f t="shared" si="58"/>
        <v>6</v>
      </c>
      <c r="Q567" s="49">
        <f t="shared" si="58"/>
        <v>81.000236616074403</v>
      </c>
      <c r="R567" s="49">
        <f t="shared" si="58"/>
        <v>2</v>
      </c>
      <c r="S567" s="49">
        <f t="shared" si="58"/>
        <v>0</v>
      </c>
      <c r="T567" s="63"/>
    </row>
    <row r="568" spans="1:22">
      <c r="B568" s="45" t="s">
        <v>253</v>
      </c>
      <c r="F568" s="50" t="s">
        <v>110</v>
      </c>
      <c r="J568" s="55">
        <f t="shared" si="57"/>
        <v>350.39091240191311</v>
      </c>
      <c r="L568" s="49">
        <f t="shared" si="58"/>
        <v>8.5805548546382493</v>
      </c>
      <c r="M568" s="49">
        <f t="shared" si="58"/>
        <v>2</v>
      </c>
      <c r="N568" s="49">
        <f t="shared" si="58"/>
        <v>103.3635736527493</v>
      </c>
      <c r="O568" s="49">
        <f t="shared" si="58"/>
        <v>184.71493483876375</v>
      </c>
      <c r="P568" s="49">
        <f t="shared" si="58"/>
        <v>5</v>
      </c>
      <c r="Q568" s="49">
        <f t="shared" si="58"/>
        <v>42.731849055761799</v>
      </c>
      <c r="R568" s="49">
        <f t="shared" si="58"/>
        <v>4</v>
      </c>
      <c r="S568" s="49">
        <f t="shared" si="58"/>
        <v>0</v>
      </c>
      <c r="T568" s="63"/>
    </row>
    <row r="569" spans="1:22">
      <c r="B569" s="45" t="s">
        <v>254</v>
      </c>
      <c r="F569" s="50" t="s">
        <v>110</v>
      </c>
      <c r="J569" s="55">
        <f t="shared" si="57"/>
        <v>166.77546498484642</v>
      </c>
      <c r="L569" s="49">
        <f t="shared" si="58"/>
        <v>2.0047108190491274</v>
      </c>
      <c r="M569" s="49">
        <f t="shared" si="58"/>
        <v>1</v>
      </c>
      <c r="N569" s="49">
        <f t="shared" si="58"/>
        <v>51.128388622287119</v>
      </c>
      <c r="O569" s="49">
        <f t="shared" si="58"/>
        <v>87.576549424697561</v>
      </c>
      <c r="P569" s="49">
        <f t="shared" si="58"/>
        <v>1</v>
      </c>
      <c r="Q569" s="49">
        <f t="shared" si="58"/>
        <v>21.06581611881262</v>
      </c>
      <c r="R569" s="49">
        <f t="shared" si="58"/>
        <v>3</v>
      </c>
      <c r="S569" s="49">
        <f t="shared" si="58"/>
        <v>0</v>
      </c>
      <c r="T569" s="63"/>
    </row>
    <row r="570" spans="1:22">
      <c r="B570" s="45" t="s">
        <v>255</v>
      </c>
      <c r="F570" s="50" t="s">
        <v>110</v>
      </c>
      <c r="J570" s="55">
        <f t="shared" si="57"/>
        <v>52.254404942135984</v>
      </c>
      <c r="L570" s="49">
        <f t="shared" si="58"/>
        <v>0.90229947715454506</v>
      </c>
      <c r="M570" s="49">
        <f t="shared" si="58"/>
        <v>1</v>
      </c>
      <c r="N570" s="49">
        <f t="shared" si="58"/>
        <v>28.907349546630137</v>
      </c>
      <c r="O570" s="49">
        <f t="shared" si="58"/>
        <v>21.444755918351301</v>
      </c>
      <c r="P570" s="49">
        <f t="shared" si="58"/>
        <v>0</v>
      </c>
      <c r="Q570" s="49">
        <f t="shared" si="58"/>
        <v>0</v>
      </c>
      <c r="R570" s="49">
        <f t="shared" si="58"/>
        <v>0</v>
      </c>
      <c r="S570" s="49">
        <f t="shared" si="58"/>
        <v>0</v>
      </c>
      <c r="T570" s="63"/>
    </row>
    <row r="571" spans="1:22">
      <c r="B571" s="45" t="s">
        <v>256</v>
      </c>
      <c r="F571" s="50" t="s">
        <v>110</v>
      </c>
      <c r="J571" s="55">
        <f t="shared" si="57"/>
        <v>36.354305663624942</v>
      </c>
      <c r="L571" s="49">
        <f t="shared" si="58"/>
        <v>0</v>
      </c>
      <c r="M571" s="49">
        <f t="shared" si="58"/>
        <v>2</v>
      </c>
      <c r="N571" s="49">
        <f t="shared" si="58"/>
        <v>16.800347061546077</v>
      </c>
      <c r="O571" s="49">
        <f t="shared" si="58"/>
        <v>16.182765053691771</v>
      </c>
      <c r="P571" s="49">
        <f t="shared" si="58"/>
        <v>0</v>
      </c>
      <c r="Q571" s="49">
        <f t="shared" si="58"/>
        <v>1.3711935483870967</v>
      </c>
      <c r="R571" s="49">
        <f t="shared" si="58"/>
        <v>0</v>
      </c>
      <c r="S571" s="49">
        <f t="shared" si="58"/>
        <v>0</v>
      </c>
      <c r="T571" s="63"/>
    </row>
    <row r="572" spans="1:22">
      <c r="B572" s="45" t="s">
        <v>257</v>
      </c>
      <c r="F572" s="50" t="s">
        <v>110</v>
      </c>
      <c r="J572" s="55">
        <f t="shared" si="57"/>
        <v>17.270955232025361</v>
      </c>
      <c r="L572" s="49">
        <f t="shared" si="58"/>
        <v>0</v>
      </c>
      <c r="M572" s="49">
        <f t="shared" si="58"/>
        <v>0</v>
      </c>
      <c r="N572" s="49">
        <f t="shared" si="58"/>
        <v>6.8590861004029966</v>
      </c>
      <c r="O572" s="49">
        <f t="shared" si="58"/>
        <v>9.4118691316223657</v>
      </c>
      <c r="P572" s="49">
        <f t="shared" si="58"/>
        <v>0</v>
      </c>
      <c r="Q572" s="49">
        <f t="shared" si="58"/>
        <v>0</v>
      </c>
      <c r="R572" s="49">
        <f t="shared" si="58"/>
        <v>1</v>
      </c>
      <c r="S572" s="49">
        <f t="shared" si="58"/>
        <v>0</v>
      </c>
      <c r="T572" s="63"/>
    </row>
    <row r="573" spans="1:22">
      <c r="B573" s="45" t="s">
        <v>258</v>
      </c>
      <c r="F573" s="50" t="s">
        <v>110</v>
      </c>
      <c r="J573" s="55">
        <f t="shared" si="57"/>
        <v>4.9466452193353136</v>
      </c>
      <c r="L573" s="49">
        <f t="shared" si="58"/>
        <v>0</v>
      </c>
      <c r="M573" s="49">
        <f t="shared" si="58"/>
        <v>0</v>
      </c>
      <c r="N573" s="49">
        <f t="shared" si="58"/>
        <v>4.4552047232274479</v>
      </c>
      <c r="O573" s="49">
        <f t="shared" si="58"/>
        <v>0.49144049610786616</v>
      </c>
      <c r="P573" s="49">
        <f t="shared" si="58"/>
        <v>0</v>
      </c>
      <c r="Q573" s="49">
        <f t="shared" si="58"/>
        <v>0</v>
      </c>
      <c r="R573" s="49">
        <f t="shared" si="58"/>
        <v>0</v>
      </c>
      <c r="S573" s="49">
        <f t="shared" si="58"/>
        <v>0</v>
      </c>
      <c r="T573" s="63"/>
    </row>
    <row r="574" spans="1:22">
      <c r="B574" s="45" t="s">
        <v>259</v>
      </c>
      <c r="F574" s="50" t="s">
        <v>110</v>
      </c>
      <c r="J574" s="55">
        <f t="shared" si="57"/>
        <v>1</v>
      </c>
      <c r="L574" s="49">
        <f t="shared" si="58"/>
        <v>0</v>
      </c>
      <c r="M574" s="49">
        <f t="shared" si="58"/>
        <v>0</v>
      </c>
      <c r="N574" s="49">
        <f t="shared" si="58"/>
        <v>0.90798884511714695</v>
      </c>
      <c r="O574" s="49">
        <f t="shared" si="58"/>
        <v>9.2011154882852997E-2</v>
      </c>
      <c r="P574" s="49">
        <f t="shared" si="58"/>
        <v>0</v>
      </c>
      <c r="Q574" s="49">
        <f t="shared" si="58"/>
        <v>0</v>
      </c>
      <c r="R574" s="49">
        <f t="shared" si="58"/>
        <v>0</v>
      </c>
      <c r="S574" s="49">
        <f t="shared" si="58"/>
        <v>0</v>
      </c>
      <c r="T574" s="63"/>
    </row>
    <row r="575" spans="1:22">
      <c r="B575" s="45" t="s">
        <v>260</v>
      </c>
      <c r="F575" s="50" t="s">
        <v>110</v>
      </c>
      <c r="J575" s="55">
        <f t="shared" si="57"/>
        <v>0</v>
      </c>
      <c r="L575" s="49">
        <f t="shared" si="58"/>
        <v>0</v>
      </c>
      <c r="M575" s="49">
        <f t="shared" si="58"/>
        <v>0</v>
      </c>
      <c r="N575" s="49">
        <f t="shared" si="58"/>
        <v>0</v>
      </c>
      <c r="O575" s="49">
        <f t="shared" si="58"/>
        <v>0</v>
      </c>
      <c r="P575" s="49">
        <f t="shared" si="58"/>
        <v>0</v>
      </c>
      <c r="Q575" s="49">
        <f t="shared" si="58"/>
        <v>0</v>
      </c>
      <c r="R575" s="49">
        <f t="shared" si="58"/>
        <v>0</v>
      </c>
      <c r="S575" s="49">
        <f t="shared" si="58"/>
        <v>0</v>
      </c>
      <c r="T575" s="63"/>
    </row>
    <row r="576" spans="1:22">
      <c r="B576" s="45" t="s">
        <v>261</v>
      </c>
      <c r="F576" s="50" t="s">
        <v>110</v>
      </c>
      <c r="J576" s="55">
        <f t="shared" si="57"/>
        <v>0</v>
      </c>
      <c r="L576" s="49">
        <f t="shared" si="58"/>
        <v>0</v>
      </c>
      <c r="M576" s="49">
        <f t="shared" si="58"/>
        <v>0</v>
      </c>
      <c r="N576" s="49">
        <f t="shared" si="58"/>
        <v>0</v>
      </c>
      <c r="O576" s="49">
        <f t="shared" si="58"/>
        <v>0</v>
      </c>
      <c r="P576" s="49">
        <f t="shared" si="58"/>
        <v>0</v>
      </c>
      <c r="Q576" s="49">
        <f t="shared" si="58"/>
        <v>0</v>
      </c>
      <c r="R576" s="49">
        <f t="shared" si="58"/>
        <v>0</v>
      </c>
      <c r="S576" s="49">
        <f t="shared" si="58"/>
        <v>0</v>
      </c>
      <c r="T576" s="63"/>
    </row>
    <row r="577" spans="2:22">
      <c r="B577" s="45"/>
      <c r="L577" s="63"/>
      <c r="M577" s="63"/>
      <c r="N577" s="63"/>
      <c r="O577" s="63"/>
      <c r="P577" s="63"/>
      <c r="Q577" s="63"/>
      <c r="R577" s="63"/>
      <c r="S577" s="63"/>
      <c r="T577" s="63"/>
      <c r="U577" s="59"/>
    </row>
    <row r="578" spans="2:22">
      <c r="B578" s="44" t="s">
        <v>262</v>
      </c>
      <c r="L578" s="63"/>
      <c r="M578" s="63"/>
      <c r="N578" s="63"/>
      <c r="O578" s="63"/>
      <c r="P578" s="63"/>
      <c r="Q578" s="63"/>
      <c r="R578" s="63"/>
      <c r="S578" s="63"/>
      <c r="T578" s="63"/>
      <c r="U578" s="59"/>
    </row>
    <row r="579" spans="2:22">
      <c r="B579" s="45" t="s">
        <v>252</v>
      </c>
      <c r="F579" s="50" t="s">
        <v>110</v>
      </c>
      <c r="J579" s="55">
        <f t="shared" ref="J579:J588" si="59">SUM(L579:S579)</f>
        <v>9.297208687038399</v>
      </c>
      <c r="L579" s="49">
        <f t="shared" ref="L579:S588" si="60">L201+L255+L309</f>
        <v>1.7258290978407294</v>
      </c>
      <c r="M579" s="49">
        <f t="shared" si="60"/>
        <v>2</v>
      </c>
      <c r="N579" s="49">
        <f t="shared" si="60"/>
        <v>1</v>
      </c>
      <c r="O579" s="49">
        <f t="shared" si="60"/>
        <v>0</v>
      </c>
      <c r="P579" s="49">
        <f t="shared" si="60"/>
        <v>0</v>
      </c>
      <c r="Q579" s="49">
        <f t="shared" si="60"/>
        <v>4.5713795891976687</v>
      </c>
      <c r="R579" s="49">
        <f t="shared" si="60"/>
        <v>0</v>
      </c>
      <c r="S579" s="49">
        <f t="shared" si="60"/>
        <v>0</v>
      </c>
      <c r="T579" s="63"/>
    </row>
    <row r="580" spans="2:22">
      <c r="B580" s="45" t="s">
        <v>253</v>
      </c>
      <c r="F580" s="50" t="s">
        <v>110</v>
      </c>
      <c r="J580" s="55">
        <f t="shared" si="59"/>
        <v>29.229917210279492</v>
      </c>
      <c r="L580" s="49">
        <f t="shared" si="60"/>
        <v>1.8980689238289277</v>
      </c>
      <c r="M580" s="49">
        <f t="shared" si="60"/>
        <v>1</v>
      </c>
      <c r="N580" s="49">
        <f t="shared" si="60"/>
        <v>6.7240785134509533</v>
      </c>
      <c r="O580" s="49">
        <f t="shared" si="60"/>
        <v>13.29834007120626</v>
      </c>
      <c r="P580" s="49">
        <f t="shared" si="60"/>
        <v>0</v>
      </c>
      <c r="Q580" s="49">
        <f t="shared" si="60"/>
        <v>6.3094297017933521</v>
      </c>
      <c r="R580" s="49">
        <f t="shared" si="60"/>
        <v>0</v>
      </c>
      <c r="S580" s="49">
        <f t="shared" si="60"/>
        <v>0</v>
      </c>
      <c r="T580" s="63"/>
    </row>
    <row r="581" spans="2:22">
      <c r="B581" s="45" t="s">
        <v>254</v>
      </c>
      <c r="F581" s="50" t="s">
        <v>110</v>
      </c>
      <c r="J581" s="55">
        <f t="shared" si="59"/>
        <v>23.004044209233932</v>
      </c>
      <c r="L581" s="49">
        <f t="shared" si="60"/>
        <v>1.0751512832165324</v>
      </c>
      <c r="M581" s="49">
        <f t="shared" si="60"/>
        <v>0</v>
      </c>
      <c r="N581" s="49">
        <f t="shared" si="60"/>
        <v>3.8435376071263172</v>
      </c>
      <c r="O581" s="49">
        <f t="shared" si="60"/>
        <v>7.715048761427596</v>
      </c>
      <c r="P581" s="49">
        <f t="shared" si="60"/>
        <v>2</v>
      </c>
      <c r="Q581" s="49">
        <f t="shared" si="60"/>
        <v>8.3703065574634845</v>
      </c>
      <c r="R581" s="49">
        <f t="shared" si="60"/>
        <v>0</v>
      </c>
      <c r="S581" s="49">
        <f t="shared" si="60"/>
        <v>0</v>
      </c>
      <c r="T581" s="63"/>
    </row>
    <row r="582" spans="2:22">
      <c r="B582" s="45" t="s">
        <v>255</v>
      </c>
      <c r="F582" s="50" t="s">
        <v>110</v>
      </c>
      <c r="J582" s="55">
        <f t="shared" si="59"/>
        <v>20.326839658308238</v>
      </c>
      <c r="L582" s="49">
        <f t="shared" si="60"/>
        <v>0</v>
      </c>
      <c r="M582" s="49">
        <f t="shared" si="60"/>
        <v>4</v>
      </c>
      <c r="N582" s="49">
        <f t="shared" si="60"/>
        <v>3.7484234038618207</v>
      </c>
      <c r="O582" s="49">
        <f t="shared" si="60"/>
        <v>1.1837799859686879</v>
      </c>
      <c r="P582" s="49">
        <f t="shared" si="60"/>
        <v>1</v>
      </c>
      <c r="Q582" s="49">
        <f t="shared" si="60"/>
        <v>10.394636268477729</v>
      </c>
      <c r="R582" s="49">
        <f t="shared" si="60"/>
        <v>0</v>
      </c>
      <c r="S582" s="49">
        <f t="shared" si="60"/>
        <v>0</v>
      </c>
      <c r="T582" s="63"/>
    </row>
    <row r="583" spans="2:22">
      <c r="B583" s="45" t="s">
        <v>256</v>
      </c>
      <c r="F583" s="50" t="s">
        <v>110</v>
      </c>
      <c r="J583" s="55">
        <f t="shared" si="59"/>
        <v>21.933029020451428</v>
      </c>
      <c r="L583" s="49">
        <f t="shared" si="60"/>
        <v>0</v>
      </c>
      <c r="M583" s="49">
        <f t="shared" si="60"/>
        <v>1</v>
      </c>
      <c r="N583" s="49">
        <f t="shared" si="60"/>
        <v>5.239866383719737</v>
      </c>
      <c r="O583" s="49">
        <f t="shared" si="60"/>
        <v>5.1279906307512135</v>
      </c>
      <c r="P583" s="49">
        <f t="shared" si="60"/>
        <v>0</v>
      </c>
      <c r="Q583" s="49">
        <f t="shared" si="60"/>
        <v>10.565172005980479</v>
      </c>
      <c r="R583" s="49">
        <f t="shared" si="60"/>
        <v>0</v>
      </c>
      <c r="S583" s="49">
        <f t="shared" si="60"/>
        <v>0</v>
      </c>
      <c r="T583" s="63"/>
    </row>
    <row r="584" spans="2:22">
      <c r="B584" s="45" t="s">
        <v>257</v>
      </c>
      <c r="F584" s="50" t="s">
        <v>110</v>
      </c>
      <c r="J584" s="55">
        <f t="shared" si="59"/>
        <v>36.719706232967397</v>
      </c>
      <c r="L584" s="49">
        <f t="shared" si="60"/>
        <v>0</v>
      </c>
      <c r="M584" s="49">
        <f t="shared" si="60"/>
        <v>1</v>
      </c>
      <c r="N584" s="49">
        <f t="shared" si="60"/>
        <v>10.615894860624289</v>
      </c>
      <c r="O584" s="49">
        <f t="shared" si="60"/>
        <v>9.2840192624625448</v>
      </c>
      <c r="P584" s="49">
        <f t="shared" si="60"/>
        <v>0</v>
      </c>
      <c r="Q584" s="49">
        <f t="shared" si="60"/>
        <v>15.819792109880561</v>
      </c>
      <c r="R584" s="49">
        <f t="shared" si="60"/>
        <v>0</v>
      </c>
      <c r="S584" s="49">
        <f t="shared" si="60"/>
        <v>0</v>
      </c>
      <c r="T584" s="63"/>
    </row>
    <row r="585" spans="2:22">
      <c r="B585" s="45" t="s">
        <v>258</v>
      </c>
      <c r="F585" s="50" t="s">
        <v>110</v>
      </c>
      <c r="J585" s="55">
        <f t="shared" si="59"/>
        <v>14.220584994070666</v>
      </c>
      <c r="L585" s="49">
        <f t="shared" si="60"/>
        <v>0</v>
      </c>
      <c r="M585" s="49">
        <f t="shared" si="60"/>
        <v>0</v>
      </c>
      <c r="N585" s="49">
        <f t="shared" si="60"/>
        <v>4.9848802706132673</v>
      </c>
      <c r="O585" s="49">
        <f t="shared" si="60"/>
        <v>3.5224103558488684</v>
      </c>
      <c r="P585" s="49">
        <f t="shared" si="60"/>
        <v>0</v>
      </c>
      <c r="Q585" s="49">
        <f t="shared" si="60"/>
        <v>5.7132943676085297</v>
      </c>
      <c r="R585" s="49">
        <f t="shared" si="60"/>
        <v>0</v>
      </c>
      <c r="S585" s="49">
        <f t="shared" si="60"/>
        <v>0</v>
      </c>
      <c r="T585" s="63"/>
    </row>
    <row r="586" spans="2:22">
      <c r="B586" s="45" t="s">
        <v>259</v>
      </c>
      <c r="F586" s="50" t="s">
        <v>110</v>
      </c>
      <c r="J586" s="55">
        <f t="shared" si="59"/>
        <v>28.794635951437886</v>
      </c>
      <c r="L586" s="49">
        <f t="shared" si="60"/>
        <v>0</v>
      </c>
      <c r="M586" s="49">
        <f t="shared" si="60"/>
        <v>0</v>
      </c>
      <c r="N586" s="49">
        <f t="shared" si="60"/>
        <v>9.626194386033939</v>
      </c>
      <c r="O586" s="49">
        <f t="shared" si="60"/>
        <v>1.0345790888983988</v>
      </c>
      <c r="P586" s="49">
        <f t="shared" si="60"/>
        <v>0</v>
      </c>
      <c r="Q586" s="49">
        <f t="shared" si="60"/>
        <v>18.133862476505548</v>
      </c>
      <c r="R586" s="49">
        <f t="shared" si="60"/>
        <v>0</v>
      </c>
      <c r="S586" s="49">
        <f t="shared" si="60"/>
        <v>0</v>
      </c>
      <c r="T586" s="63"/>
    </row>
    <row r="587" spans="2:22">
      <c r="B587" s="45" t="s">
        <v>260</v>
      </c>
      <c r="F587" s="50" t="s">
        <v>110</v>
      </c>
      <c r="J587" s="55">
        <f t="shared" si="59"/>
        <v>3.0017000347370866</v>
      </c>
      <c r="L587" s="49">
        <f t="shared" si="60"/>
        <v>0</v>
      </c>
      <c r="M587" s="49">
        <f t="shared" si="60"/>
        <v>2</v>
      </c>
      <c r="N587" s="49">
        <f t="shared" si="60"/>
        <v>0.84175422952139878</v>
      </c>
      <c r="O587" s="49">
        <f t="shared" si="60"/>
        <v>8.8478328618136134E-2</v>
      </c>
      <c r="P587" s="49">
        <f t="shared" si="60"/>
        <v>0</v>
      </c>
      <c r="Q587" s="49">
        <f t="shared" si="60"/>
        <v>7.1467476597551816E-2</v>
      </c>
      <c r="R587" s="49">
        <f t="shared" si="60"/>
        <v>0</v>
      </c>
      <c r="S587" s="49">
        <f t="shared" si="60"/>
        <v>0</v>
      </c>
      <c r="T587" s="63"/>
    </row>
    <row r="588" spans="2:22">
      <c r="B588" s="45" t="s">
        <v>261</v>
      </c>
      <c r="F588" s="50" t="s">
        <v>110</v>
      </c>
      <c r="J588" s="55">
        <f t="shared" si="59"/>
        <v>2.9999999999999996</v>
      </c>
      <c r="L588" s="49">
        <f t="shared" si="60"/>
        <v>0</v>
      </c>
      <c r="M588" s="49">
        <f t="shared" si="60"/>
        <v>0</v>
      </c>
      <c r="N588" s="49">
        <f t="shared" si="60"/>
        <v>0</v>
      </c>
      <c r="O588" s="49">
        <f t="shared" si="60"/>
        <v>0</v>
      </c>
      <c r="P588" s="49">
        <f t="shared" si="60"/>
        <v>0</v>
      </c>
      <c r="Q588" s="49">
        <f t="shared" si="60"/>
        <v>2.9999999999999996</v>
      </c>
      <c r="R588" s="49">
        <f t="shared" si="60"/>
        <v>0</v>
      </c>
      <c r="S588" s="49">
        <f t="shared" si="60"/>
        <v>0</v>
      </c>
      <c r="T588" s="63"/>
    </row>
    <row r="589" spans="2:22">
      <c r="L589" s="63"/>
      <c r="M589" s="63"/>
      <c r="N589" s="63"/>
      <c r="O589" s="63"/>
      <c r="P589" s="63"/>
      <c r="Q589" s="63"/>
      <c r="R589" s="63"/>
      <c r="S589" s="63"/>
      <c r="T589" s="63"/>
      <c r="U589" s="59"/>
      <c r="V589" s="59"/>
    </row>
    <row r="590" spans="2:22">
      <c r="B590" s="44" t="s">
        <v>264</v>
      </c>
      <c r="L590" s="63"/>
      <c r="M590" s="63"/>
      <c r="N590" s="63"/>
      <c r="O590" s="63"/>
      <c r="P590" s="63"/>
      <c r="Q590" s="63"/>
      <c r="R590" s="63"/>
      <c r="S590" s="63"/>
      <c r="T590" s="63"/>
      <c r="U590" s="59"/>
      <c r="V590" s="59"/>
    </row>
    <row r="591" spans="2:22">
      <c r="L591" s="63"/>
      <c r="M591" s="63"/>
      <c r="N591" s="63"/>
      <c r="O591" s="63"/>
      <c r="P591" s="63"/>
      <c r="Q591" s="63"/>
      <c r="R591" s="63"/>
      <c r="S591" s="63"/>
      <c r="T591" s="63"/>
      <c r="U591" s="59"/>
      <c r="V591" s="59"/>
    </row>
    <row r="592" spans="2:22">
      <c r="B592" s="44" t="s">
        <v>251</v>
      </c>
      <c r="L592" s="63"/>
      <c r="M592" s="63"/>
      <c r="N592" s="63"/>
      <c r="O592" s="63"/>
      <c r="P592" s="63"/>
      <c r="Q592" s="63"/>
      <c r="R592" s="63"/>
      <c r="S592" s="63"/>
      <c r="T592" s="63"/>
      <c r="U592" s="59"/>
      <c r="V592" s="59"/>
    </row>
    <row r="593" spans="2:20">
      <c r="B593" s="45" t="s">
        <v>252</v>
      </c>
      <c r="F593" s="50" t="s">
        <v>110</v>
      </c>
      <c r="J593" s="55">
        <f t="shared" ref="J593:J602" si="61">SUM(L593:S593)</f>
        <v>9761.3192393209501</v>
      </c>
      <c r="L593" s="49">
        <f t="shared" ref="L593:S602" si="62">L215+L269+L323</f>
        <v>245</v>
      </c>
      <c r="M593" s="49">
        <f t="shared" si="62"/>
        <v>435</v>
      </c>
      <c r="N593" s="49">
        <f t="shared" si="62"/>
        <v>5734.2191146453315</v>
      </c>
      <c r="O593" s="49">
        <f t="shared" si="62"/>
        <v>615.09784291783558</v>
      </c>
      <c r="P593" s="49">
        <f t="shared" si="62"/>
        <v>258.99</v>
      </c>
      <c r="Q593" s="49">
        <f t="shared" si="62"/>
        <v>2333.0122817577821</v>
      </c>
      <c r="R593" s="49">
        <f t="shared" si="62"/>
        <v>140</v>
      </c>
      <c r="S593" s="49">
        <f t="shared" si="62"/>
        <v>0</v>
      </c>
      <c r="T593" s="63"/>
    </row>
    <row r="594" spans="2:20">
      <c r="B594" s="45" t="s">
        <v>253</v>
      </c>
      <c r="F594" s="50" t="s">
        <v>110</v>
      </c>
      <c r="J594" s="55">
        <f t="shared" si="61"/>
        <v>11598.855494343647</v>
      </c>
      <c r="L594" s="49">
        <f t="shared" si="62"/>
        <v>721</v>
      </c>
      <c r="M594" s="49">
        <f t="shared" si="62"/>
        <v>130</v>
      </c>
      <c r="N594" s="49">
        <f t="shared" si="62"/>
        <v>2970.7469530368794</v>
      </c>
      <c r="O594" s="49">
        <f t="shared" si="62"/>
        <v>6120.0366509511914</v>
      </c>
      <c r="P594" s="49">
        <f t="shared" si="62"/>
        <v>307.81</v>
      </c>
      <c r="Q594" s="49">
        <f t="shared" si="62"/>
        <v>1238.2618903555765</v>
      </c>
      <c r="R594" s="49">
        <f t="shared" si="62"/>
        <v>111</v>
      </c>
      <c r="S594" s="49">
        <f t="shared" si="62"/>
        <v>0</v>
      </c>
      <c r="T594" s="63"/>
    </row>
    <row r="595" spans="2:20">
      <c r="B595" s="45" t="s">
        <v>254</v>
      </c>
      <c r="F595" s="50" t="s">
        <v>110</v>
      </c>
      <c r="J595" s="55">
        <f t="shared" si="61"/>
        <v>7719.3565356081344</v>
      </c>
      <c r="L595" s="49">
        <f t="shared" si="62"/>
        <v>155</v>
      </c>
      <c r="M595" s="49">
        <f t="shared" si="62"/>
        <v>130</v>
      </c>
      <c r="N595" s="49">
        <f t="shared" si="62"/>
        <v>2362.5236154820595</v>
      </c>
      <c r="O595" s="49">
        <f t="shared" si="62"/>
        <v>3819.3329201260749</v>
      </c>
      <c r="P595" s="49">
        <f t="shared" si="62"/>
        <v>0</v>
      </c>
      <c r="Q595" s="49">
        <f t="shared" si="62"/>
        <v>1022.5</v>
      </c>
      <c r="R595" s="49">
        <f t="shared" si="62"/>
        <v>230</v>
      </c>
      <c r="S595" s="49">
        <f t="shared" si="62"/>
        <v>0</v>
      </c>
      <c r="T595" s="63"/>
    </row>
    <row r="596" spans="2:20">
      <c r="B596" s="45" t="s">
        <v>255</v>
      </c>
      <c r="F596" s="50" t="s">
        <v>110</v>
      </c>
      <c r="J596" s="55">
        <f t="shared" si="61"/>
        <v>1726.4200501332073</v>
      </c>
      <c r="L596" s="49">
        <f t="shared" si="62"/>
        <v>42</v>
      </c>
      <c r="M596" s="49">
        <f t="shared" si="62"/>
        <v>25</v>
      </c>
      <c r="N596" s="49">
        <f t="shared" si="62"/>
        <v>734.57979495113409</v>
      </c>
      <c r="O596" s="49">
        <f t="shared" si="62"/>
        <v>924.84025518207318</v>
      </c>
      <c r="P596" s="49">
        <f t="shared" si="62"/>
        <v>0</v>
      </c>
      <c r="Q596" s="49">
        <f t="shared" si="62"/>
        <v>0</v>
      </c>
      <c r="R596" s="49">
        <f t="shared" si="62"/>
        <v>0</v>
      </c>
      <c r="S596" s="49">
        <f t="shared" si="62"/>
        <v>0</v>
      </c>
      <c r="T596" s="63"/>
    </row>
    <row r="597" spans="2:20">
      <c r="B597" s="45" t="s">
        <v>256</v>
      </c>
      <c r="F597" s="50" t="s">
        <v>110</v>
      </c>
      <c r="J597" s="55">
        <f t="shared" si="61"/>
        <v>2141.4871050546471</v>
      </c>
      <c r="L597" s="49">
        <f t="shared" si="62"/>
        <v>0</v>
      </c>
      <c r="M597" s="49">
        <f t="shared" si="62"/>
        <v>318</v>
      </c>
      <c r="N597" s="49">
        <f t="shared" si="62"/>
        <v>265.72230468175349</v>
      </c>
      <c r="O597" s="49">
        <f t="shared" si="62"/>
        <v>1557.7648003728934</v>
      </c>
      <c r="P597" s="49">
        <f t="shared" si="62"/>
        <v>0</v>
      </c>
      <c r="Q597" s="49">
        <f t="shared" si="62"/>
        <v>0</v>
      </c>
      <c r="R597" s="49">
        <f t="shared" si="62"/>
        <v>0</v>
      </c>
      <c r="S597" s="49">
        <f t="shared" si="62"/>
        <v>0</v>
      </c>
      <c r="T597" s="63"/>
    </row>
    <row r="598" spans="2:20">
      <c r="B598" s="45" t="s">
        <v>257</v>
      </c>
      <c r="F598" s="50" t="s">
        <v>110</v>
      </c>
      <c r="J598" s="55">
        <f t="shared" si="61"/>
        <v>675.69582098325861</v>
      </c>
      <c r="L598" s="49">
        <f t="shared" si="62"/>
        <v>0</v>
      </c>
      <c r="M598" s="49">
        <f t="shared" si="62"/>
        <v>0</v>
      </c>
      <c r="N598" s="49">
        <f t="shared" si="62"/>
        <v>286.0641274733369</v>
      </c>
      <c r="O598" s="49">
        <f t="shared" si="62"/>
        <v>384.63169350992172</v>
      </c>
      <c r="P598" s="49">
        <f t="shared" si="62"/>
        <v>0</v>
      </c>
      <c r="Q598" s="49">
        <f t="shared" si="62"/>
        <v>0</v>
      </c>
      <c r="R598" s="49">
        <f t="shared" si="62"/>
        <v>5</v>
      </c>
      <c r="S598" s="49">
        <f t="shared" si="62"/>
        <v>0</v>
      </c>
      <c r="T598" s="63"/>
    </row>
    <row r="599" spans="2:20">
      <c r="B599" s="45" t="s">
        <v>258</v>
      </c>
      <c r="F599" s="50" t="s">
        <v>110</v>
      </c>
      <c r="J599" s="55">
        <f t="shared" si="61"/>
        <v>0</v>
      </c>
      <c r="L599" s="49">
        <f t="shared" si="62"/>
        <v>0</v>
      </c>
      <c r="M599" s="49">
        <f t="shared" si="62"/>
        <v>0</v>
      </c>
      <c r="N599" s="49">
        <f t="shared" si="62"/>
        <v>0</v>
      </c>
      <c r="O599" s="49">
        <f t="shared" si="62"/>
        <v>0</v>
      </c>
      <c r="P599" s="49">
        <f t="shared" si="62"/>
        <v>0</v>
      </c>
      <c r="Q599" s="49">
        <f t="shared" si="62"/>
        <v>0</v>
      </c>
      <c r="R599" s="49">
        <f t="shared" si="62"/>
        <v>0</v>
      </c>
      <c r="S599" s="49">
        <f t="shared" si="62"/>
        <v>0</v>
      </c>
      <c r="T599" s="63"/>
    </row>
    <row r="600" spans="2:20">
      <c r="B600" s="45" t="s">
        <v>259</v>
      </c>
      <c r="F600" s="50" t="s">
        <v>110</v>
      </c>
      <c r="J600" s="55">
        <f t="shared" si="61"/>
        <v>0</v>
      </c>
      <c r="L600" s="49">
        <f t="shared" si="62"/>
        <v>0</v>
      </c>
      <c r="M600" s="49">
        <f t="shared" si="62"/>
        <v>0</v>
      </c>
      <c r="N600" s="49">
        <f t="shared" si="62"/>
        <v>0</v>
      </c>
      <c r="O600" s="49">
        <f t="shared" si="62"/>
        <v>0</v>
      </c>
      <c r="P600" s="49">
        <f t="shared" si="62"/>
        <v>0</v>
      </c>
      <c r="Q600" s="49">
        <f t="shared" si="62"/>
        <v>0</v>
      </c>
      <c r="R600" s="49">
        <f t="shared" si="62"/>
        <v>0</v>
      </c>
      <c r="S600" s="49">
        <f t="shared" si="62"/>
        <v>0</v>
      </c>
      <c r="T600" s="63"/>
    </row>
    <row r="601" spans="2:20">
      <c r="B601" s="45" t="s">
        <v>260</v>
      </c>
      <c r="F601" s="50" t="s">
        <v>110</v>
      </c>
      <c r="J601" s="55">
        <f t="shared" si="61"/>
        <v>295</v>
      </c>
      <c r="L601" s="49">
        <f t="shared" si="62"/>
        <v>0</v>
      </c>
      <c r="M601" s="49">
        <f t="shared" si="62"/>
        <v>295</v>
      </c>
      <c r="N601" s="49">
        <f t="shared" si="62"/>
        <v>0</v>
      </c>
      <c r="O601" s="49">
        <f t="shared" si="62"/>
        <v>0</v>
      </c>
      <c r="P601" s="49">
        <f t="shared" si="62"/>
        <v>0</v>
      </c>
      <c r="Q601" s="49">
        <f t="shared" si="62"/>
        <v>0</v>
      </c>
      <c r="R601" s="49">
        <f t="shared" si="62"/>
        <v>0</v>
      </c>
      <c r="S601" s="49">
        <f t="shared" si="62"/>
        <v>0</v>
      </c>
      <c r="T601" s="63"/>
    </row>
    <row r="602" spans="2:20">
      <c r="B602" s="45" t="s">
        <v>261</v>
      </c>
      <c r="F602" s="50" t="s">
        <v>110</v>
      </c>
      <c r="J602" s="55">
        <f t="shared" si="61"/>
        <v>0</v>
      </c>
      <c r="L602" s="49">
        <f t="shared" si="62"/>
        <v>0</v>
      </c>
      <c r="M602" s="49">
        <f t="shared" si="62"/>
        <v>0</v>
      </c>
      <c r="N602" s="49">
        <f t="shared" si="62"/>
        <v>0</v>
      </c>
      <c r="O602" s="49">
        <f t="shared" si="62"/>
        <v>0</v>
      </c>
      <c r="P602" s="49">
        <f t="shared" si="62"/>
        <v>0</v>
      </c>
      <c r="Q602" s="49">
        <f t="shared" si="62"/>
        <v>0</v>
      </c>
      <c r="R602" s="49">
        <f t="shared" si="62"/>
        <v>0</v>
      </c>
      <c r="S602" s="49">
        <f t="shared" si="62"/>
        <v>0</v>
      </c>
      <c r="T602" s="63"/>
    </row>
    <row r="603" spans="2:20">
      <c r="B603" s="121"/>
      <c r="L603" s="63"/>
      <c r="M603" s="63"/>
      <c r="N603" s="63"/>
      <c r="O603" s="63"/>
      <c r="P603" s="63"/>
      <c r="Q603" s="63"/>
      <c r="R603" s="63"/>
      <c r="S603" s="63"/>
      <c r="T603" s="63"/>
    </row>
    <row r="604" spans="2:20">
      <c r="B604" s="142" t="s">
        <v>262</v>
      </c>
      <c r="L604" s="63"/>
      <c r="M604" s="63"/>
      <c r="N604" s="63"/>
      <c r="O604" s="63"/>
      <c r="P604" s="63"/>
      <c r="Q604" s="63"/>
      <c r="R604" s="63"/>
      <c r="S604" s="63"/>
      <c r="T604" s="63"/>
    </row>
    <row r="605" spans="2:20">
      <c r="B605" s="45" t="s">
        <v>252</v>
      </c>
      <c r="F605" s="50" t="s">
        <v>110</v>
      </c>
      <c r="J605" s="55">
        <f t="shared" ref="J605:J614" si="63">SUM(L605:S605)</f>
        <v>662</v>
      </c>
      <c r="K605" s="63">
        <f>'EAV rest v. aansl.'!K782</f>
        <v>0</v>
      </c>
      <c r="L605" s="49">
        <f t="shared" ref="L605:S614" si="64">L227+L281+L335</f>
        <v>571</v>
      </c>
      <c r="M605" s="49">
        <f t="shared" si="64"/>
        <v>42</v>
      </c>
      <c r="N605" s="49">
        <f t="shared" si="64"/>
        <v>0</v>
      </c>
      <c r="O605" s="49">
        <f t="shared" si="64"/>
        <v>0</v>
      </c>
      <c r="P605" s="49">
        <f t="shared" si="64"/>
        <v>0</v>
      </c>
      <c r="Q605" s="49">
        <f t="shared" si="64"/>
        <v>49</v>
      </c>
      <c r="R605" s="49">
        <f t="shared" si="64"/>
        <v>0</v>
      </c>
      <c r="S605" s="49">
        <f t="shared" si="64"/>
        <v>0</v>
      </c>
      <c r="T605" s="63"/>
    </row>
    <row r="606" spans="2:20">
      <c r="B606" s="45" t="s">
        <v>253</v>
      </c>
      <c r="F606" s="50" t="s">
        <v>110</v>
      </c>
      <c r="J606" s="55">
        <f t="shared" si="63"/>
        <v>4352.2543315622625</v>
      </c>
      <c r="L606" s="49">
        <f t="shared" si="64"/>
        <v>1600</v>
      </c>
      <c r="M606" s="49">
        <f t="shared" si="64"/>
        <v>70</v>
      </c>
      <c r="N606" s="49">
        <f t="shared" si="64"/>
        <v>0</v>
      </c>
      <c r="O606" s="49">
        <f t="shared" si="64"/>
        <v>1203.0043315622629</v>
      </c>
      <c r="P606" s="49">
        <f t="shared" si="64"/>
        <v>0</v>
      </c>
      <c r="Q606" s="49">
        <f t="shared" si="64"/>
        <v>1479.25</v>
      </c>
      <c r="R606" s="49">
        <f t="shared" si="64"/>
        <v>0</v>
      </c>
      <c r="S606" s="49">
        <f t="shared" si="64"/>
        <v>0</v>
      </c>
      <c r="T606" s="63"/>
    </row>
    <row r="607" spans="2:20">
      <c r="B607" s="45" t="s">
        <v>254</v>
      </c>
      <c r="F607" s="50" t="s">
        <v>110</v>
      </c>
      <c r="J607" s="55">
        <f t="shared" si="63"/>
        <v>2260.7899118580326</v>
      </c>
      <c r="L607" s="49">
        <f t="shared" si="64"/>
        <v>330</v>
      </c>
      <c r="M607" s="49">
        <f t="shared" si="64"/>
        <v>0</v>
      </c>
      <c r="N607" s="49">
        <f t="shared" si="64"/>
        <v>0</v>
      </c>
      <c r="O607" s="49">
        <f t="shared" si="64"/>
        <v>106</v>
      </c>
      <c r="P607" s="49">
        <f t="shared" si="64"/>
        <v>1589.04</v>
      </c>
      <c r="Q607" s="49">
        <f t="shared" si="64"/>
        <v>235.74991185803265</v>
      </c>
      <c r="R607" s="49">
        <f t="shared" si="64"/>
        <v>0</v>
      </c>
      <c r="S607" s="49">
        <f t="shared" si="64"/>
        <v>0</v>
      </c>
      <c r="T607" s="63"/>
    </row>
    <row r="608" spans="2:20">
      <c r="B608" s="45" t="s">
        <v>255</v>
      </c>
      <c r="F608" s="50" t="s">
        <v>110</v>
      </c>
      <c r="J608" s="55">
        <f t="shared" si="63"/>
        <v>3644.38</v>
      </c>
      <c r="L608" s="49">
        <f t="shared" si="64"/>
        <v>0</v>
      </c>
      <c r="M608" s="49">
        <f t="shared" si="64"/>
        <v>48</v>
      </c>
      <c r="N608" s="49">
        <f t="shared" si="64"/>
        <v>0</v>
      </c>
      <c r="O608" s="49">
        <f t="shared" si="64"/>
        <v>0</v>
      </c>
      <c r="P608" s="49">
        <f t="shared" si="64"/>
        <v>29.880000000000003</v>
      </c>
      <c r="Q608" s="49">
        <f t="shared" si="64"/>
        <v>3566.5</v>
      </c>
      <c r="R608" s="49">
        <f t="shared" si="64"/>
        <v>0</v>
      </c>
      <c r="S608" s="49">
        <f t="shared" si="64"/>
        <v>0</v>
      </c>
      <c r="T608" s="63"/>
    </row>
    <row r="609" spans="2:20">
      <c r="B609" s="45" t="s">
        <v>256</v>
      </c>
      <c r="F609" s="50" t="s">
        <v>110</v>
      </c>
      <c r="J609" s="55">
        <f t="shared" si="63"/>
        <v>703.82956774089871</v>
      </c>
      <c r="L609" s="49">
        <f t="shared" si="64"/>
        <v>0</v>
      </c>
      <c r="M609" s="49">
        <f t="shared" si="64"/>
        <v>20</v>
      </c>
      <c r="N609" s="49">
        <f t="shared" si="64"/>
        <v>0</v>
      </c>
      <c r="O609" s="49">
        <f t="shared" si="64"/>
        <v>683.82956774089871</v>
      </c>
      <c r="P609" s="49">
        <f t="shared" si="64"/>
        <v>0</v>
      </c>
      <c r="Q609" s="49">
        <f t="shared" si="64"/>
        <v>0</v>
      </c>
      <c r="R609" s="49">
        <f t="shared" si="64"/>
        <v>0</v>
      </c>
      <c r="S609" s="49">
        <f t="shared" si="64"/>
        <v>0</v>
      </c>
      <c r="T609" s="63"/>
    </row>
    <row r="610" spans="2:20">
      <c r="B610" s="45" t="s">
        <v>257</v>
      </c>
      <c r="F610" s="50" t="s">
        <v>110</v>
      </c>
      <c r="J610" s="55">
        <f t="shared" si="63"/>
        <v>1682</v>
      </c>
      <c r="L610" s="49">
        <f t="shared" si="64"/>
        <v>0</v>
      </c>
      <c r="M610" s="49">
        <f t="shared" si="64"/>
        <v>260</v>
      </c>
      <c r="N610" s="49">
        <f t="shared" si="64"/>
        <v>1100</v>
      </c>
      <c r="O610" s="49">
        <f t="shared" si="64"/>
        <v>322</v>
      </c>
      <c r="P610" s="49">
        <f t="shared" si="64"/>
        <v>0</v>
      </c>
      <c r="Q610" s="49">
        <f t="shared" si="64"/>
        <v>0</v>
      </c>
      <c r="R610" s="49">
        <f t="shared" si="64"/>
        <v>0</v>
      </c>
      <c r="S610" s="49">
        <f t="shared" si="64"/>
        <v>0</v>
      </c>
      <c r="T610" s="63"/>
    </row>
    <row r="611" spans="2:20">
      <c r="B611" s="45" t="s">
        <v>258</v>
      </c>
      <c r="F611" s="50" t="s">
        <v>110</v>
      </c>
      <c r="J611" s="55">
        <f t="shared" si="63"/>
        <v>4270.834367273379</v>
      </c>
      <c r="L611" s="49">
        <f t="shared" si="64"/>
        <v>0</v>
      </c>
      <c r="M611" s="49">
        <f t="shared" si="64"/>
        <v>0</v>
      </c>
      <c r="N611" s="49">
        <f t="shared" si="64"/>
        <v>1143.6677410504258</v>
      </c>
      <c r="O611" s="49">
        <f t="shared" si="64"/>
        <v>457.91826525110639</v>
      </c>
      <c r="P611" s="49">
        <f t="shared" si="64"/>
        <v>0</v>
      </c>
      <c r="Q611" s="49">
        <f t="shared" si="64"/>
        <v>2669.2483609718474</v>
      </c>
      <c r="R611" s="49">
        <f t="shared" si="64"/>
        <v>0</v>
      </c>
      <c r="S611" s="49">
        <f t="shared" si="64"/>
        <v>0</v>
      </c>
      <c r="T611" s="63"/>
    </row>
    <row r="612" spans="2:20">
      <c r="B612" s="45" t="s">
        <v>259</v>
      </c>
      <c r="F612" s="50" t="s">
        <v>110</v>
      </c>
      <c r="J612" s="55">
        <f t="shared" si="63"/>
        <v>34.80764197853965</v>
      </c>
      <c r="L612" s="49">
        <f t="shared" si="64"/>
        <v>0</v>
      </c>
      <c r="M612" s="49">
        <f t="shared" si="64"/>
        <v>0</v>
      </c>
      <c r="N612" s="49">
        <f t="shared" si="64"/>
        <v>30.442117821075747</v>
      </c>
      <c r="O612" s="49">
        <f t="shared" si="64"/>
        <v>4.3655241574639003</v>
      </c>
      <c r="P612" s="49">
        <f t="shared" si="64"/>
        <v>0</v>
      </c>
      <c r="Q612" s="49">
        <f t="shared" si="64"/>
        <v>0</v>
      </c>
      <c r="R612" s="49">
        <f t="shared" si="64"/>
        <v>0</v>
      </c>
      <c r="S612" s="49">
        <f t="shared" si="64"/>
        <v>0</v>
      </c>
      <c r="T612" s="63"/>
    </row>
    <row r="613" spans="2:20">
      <c r="B613" s="45" t="s">
        <v>260</v>
      </c>
      <c r="F613" s="50" t="s">
        <v>110</v>
      </c>
      <c r="J613" s="55">
        <f t="shared" si="63"/>
        <v>0</v>
      </c>
      <c r="L613" s="49">
        <f t="shared" si="64"/>
        <v>0</v>
      </c>
      <c r="M613" s="49">
        <f t="shared" si="64"/>
        <v>0</v>
      </c>
      <c r="N613" s="49">
        <f t="shared" si="64"/>
        <v>0</v>
      </c>
      <c r="O613" s="49">
        <f t="shared" si="64"/>
        <v>0</v>
      </c>
      <c r="P613" s="49">
        <f t="shared" si="64"/>
        <v>0</v>
      </c>
      <c r="Q613" s="49">
        <f t="shared" si="64"/>
        <v>0</v>
      </c>
      <c r="R613" s="49">
        <f t="shared" si="64"/>
        <v>0</v>
      </c>
      <c r="S613" s="49">
        <f t="shared" si="64"/>
        <v>0</v>
      </c>
      <c r="T613" s="63"/>
    </row>
    <row r="614" spans="2:20">
      <c r="B614" s="45" t="s">
        <v>261</v>
      </c>
      <c r="F614" s="50" t="s">
        <v>110</v>
      </c>
      <c r="J614" s="55">
        <f t="shared" si="63"/>
        <v>0</v>
      </c>
      <c r="L614" s="49">
        <f t="shared" si="64"/>
        <v>0</v>
      </c>
      <c r="M614" s="49">
        <f t="shared" si="64"/>
        <v>0</v>
      </c>
      <c r="N614" s="49">
        <f t="shared" si="64"/>
        <v>0</v>
      </c>
      <c r="O614" s="49">
        <f t="shared" si="64"/>
        <v>0</v>
      </c>
      <c r="P614" s="49">
        <f t="shared" si="64"/>
        <v>0</v>
      </c>
      <c r="Q614" s="49">
        <f t="shared" si="64"/>
        <v>0</v>
      </c>
      <c r="R614" s="49">
        <f t="shared" si="64"/>
        <v>0</v>
      </c>
      <c r="S614" s="49">
        <f t="shared" si="64"/>
        <v>0</v>
      </c>
      <c r="T614" s="6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42"/>
  <sheetViews>
    <sheetView showGridLines="0" zoomScale="85" zoomScaleNormal="85" workbookViewId="0">
      <pane ySplit="3" topLeftCell="A4" activePane="bottomLeft" state="frozen"/>
      <selection activeCell="O39" sqref="O39"/>
      <selection pane="bottomLeft" activeCell="A4" sqref="A4"/>
    </sheetView>
  </sheetViews>
  <sheetFormatPr defaultRowHeight="12.75"/>
  <cols>
    <col min="1" max="1" width="4.7109375" style="2" customWidth="1"/>
    <col min="2" max="2" width="19.140625" style="2" customWidth="1"/>
    <col min="3" max="3" width="20.710937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18" s="8" customFormat="1" ht="18">
      <c r="B2" s="8" t="s">
        <v>37</v>
      </c>
    </row>
    <row r="4" spans="2:18" s="9" customFormat="1">
      <c r="B4" s="9" t="s">
        <v>297</v>
      </c>
    </row>
    <row r="6" spans="2:18">
      <c r="B6" s="44" t="s">
        <v>296</v>
      </c>
      <c r="C6" s="45"/>
      <c r="D6" s="45"/>
      <c r="E6" s="45"/>
      <c r="F6" s="45"/>
      <c r="G6" s="45"/>
      <c r="H6" s="45"/>
      <c r="I6" s="45"/>
      <c r="J6" s="45"/>
      <c r="K6" s="45"/>
      <c r="L6" s="45"/>
      <c r="M6" s="45"/>
      <c r="N6" s="45"/>
      <c r="O6" s="45"/>
      <c r="P6" s="45"/>
      <c r="Q6" s="45"/>
      <c r="R6" s="45"/>
    </row>
    <row r="7" spans="2:18" ht="12.75" customHeight="1">
      <c r="B7" s="257" t="s">
        <v>492</v>
      </c>
      <c r="C7" s="256"/>
      <c r="D7" s="256"/>
      <c r="E7" s="256"/>
      <c r="F7" s="256"/>
      <c r="G7" s="172"/>
      <c r="H7" s="172"/>
      <c r="I7" s="172"/>
      <c r="J7" s="172"/>
      <c r="K7" s="172"/>
      <c r="L7" s="172"/>
      <c r="M7" s="172"/>
      <c r="N7" s="172"/>
      <c r="O7" s="172"/>
      <c r="P7" s="172"/>
      <c r="Q7" s="172"/>
      <c r="R7" s="172"/>
    </row>
    <row r="8" spans="2:18">
      <c r="B8" s="50" t="s">
        <v>499</v>
      </c>
      <c r="C8" s="256"/>
      <c r="D8" s="256"/>
      <c r="E8" s="256"/>
      <c r="F8" s="256"/>
    </row>
    <row r="9" spans="2:18">
      <c r="B9" s="258" t="s">
        <v>493</v>
      </c>
      <c r="C9" s="172"/>
      <c r="D9" s="172"/>
      <c r="E9" s="172"/>
      <c r="F9" s="172"/>
    </row>
    <row r="10" spans="2:18">
      <c r="B10" s="258"/>
      <c r="C10" s="172"/>
      <c r="D10" s="172"/>
      <c r="E10" s="172"/>
      <c r="F10" s="172"/>
    </row>
    <row r="11" spans="2:18">
      <c r="B11" s="254"/>
      <c r="C11" s="254"/>
      <c r="D11" s="254"/>
      <c r="E11" s="254"/>
      <c r="F11" s="254"/>
    </row>
    <row r="12" spans="2:18" s="9" customFormat="1">
      <c r="B12" s="9" t="s">
        <v>12</v>
      </c>
    </row>
    <row r="13" spans="2:18">
      <c r="C13" s="10"/>
    </row>
    <row r="14" spans="2:18">
      <c r="B14" s="31" t="s">
        <v>35</v>
      </c>
      <c r="C14" s="10"/>
      <c r="D14" s="31" t="s">
        <v>13</v>
      </c>
      <c r="F14" s="14"/>
    </row>
    <row r="15" spans="2:18">
      <c r="C15" s="10"/>
    </row>
    <row r="16" spans="2:18">
      <c r="B16" s="39">
        <v>123</v>
      </c>
      <c r="C16" s="10"/>
      <c r="D16" s="27" t="s">
        <v>57</v>
      </c>
    </row>
    <row r="17" spans="2:7">
      <c r="B17" s="36">
        <f>B16</f>
        <v>123</v>
      </c>
      <c r="C17" s="10"/>
      <c r="D17" s="2" t="s">
        <v>14</v>
      </c>
    </row>
    <row r="18" spans="2:7">
      <c r="B18" s="35">
        <f>B17+B16</f>
        <v>246</v>
      </c>
      <c r="C18" s="10"/>
      <c r="D18" s="2" t="s">
        <v>15</v>
      </c>
    </row>
    <row r="19" spans="2:7">
      <c r="B19" s="33">
        <f>B17+B18</f>
        <v>369</v>
      </c>
      <c r="C19" s="10"/>
      <c r="D19" s="27" t="s">
        <v>58</v>
      </c>
      <c r="E19" s="14"/>
      <c r="F19" s="6"/>
    </row>
    <row r="20" spans="2:7">
      <c r="B20" s="15"/>
      <c r="C20" s="10"/>
      <c r="D20" s="27" t="s">
        <v>16</v>
      </c>
      <c r="E20" s="14"/>
    </row>
    <row r="21" spans="2:7">
      <c r="B21" s="10"/>
      <c r="C21" s="10"/>
    </row>
    <row r="22" spans="2:7">
      <c r="B22" s="32" t="s">
        <v>17</v>
      </c>
      <c r="C22" s="10"/>
    </row>
    <row r="23" spans="2:7">
      <c r="B23" s="37">
        <f>B19+16</f>
        <v>385</v>
      </c>
      <c r="C23" s="10"/>
      <c r="D23" s="2" t="s">
        <v>59</v>
      </c>
    </row>
    <row r="24" spans="2:7">
      <c r="B24" s="38">
        <f>B17*PI()</f>
        <v>386.41589639154455</v>
      </c>
      <c r="C24" s="17"/>
      <c r="D24" s="2" t="s">
        <v>18</v>
      </c>
    </row>
    <row r="25" spans="2:7">
      <c r="B25" s="17"/>
      <c r="C25" s="17"/>
    </row>
    <row r="26" spans="2:7">
      <c r="B26" s="32" t="s">
        <v>19</v>
      </c>
      <c r="C26" s="18"/>
    </row>
    <row r="27" spans="2:7">
      <c r="B27" s="43">
        <v>123</v>
      </c>
      <c r="C27" s="18"/>
      <c r="D27" s="27" t="s">
        <v>60</v>
      </c>
      <c r="G27" s="14"/>
    </row>
    <row r="28" spans="2:7">
      <c r="B28" s="40">
        <v>124</v>
      </c>
      <c r="C28" s="18"/>
      <c r="D28" s="27" t="s">
        <v>62</v>
      </c>
    </row>
    <row r="29" spans="2:7">
      <c r="B29" s="41">
        <f>B27-B28</f>
        <v>-1</v>
      </c>
      <c r="C29" s="19"/>
      <c r="D29" s="2" t="s">
        <v>54</v>
      </c>
    </row>
    <row r="32" spans="2:7">
      <c r="B32" s="31" t="s">
        <v>30</v>
      </c>
    </row>
    <row r="33" spans="2:4">
      <c r="B33" s="1"/>
    </row>
    <row r="34" spans="2:4">
      <c r="B34" s="32" t="s">
        <v>36</v>
      </c>
    </row>
    <row r="35" spans="2:4">
      <c r="B35" s="24" t="s">
        <v>29</v>
      </c>
      <c r="C35" s="10"/>
      <c r="D35" s="3" t="s">
        <v>39</v>
      </c>
    </row>
    <row r="36" spans="2:4">
      <c r="B36" s="39" t="s">
        <v>27</v>
      </c>
      <c r="C36" s="10"/>
      <c r="D36" s="3" t="s">
        <v>31</v>
      </c>
    </row>
    <row r="37" spans="2:4">
      <c r="B37" s="34" t="s">
        <v>28</v>
      </c>
      <c r="C37" s="10"/>
      <c r="D37" s="3" t="s">
        <v>32</v>
      </c>
    </row>
    <row r="38" spans="2:4">
      <c r="B38" s="16" t="s">
        <v>28</v>
      </c>
      <c r="C38" s="10"/>
      <c r="D38" s="3" t="s">
        <v>34</v>
      </c>
    </row>
    <row r="39" spans="2:4">
      <c r="C39" s="10"/>
      <c r="D39" s="3"/>
    </row>
    <row r="40" spans="2:4">
      <c r="B40" s="32" t="s">
        <v>38</v>
      </c>
      <c r="C40" s="10"/>
      <c r="D40" s="3"/>
    </row>
    <row r="41" spans="2:4">
      <c r="B41" s="25" t="s">
        <v>33</v>
      </c>
      <c r="C41" s="10"/>
      <c r="D41" s="3" t="s">
        <v>40</v>
      </c>
    </row>
    <row r="42" spans="2:4">
      <c r="B42" s="26" t="s">
        <v>37</v>
      </c>
      <c r="D42" s="27" t="s">
        <v>61</v>
      </c>
    </row>
  </sheetData>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AC328"/>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2" customWidth="1"/>
    <col min="2" max="2" width="41.42578125" style="2" customWidth="1"/>
    <col min="3" max="3" width="4.7109375" style="2" customWidth="1"/>
    <col min="4" max="5" width="4.5703125" style="2" customWidth="1"/>
    <col min="6" max="6" width="20.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3" width="2.7109375" style="2" customWidth="1"/>
    <col min="24" max="24" width="13.7109375" style="2" customWidth="1"/>
    <col min="25" max="25" width="2.7109375" style="2" customWidth="1"/>
    <col min="26" max="40" width="13.7109375" style="2" customWidth="1"/>
    <col min="41" max="16384" width="9.140625" style="2"/>
  </cols>
  <sheetData>
    <row r="2" spans="1:29" s="22" customFormat="1" ht="18">
      <c r="B2" s="22" t="s">
        <v>527</v>
      </c>
    </row>
    <row r="4" spans="1:29">
      <c r="B4" s="31" t="s">
        <v>25</v>
      </c>
      <c r="C4" s="1"/>
      <c r="D4" s="1"/>
      <c r="L4"/>
    </row>
    <row r="5" spans="1:29">
      <c r="B5" s="193" t="s">
        <v>441</v>
      </c>
      <c r="C5" s="193"/>
      <c r="D5" s="193"/>
      <c r="E5" s="193"/>
      <c r="F5" s="193"/>
      <c r="H5" s="23"/>
    </row>
    <row r="6" spans="1:29">
      <c r="B6" s="32"/>
      <c r="C6" s="3"/>
      <c r="D6" s="3"/>
      <c r="H6" s="23"/>
    </row>
    <row r="8" spans="1:29" s="9" customFormat="1">
      <c r="B8" s="9" t="s">
        <v>41</v>
      </c>
      <c r="F8" s="9" t="s">
        <v>23</v>
      </c>
      <c r="H8" s="9" t="s">
        <v>24</v>
      </c>
      <c r="J8" s="9" t="s">
        <v>45</v>
      </c>
      <c r="L8" s="9" t="s">
        <v>286</v>
      </c>
      <c r="M8" s="9" t="s">
        <v>280</v>
      </c>
      <c r="N8" s="9" t="s">
        <v>77</v>
      </c>
      <c r="O8" s="9" t="s">
        <v>76</v>
      </c>
      <c r="P8" s="9" t="s">
        <v>281</v>
      </c>
      <c r="Q8" s="9" t="s">
        <v>282</v>
      </c>
      <c r="R8" s="9" t="s">
        <v>283</v>
      </c>
      <c r="S8" s="9" t="s">
        <v>284</v>
      </c>
      <c r="X8" s="9" t="s">
        <v>43</v>
      </c>
    </row>
    <row r="11" spans="1:29" s="137" customFormat="1">
      <c r="B11" s="137" t="s">
        <v>44</v>
      </c>
    </row>
    <row r="12" spans="1:29" s="91" customFormat="1">
      <c r="A12" s="2"/>
    </row>
    <row r="13" spans="1:29" s="103" customFormat="1">
      <c r="A13" s="67"/>
      <c r="B13" s="71" t="s">
        <v>190</v>
      </c>
      <c r="K13" s="224" t="str">
        <f>Parameters!J28</f>
        <v>Van:</v>
      </c>
      <c r="L13" s="225">
        <v>2010</v>
      </c>
      <c r="M13" s="226">
        <v>2011</v>
      </c>
      <c r="N13" s="225">
        <v>2012</v>
      </c>
      <c r="O13" s="226">
        <v>2013</v>
      </c>
      <c r="P13" s="225">
        <v>2014</v>
      </c>
      <c r="Q13" s="226">
        <v>2015</v>
      </c>
      <c r="T13" s="67"/>
      <c r="U13" s="67"/>
      <c r="V13" s="67"/>
      <c r="W13" s="67"/>
      <c r="X13" s="67"/>
      <c r="Y13" s="67"/>
    </row>
    <row r="14" spans="1:29" s="103" customFormat="1">
      <c r="A14" s="67"/>
      <c r="B14" s="105"/>
      <c r="F14" s="106"/>
      <c r="H14" s="107"/>
      <c r="J14" s="224" t="str">
        <f>Parameters!J29</f>
        <v>Naar:</v>
      </c>
      <c r="K14" s="95"/>
      <c r="L14" s="95"/>
      <c r="M14" s="95"/>
      <c r="N14" s="95"/>
      <c r="O14" s="95"/>
      <c r="P14" s="95"/>
      <c r="Q14" s="95"/>
      <c r="R14" s="109"/>
      <c r="S14" s="109"/>
      <c r="T14" s="74"/>
      <c r="U14" s="74"/>
      <c r="V14" s="74"/>
      <c r="W14" s="74"/>
      <c r="X14" s="74"/>
      <c r="Y14" s="74"/>
    </row>
    <row r="15" spans="1:29" s="103" customFormat="1">
      <c r="A15" s="67"/>
      <c r="B15" s="105"/>
      <c r="F15" s="106"/>
      <c r="H15" s="107"/>
      <c r="J15" s="95">
        <f>Parameters!J30</f>
        <v>2011</v>
      </c>
      <c r="K15" s="95"/>
      <c r="L15" s="96">
        <f>Parameters!L30</f>
        <v>1.4999999999999999E-2</v>
      </c>
      <c r="M15" s="97"/>
      <c r="N15" s="97"/>
      <c r="O15" s="97"/>
      <c r="P15" s="97"/>
      <c r="Q15" s="97"/>
      <c r="R15" s="110"/>
      <c r="S15" s="110"/>
      <c r="T15" s="75"/>
      <c r="U15" s="75"/>
      <c r="V15" s="75"/>
      <c r="W15" s="75"/>
      <c r="X15" s="75"/>
      <c r="Y15" s="75"/>
      <c r="AC15" s="111"/>
    </row>
    <row r="16" spans="1:29" s="103" customFormat="1">
      <c r="A16" s="67"/>
      <c r="B16" s="105"/>
      <c r="H16" s="107"/>
      <c r="J16" s="95">
        <f>Parameters!J31</f>
        <v>2012</v>
      </c>
      <c r="K16" s="95"/>
      <c r="L16" s="96">
        <f>Parameters!L31</f>
        <v>4.1389999999999816E-2</v>
      </c>
      <c r="M16" s="96">
        <f>Parameters!M31</f>
        <v>2.5999999999999999E-2</v>
      </c>
      <c r="N16" s="97"/>
      <c r="O16" s="97"/>
      <c r="P16" s="97"/>
      <c r="Q16" s="97"/>
      <c r="T16" s="67"/>
      <c r="U16" s="67"/>
      <c r="V16" s="67"/>
      <c r="W16" s="67"/>
      <c r="X16" s="67"/>
      <c r="Y16" s="67"/>
    </row>
    <row r="17" spans="1:25" s="103" customFormat="1">
      <c r="A17" s="67"/>
      <c r="B17" s="105"/>
      <c r="H17" s="107"/>
      <c r="J17" s="95">
        <f>Parameters!J32</f>
        <v>2013</v>
      </c>
      <c r="K17" s="98"/>
      <c r="L17" s="96">
        <f>Parameters!L32</f>
        <v>6.5341969999999749E-2</v>
      </c>
      <c r="M17" s="96">
        <f>Parameters!M32</f>
        <v>4.9598000000000031E-2</v>
      </c>
      <c r="N17" s="96">
        <f>Parameters!N32</f>
        <v>2.3E-2</v>
      </c>
      <c r="O17" s="100"/>
      <c r="P17" s="100"/>
      <c r="Q17" s="100"/>
      <c r="T17" s="67"/>
      <c r="U17" s="67"/>
      <c r="V17" s="67"/>
      <c r="W17" s="67"/>
      <c r="X17" s="67"/>
      <c r="Y17" s="67"/>
    </row>
    <row r="18" spans="1:25" s="103" customFormat="1">
      <c r="A18" s="67"/>
      <c r="B18" s="105"/>
      <c r="H18" s="107"/>
      <c r="J18" s="95">
        <f>Parameters!J33</f>
        <v>2014</v>
      </c>
      <c r="K18" s="95"/>
      <c r="L18" s="96">
        <f>Parameters!L33</f>
        <v>9.5171545159999704E-2</v>
      </c>
      <c r="M18" s="96">
        <f>Parameters!M33</f>
        <v>7.8986744000000053E-2</v>
      </c>
      <c r="N18" s="96">
        <f>Parameters!N33</f>
        <v>5.1644000000000023E-2</v>
      </c>
      <c r="O18" s="96">
        <f>Parameters!O33</f>
        <v>2.8000000000000001E-2</v>
      </c>
      <c r="P18" s="101"/>
      <c r="Q18" s="101"/>
      <c r="R18" s="109"/>
      <c r="S18" s="109"/>
      <c r="T18" s="74"/>
      <c r="U18" s="74"/>
      <c r="V18" s="74"/>
      <c r="W18" s="74"/>
      <c r="X18" s="74"/>
      <c r="Y18" s="74"/>
    </row>
    <row r="19" spans="1:25" s="103" customFormat="1">
      <c r="A19" s="67"/>
      <c r="B19" s="105"/>
      <c r="H19" s="107"/>
      <c r="J19" s="95">
        <f>Parameters!J34</f>
        <v>2015</v>
      </c>
      <c r="K19" s="95"/>
      <c r="L19" s="96">
        <f>Parameters!L34</f>
        <v>0.1061232606115996</v>
      </c>
      <c r="M19" s="96">
        <f>Parameters!M34</f>
        <v>8.9776611440000043E-2</v>
      </c>
      <c r="N19" s="96">
        <f>Parameters!N34</f>
        <v>6.2160439999999983E-2</v>
      </c>
      <c r="O19" s="96">
        <f>Parameters!O34</f>
        <v>3.8280000000000092E-2</v>
      </c>
      <c r="P19" s="96">
        <f>Parameters!P34</f>
        <v>0.01</v>
      </c>
      <c r="Q19" s="101"/>
      <c r="R19" s="109"/>
      <c r="S19" s="109"/>
      <c r="T19" s="74"/>
      <c r="U19" s="74"/>
      <c r="V19" s="74"/>
      <c r="W19" s="74"/>
      <c r="X19" s="74"/>
      <c r="Y19" s="74"/>
    </row>
    <row r="20" spans="1:25" s="103" customFormat="1">
      <c r="A20" s="67"/>
      <c r="B20" s="104"/>
      <c r="J20" s="95">
        <f>Parameters!J35</f>
        <v>2016</v>
      </c>
      <c r="K20" s="95"/>
      <c r="L20" s="96">
        <f>Parameters!L35</f>
        <v>0.11497224669649242</v>
      </c>
      <c r="M20" s="96">
        <f>Parameters!M35</f>
        <v>9.8494824331520014E-2</v>
      </c>
      <c r="N20" s="96">
        <f>Parameters!N35</f>
        <v>7.0657723519999882E-2</v>
      </c>
      <c r="O20" s="96">
        <f>Parameters!O35</f>
        <v>4.6586240000000112E-2</v>
      </c>
      <c r="P20" s="96">
        <f>Parameters!P35</f>
        <v>1.8080000000000096E-2</v>
      </c>
      <c r="Q20" s="96">
        <f>Parameters!Q35</f>
        <v>8.0000000000000002E-3</v>
      </c>
      <c r="R20" s="109"/>
      <c r="S20" s="109"/>
      <c r="T20" s="74"/>
      <c r="U20" s="74"/>
      <c r="V20" s="74"/>
      <c r="W20" s="74"/>
      <c r="X20" s="74"/>
      <c r="Y20" s="74"/>
    </row>
    <row r="21" spans="1:25" s="67" customFormat="1">
      <c r="B21" s="71"/>
      <c r="J21" s="95"/>
      <c r="K21" s="122"/>
      <c r="L21" s="123"/>
      <c r="M21" s="123"/>
      <c r="N21" s="123"/>
      <c r="O21" s="123"/>
      <c r="P21" s="123"/>
      <c r="Q21" s="123"/>
      <c r="R21" s="74"/>
      <c r="S21" s="74"/>
      <c r="T21" s="74"/>
      <c r="U21" s="74"/>
      <c r="V21" s="74"/>
      <c r="W21" s="74"/>
      <c r="X21" s="74"/>
      <c r="Y21" s="74"/>
    </row>
    <row r="22" spans="1:25" s="78" customFormat="1">
      <c r="B22" s="78" t="s">
        <v>304</v>
      </c>
    </row>
    <row r="23" spans="1:25" s="59" customFormat="1">
      <c r="B23" s="121"/>
      <c r="J23" s="141"/>
      <c r="L23" s="139"/>
      <c r="M23" s="139"/>
      <c r="N23" s="139"/>
      <c r="O23" s="139"/>
      <c r="P23" s="139"/>
      <c r="Q23" s="139"/>
      <c r="R23" s="139"/>
      <c r="S23" s="139"/>
      <c r="T23" s="139"/>
      <c r="U23" s="139"/>
    </row>
    <row r="24" spans="1:25" s="59" customFormat="1">
      <c r="B24" s="142" t="s">
        <v>271</v>
      </c>
      <c r="J24" s="141"/>
      <c r="L24" s="139"/>
      <c r="M24" s="139"/>
      <c r="N24" s="139"/>
      <c r="O24" s="139"/>
      <c r="P24" s="139"/>
      <c r="Q24" s="139"/>
      <c r="R24" s="139"/>
      <c r="S24" s="139"/>
      <c r="T24" s="139"/>
      <c r="U24" s="139"/>
    </row>
    <row r="25" spans="1:25" s="59" customFormat="1">
      <c r="B25" s="121"/>
      <c r="J25" s="141"/>
      <c r="L25" s="139"/>
      <c r="M25" s="139"/>
      <c r="N25" s="139"/>
      <c r="O25" s="139"/>
      <c r="P25" s="139"/>
      <c r="Q25" s="139"/>
      <c r="R25" s="139"/>
      <c r="S25" s="139"/>
      <c r="T25" s="139"/>
      <c r="U25" s="139"/>
    </row>
    <row r="26" spans="1:25" s="59" customFormat="1">
      <c r="B26" s="142" t="s">
        <v>251</v>
      </c>
      <c r="J26" s="141"/>
      <c r="L26" s="139"/>
      <c r="M26" s="139"/>
      <c r="N26" s="139"/>
      <c r="O26" s="139"/>
      <c r="P26" s="139"/>
      <c r="Q26" s="139"/>
      <c r="R26" s="139"/>
      <c r="S26" s="139"/>
      <c r="T26" s="139"/>
      <c r="U26" s="139"/>
    </row>
    <row r="27" spans="1:25" s="59" customFormat="1">
      <c r="B27" s="121" t="s">
        <v>252</v>
      </c>
      <c r="F27" s="59" t="s">
        <v>75</v>
      </c>
      <c r="J27" s="158">
        <f>SUM(L27:S27)</f>
        <v>1361430.5356400842</v>
      </c>
      <c r="K27" s="139">
        <f>'Omzet PAV rest v. aansl.'!K16</f>
        <v>0</v>
      </c>
      <c r="L27" s="146">
        <f>'Omzet PAV rest v. aansl.'!L16</f>
        <v>32883.463384615388</v>
      </c>
      <c r="M27" s="146">
        <f>'Omzet PAV rest v. aansl.'!M16</f>
        <v>18569.46</v>
      </c>
      <c r="N27" s="146">
        <f>'Omzet PAV rest v. aansl.'!N16</f>
        <v>567256.27609595039</v>
      </c>
      <c r="O27" s="146">
        <f>'Omzet PAV rest v. aansl.'!O16</f>
        <v>384823.81615951844</v>
      </c>
      <c r="P27" s="146">
        <f>'Omzet PAV rest v. aansl.'!P16</f>
        <v>15648.900000000001</v>
      </c>
      <c r="Q27" s="146">
        <f>'Omzet PAV rest v. aansl.'!Q16</f>
        <v>323865.62</v>
      </c>
      <c r="R27" s="146">
        <f>'Omzet PAV rest v. aansl.'!R16</f>
        <v>18383</v>
      </c>
      <c r="S27" s="146">
        <f>'Omzet PAV rest v. aansl.'!S16</f>
        <v>0</v>
      </c>
      <c r="T27" s="139"/>
      <c r="U27" s="139"/>
    </row>
    <row r="28" spans="1:25" s="59" customFormat="1">
      <c r="B28" s="121" t="s">
        <v>253</v>
      </c>
      <c r="F28" s="59" t="s">
        <v>75</v>
      </c>
      <c r="J28" s="158">
        <f t="shared" ref="J28:J36" si="0">SUM(L28:S28)</f>
        <v>2279965.0630061375</v>
      </c>
      <c r="L28" s="146">
        <f>'Omzet PAV rest v. aansl.'!L17</f>
        <v>29787.56092307693</v>
      </c>
      <c r="M28" s="146">
        <f>'Omzet PAV rest v. aansl.'!M17</f>
        <v>29946.280000000002</v>
      </c>
      <c r="N28" s="146">
        <f>'Omzet PAV rest v. aansl.'!N17</f>
        <v>768523.21973105648</v>
      </c>
      <c r="O28" s="146">
        <f>'Omzet PAV rest v. aansl.'!O17</f>
        <v>832998.71435200411</v>
      </c>
      <c r="P28" s="146">
        <f>'Omzet PAV rest v. aansl.'!P17</f>
        <v>17467.14</v>
      </c>
      <c r="Q28" s="146">
        <f>'Omzet PAV rest v. aansl.'!Q17</f>
        <v>565946.78800000006</v>
      </c>
      <c r="R28" s="146">
        <f>'Omzet PAV rest v. aansl.'!R17</f>
        <v>35295.360000000001</v>
      </c>
      <c r="S28" s="146">
        <f>'Omzet PAV rest v. aansl.'!S17</f>
        <v>0</v>
      </c>
      <c r="T28" s="139"/>
      <c r="U28" s="139"/>
    </row>
    <row r="29" spans="1:25" s="59" customFormat="1">
      <c r="B29" s="121" t="s">
        <v>254</v>
      </c>
      <c r="F29" s="59" t="s">
        <v>75</v>
      </c>
      <c r="J29" s="158">
        <f t="shared" si="0"/>
        <v>1950987.8242510054</v>
      </c>
      <c r="L29" s="146">
        <f>'Omzet PAV rest v. aansl.'!L18</f>
        <v>13644.642461538462</v>
      </c>
      <c r="M29" s="146">
        <f>'Omzet PAV rest v. aansl.'!M18</f>
        <v>17096.969999999998</v>
      </c>
      <c r="N29" s="146">
        <f>'Omzet PAV rest v. aansl.'!N18</f>
        <v>638667.98158551217</v>
      </c>
      <c r="O29" s="146">
        <f>'Omzet PAV rest v. aansl.'!O18</f>
        <v>723799.76420395495</v>
      </c>
      <c r="P29" s="146">
        <f>'Omzet PAV rest v. aansl.'!P18</f>
        <v>9364.7200000000012</v>
      </c>
      <c r="Q29" s="146">
        <f>'Omzet PAV rest v. aansl.'!Q18</f>
        <v>515140.51599999995</v>
      </c>
      <c r="R29" s="146">
        <f>'Omzet PAV rest v. aansl.'!R18</f>
        <v>33273.230000000003</v>
      </c>
      <c r="S29" s="146">
        <f>'Omzet PAV rest v. aansl.'!S18</f>
        <v>0</v>
      </c>
      <c r="T29" s="139"/>
      <c r="U29" s="139"/>
    </row>
    <row r="30" spans="1:25" s="59" customFormat="1">
      <c r="B30" s="59" t="s">
        <v>255</v>
      </c>
      <c r="F30" s="59" t="s">
        <v>75</v>
      </c>
      <c r="J30" s="158">
        <f t="shared" si="0"/>
        <v>1477051.0903229197</v>
      </c>
      <c r="L30" s="146">
        <f>'Omzet PAV rest v. aansl.'!L19</f>
        <v>13413.678461538462</v>
      </c>
      <c r="M30" s="146">
        <f>'Omzet PAV rest v. aansl.'!M19</f>
        <v>14698.13</v>
      </c>
      <c r="N30" s="146">
        <f>'Omzet PAV rest v. aansl.'!N19</f>
        <v>477542.75611918082</v>
      </c>
      <c r="O30" s="146">
        <f>'Omzet PAV rest v. aansl.'!O19</f>
        <v>614183.61240886676</v>
      </c>
      <c r="P30" s="146">
        <f>'Omzet PAV rest v. aansl.'!P19</f>
        <v>18349.610000000004</v>
      </c>
      <c r="Q30" s="146">
        <f>'Omzet PAV rest v. aansl.'!Q19</f>
        <v>281140.68333333335</v>
      </c>
      <c r="R30" s="146">
        <f>'Omzet PAV rest v. aansl.'!R19</f>
        <v>57722.62</v>
      </c>
      <c r="S30" s="146">
        <f>'Omzet PAV rest v. aansl.'!S19</f>
        <v>0</v>
      </c>
      <c r="T30" s="139"/>
      <c r="U30" s="139"/>
    </row>
    <row r="31" spans="1:25" s="59" customFormat="1">
      <c r="B31" s="59" t="s">
        <v>256</v>
      </c>
      <c r="F31" s="59" t="s">
        <v>75</v>
      </c>
      <c r="J31" s="158">
        <f t="shared" si="0"/>
        <v>1469864.4638239138</v>
      </c>
      <c r="L31" s="146">
        <f>'Omzet PAV rest v. aansl.'!L20</f>
        <v>4320.0128000000004</v>
      </c>
      <c r="M31" s="146">
        <f>'Omzet PAV rest v. aansl.'!M20</f>
        <v>4221.45</v>
      </c>
      <c r="N31" s="146">
        <f>'Omzet PAV rest v. aansl.'!N20</f>
        <v>541286.9501137319</v>
      </c>
      <c r="O31" s="146">
        <f>'Omzet PAV rest v. aansl.'!O20</f>
        <v>506097.21224351513</v>
      </c>
      <c r="P31" s="146">
        <f>'Omzet PAV rest v. aansl.'!P20</f>
        <v>5284.8000000000011</v>
      </c>
      <c r="Q31" s="146">
        <f>'Omzet PAV rest v. aansl.'!Q20</f>
        <v>334019.05866666668</v>
      </c>
      <c r="R31" s="146">
        <f>'Omzet PAV rest v. aansl.'!R20</f>
        <v>74634.98000000001</v>
      </c>
      <c r="S31" s="146">
        <f>'Omzet PAV rest v. aansl.'!S20</f>
        <v>0</v>
      </c>
      <c r="T31" s="139"/>
      <c r="U31" s="139"/>
    </row>
    <row r="32" spans="1:25" s="59" customFormat="1">
      <c r="B32" s="59" t="s">
        <v>257</v>
      </c>
      <c r="F32" s="59" t="s">
        <v>75</v>
      </c>
      <c r="J32" s="158">
        <f t="shared" si="0"/>
        <v>947922.59600424417</v>
      </c>
      <c r="L32" s="146">
        <f>'Omzet PAV rest v. aansl.'!L21</f>
        <v>1354.2363692307695</v>
      </c>
      <c r="M32" s="146">
        <f>'Omzet PAV rest v. aansl.'!M21</f>
        <v>0</v>
      </c>
      <c r="N32" s="146">
        <f>'Omzet PAV rest v. aansl.'!N21</f>
        <v>348055.27344824385</v>
      </c>
      <c r="O32" s="146">
        <f>'Omzet PAV rest v. aansl.'!O21</f>
        <v>353462.41618676967</v>
      </c>
      <c r="P32" s="146">
        <f>'Omzet PAV rest v. aansl.'!P21</f>
        <v>4602.8399999999992</v>
      </c>
      <c r="Q32" s="146">
        <f>'Omzet PAV rest v. aansl.'!Q21</f>
        <v>240264</v>
      </c>
      <c r="R32" s="146">
        <f>'Omzet PAV rest v. aansl.'!R21</f>
        <v>183.83</v>
      </c>
      <c r="S32" s="146">
        <f>'Omzet PAV rest v. aansl.'!S21</f>
        <v>0</v>
      </c>
      <c r="T32" s="139"/>
      <c r="U32" s="139"/>
    </row>
    <row r="33" spans="2:21">
      <c r="B33" s="2" t="s">
        <v>258</v>
      </c>
      <c r="F33" s="2" t="s">
        <v>75</v>
      </c>
      <c r="J33" s="158">
        <f t="shared" si="0"/>
        <v>686731.79556578188</v>
      </c>
      <c r="L33" s="146">
        <f>'Omzet PAV rest v. aansl.'!L22</f>
        <v>0</v>
      </c>
      <c r="M33" s="146">
        <f>'Omzet PAV rest v. aansl.'!M22</f>
        <v>474.84000000000003</v>
      </c>
      <c r="N33" s="146">
        <f>'Omzet PAV rest v. aansl.'!N22</f>
        <v>224355.67104680071</v>
      </c>
      <c r="O33" s="146">
        <f>'Omzet PAV rest v. aansl.'!O22</f>
        <v>269890.61785231449</v>
      </c>
      <c r="P33" s="146">
        <f>'Omzet PAV rest v. aansl.'!P22</f>
        <v>0</v>
      </c>
      <c r="Q33" s="146">
        <f>'Omzet PAV rest v. aansl.'!Q22</f>
        <v>192010.66666666666</v>
      </c>
      <c r="R33" s="146">
        <f>'Omzet PAV rest v. aansl.'!R22</f>
        <v>0</v>
      </c>
      <c r="S33" s="146">
        <f>'Omzet PAV rest v. aansl.'!S22</f>
        <v>0</v>
      </c>
      <c r="T33" s="139"/>
      <c r="U33" s="139"/>
    </row>
    <row r="34" spans="2:21">
      <c r="B34" s="2" t="s">
        <v>259</v>
      </c>
      <c r="F34" s="2" t="s">
        <v>75</v>
      </c>
      <c r="J34" s="158">
        <f t="shared" si="0"/>
        <v>484632.21051542752</v>
      </c>
      <c r="L34" s="146">
        <f>'Omzet PAV rest v. aansl.'!L23</f>
        <v>0</v>
      </c>
      <c r="M34" s="146">
        <f>'Omzet PAV rest v. aansl.'!M23</f>
        <v>0</v>
      </c>
      <c r="N34" s="146">
        <f>'Omzet PAV rest v. aansl.'!N23</f>
        <v>131111.07556326926</v>
      </c>
      <c r="O34" s="146">
        <f>'Omzet PAV rest v. aansl.'!O23</f>
        <v>156972.76495215826</v>
      </c>
      <c r="P34" s="146">
        <f>'Omzet PAV rest v. aansl.'!P23</f>
        <v>0</v>
      </c>
      <c r="Q34" s="146">
        <f>'Omzet PAV rest v. aansl.'!Q23</f>
        <v>155738.10999999999</v>
      </c>
      <c r="R34" s="146">
        <f>'Omzet PAV rest v. aansl.'!R23</f>
        <v>40810.26</v>
      </c>
      <c r="S34" s="146">
        <f>'Omzet PAV rest v. aansl.'!S23</f>
        <v>0</v>
      </c>
      <c r="T34" s="139"/>
      <c r="U34" s="139"/>
    </row>
    <row r="35" spans="2:21">
      <c r="B35" s="2" t="s">
        <v>260</v>
      </c>
      <c r="F35" s="2" t="s">
        <v>75</v>
      </c>
      <c r="J35" s="158">
        <f t="shared" si="0"/>
        <v>170728.53443859908</v>
      </c>
      <c r="L35" s="146">
        <f>'Omzet PAV rest v. aansl.'!L24</f>
        <v>0</v>
      </c>
      <c r="M35" s="146">
        <f>'Omzet PAV rest v. aansl.'!M24</f>
        <v>0</v>
      </c>
      <c r="N35" s="146">
        <f>'Omzet PAV rest v. aansl.'!N24</f>
        <v>47214.158837786403</v>
      </c>
      <c r="O35" s="146">
        <f>'Omzet PAV rest v. aansl.'!O24</f>
        <v>69991.01560081268</v>
      </c>
      <c r="P35" s="146">
        <f>'Omzet PAV rest v. aansl.'!P24</f>
        <v>0</v>
      </c>
      <c r="Q35" s="146">
        <f>'Omzet PAV rest v. aansl.'!Q24</f>
        <v>53523.360000000001</v>
      </c>
      <c r="R35" s="146">
        <f>'Omzet PAV rest v. aansl.'!R24</f>
        <v>0</v>
      </c>
      <c r="S35" s="146">
        <f>'Omzet PAV rest v. aansl.'!S24</f>
        <v>0</v>
      </c>
      <c r="T35" s="139"/>
      <c r="U35" s="139"/>
    </row>
    <row r="36" spans="2:21">
      <c r="B36" s="2" t="s">
        <v>261</v>
      </c>
      <c r="F36" s="2" t="s">
        <v>75</v>
      </c>
      <c r="J36" s="158">
        <f t="shared" si="0"/>
        <v>211598.93737822774</v>
      </c>
      <c r="L36" s="146">
        <f>'Omzet PAV rest v. aansl.'!L25</f>
        <v>0</v>
      </c>
      <c r="M36" s="146">
        <f>'Omzet PAV rest v. aansl.'!M25</f>
        <v>0</v>
      </c>
      <c r="N36" s="146">
        <f>'Omzet PAV rest v. aansl.'!N25</f>
        <v>43375.051255951083</v>
      </c>
      <c r="O36" s="146">
        <f>'Omzet PAV rest v. aansl.'!O25</f>
        <v>89404.588122276662</v>
      </c>
      <c r="P36" s="146">
        <f>'Omzet PAV rest v. aansl.'!P25</f>
        <v>0</v>
      </c>
      <c r="Q36" s="146">
        <f>'Omzet PAV rest v. aansl.'!Q25</f>
        <v>77532.487999999983</v>
      </c>
      <c r="R36" s="146">
        <f>'Omzet PAV rest v. aansl.'!R25</f>
        <v>1286.8100000000002</v>
      </c>
      <c r="S36" s="146">
        <f>'Omzet PAV rest v. aansl.'!S25</f>
        <v>0</v>
      </c>
      <c r="T36" s="139"/>
      <c r="U36" s="139"/>
    </row>
    <row r="37" spans="2:21">
      <c r="L37" s="139"/>
      <c r="M37" s="139"/>
      <c r="N37" s="139"/>
      <c r="O37" s="139"/>
      <c r="P37" s="139"/>
      <c r="Q37" s="139"/>
      <c r="R37" s="139"/>
      <c r="S37" s="139"/>
      <c r="T37" s="139"/>
      <c r="U37" s="139"/>
    </row>
    <row r="38" spans="2:21">
      <c r="B38" s="1" t="s">
        <v>262</v>
      </c>
      <c r="L38" s="139"/>
      <c r="M38" s="139"/>
      <c r="N38" s="139"/>
      <c r="O38" s="139"/>
      <c r="P38" s="139"/>
      <c r="Q38" s="139"/>
      <c r="R38" s="139"/>
      <c r="S38" s="139"/>
      <c r="T38" s="139"/>
      <c r="U38" s="139"/>
    </row>
    <row r="39" spans="2:21">
      <c r="B39" s="2" t="s">
        <v>252</v>
      </c>
      <c r="F39" s="2" t="s">
        <v>75</v>
      </c>
      <c r="J39" s="158">
        <f t="shared" ref="J39:J48" si="1">SUM(L39:S39)</f>
        <v>2938.7219999999998</v>
      </c>
      <c r="K39" s="139">
        <f>'Omzet PAV rest v. aansl.'!K28</f>
        <v>0</v>
      </c>
      <c r="L39" s="146">
        <f>'Omzet PAV rest v. aansl.'!L28</f>
        <v>144.81200000000001</v>
      </c>
      <c r="M39" s="146">
        <f>'Omzet PAV rest v. aansl.'!M28</f>
        <v>818.77</v>
      </c>
      <c r="N39" s="146">
        <f>'Omzet PAV rest v. aansl.'!N28</f>
        <v>651.15</v>
      </c>
      <c r="O39" s="146">
        <f>'Omzet PAV rest v. aansl.'!O28</f>
        <v>818.16</v>
      </c>
      <c r="P39" s="146">
        <f>'Omzet PAV rest v. aansl.'!P28</f>
        <v>322</v>
      </c>
      <c r="Q39" s="146">
        <f>'Omzet PAV rest v. aansl.'!Q28</f>
        <v>0</v>
      </c>
      <c r="R39" s="146">
        <f>'Omzet PAV rest v. aansl.'!R28</f>
        <v>183.83</v>
      </c>
      <c r="S39" s="146">
        <f>'Omzet PAV rest v. aansl.'!S28</f>
        <v>0</v>
      </c>
      <c r="T39" s="139"/>
      <c r="U39" s="139"/>
    </row>
    <row r="40" spans="2:21">
      <c r="B40" s="2" t="s">
        <v>253</v>
      </c>
      <c r="F40" s="2" t="s">
        <v>75</v>
      </c>
      <c r="J40" s="158">
        <f t="shared" si="1"/>
        <v>12569.521760199999</v>
      </c>
      <c r="L40" s="146">
        <f>'Omzet PAV rest v. aansl.'!L29</f>
        <v>990.80160000000024</v>
      </c>
      <c r="M40" s="146">
        <f>'Omzet PAV rest v. aansl.'!M29</f>
        <v>3809.9599999999996</v>
      </c>
      <c r="N40" s="146">
        <f>'Omzet PAV rest v. aansl.'!N29</f>
        <v>2455.9201601999998</v>
      </c>
      <c r="O40" s="146">
        <f>'Omzet PAV rest v. aansl.'!O29</f>
        <v>2539.6800000000003</v>
      </c>
      <c r="P40" s="146">
        <f>'Omzet PAV rest v. aansl.'!P29</f>
        <v>2405.5</v>
      </c>
      <c r="Q40" s="146">
        <f>'Omzet PAV rest v. aansl.'!Q29</f>
        <v>0</v>
      </c>
      <c r="R40" s="146">
        <f>'Omzet PAV rest v. aansl.'!R29</f>
        <v>367.66</v>
      </c>
      <c r="S40" s="146">
        <f>'Omzet PAV rest v. aansl.'!S29</f>
        <v>0</v>
      </c>
      <c r="T40" s="139"/>
      <c r="U40" s="139"/>
    </row>
    <row r="41" spans="2:21">
      <c r="B41" s="2" t="s">
        <v>254</v>
      </c>
      <c r="F41" s="2" t="s">
        <v>75</v>
      </c>
      <c r="J41" s="158">
        <f t="shared" si="1"/>
        <v>34579.219217027327</v>
      </c>
      <c r="L41" s="146">
        <f>'Omzet PAV rest v. aansl.'!L30</f>
        <v>1154.82</v>
      </c>
      <c r="M41" s="146">
        <f>'Omzet PAV rest v. aansl.'!M30</f>
        <v>4721.2500000000009</v>
      </c>
      <c r="N41" s="146">
        <f>'Omzet PAV rest v. aansl.'!N30</f>
        <v>5456.2299992399994</v>
      </c>
      <c r="O41" s="146">
        <f>'Omzet PAV rest v. aansl.'!O30</f>
        <v>2504.8799999999997</v>
      </c>
      <c r="P41" s="146">
        <f>'Omzet PAV rest v. aansl.'!P30</f>
        <v>16958.48</v>
      </c>
      <c r="Q41" s="146">
        <f>'Omzet PAV rest v. aansl.'!Q30</f>
        <v>0</v>
      </c>
      <c r="R41" s="146">
        <f>'Omzet PAV rest v. aansl.'!R30</f>
        <v>3783.5592177873268</v>
      </c>
      <c r="S41" s="146">
        <f>'Omzet PAV rest v. aansl.'!S30</f>
        <v>0</v>
      </c>
      <c r="T41" s="139"/>
      <c r="U41" s="139"/>
    </row>
    <row r="42" spans="2:21">
      <c r="B42" s="2" t="s">
        <v>255</v>
      </c>
      <c r="F42" s="2" t="s">
        <v>75</v>
      </c>
      <c r="J42" s="158">
        <f t="shared" si="1"/>
        <v>80880.932496040012</v>
      </c>
      <c r="L42" s="146">
        <f>'Omzet PAV rest v. aansl.'!L31</f>
        <v>4619.28</v>
      </c>
      <c r="M42" s="146">
        <f>'Omzet PAV rest v. aansl.'!M31</f>
        <v>21724.28</v>
      </c>
      <c r="N42" s="146">
        <f>'Omzet PAV rest v. aansl.'!N31</f>
        <v>12701.452496040001</v>
      </c>
      <c r="O42" s="146">
        <f>'Omzet PAV rest v. aansl.'!O31</f>
        <v>10624.32</v>
      </c>
      <c r="P42" s="146">
        <f>'Omzet PAV rest v. aansl.'!P31</f>
        <v>24593.720000000005</v>
      </c>
      <c r="Q42" s="146">
        <f>'Omzet PAV rest v. aansl.'!Q31</f>
        <v>0</v>
      </c>
      <c r="R42" s="146">
        <f>'Omzet PAV rest v. aansl.'!R31</f>
        <v>6617.88</v>
      </c>
      <c r="S42" s="146">
        <f>'Omzet PAV rest v. aansl.'!S31</f>
        <v>0</v>
      </c>
      <c r="T42" s="139"/>
      <c r="U42" s="139"/>
    </row>
    <row r="43" spans="2:21">
      <c r="B43" s="2" t="s">
        <v>256</v>
      </c>
      <c r="F43" s="2" t="s">
        <v>75</v>
      </c>
      <c r="J43" s="158">
        <f t="shared" si="1"/>
        <v>182495.5898489464</v>
      </c>
      <c r="L43" s="146">
        <f>'Omzet PAV rest v. aansl.'!L32</f>
        <v>4065.8944000000001</v>
      </c>
      <c r="M43" s="146">
        <f>'Omzet PAV rest v. aansl.'!M32</f>
        <v>19635.73</v>
      </c>
      <c r="N43" s="146">
        <f>'Omzet PAV rest v. aansl.'!N32</f>
        <v>92678.545448946388</v>
      </c>
      <c r="O43" s="146">
        <f>'Omzet PAV rest v. aansl.'!O32</f>
        <v>20346</v>
      </c>
      <c r="P43" s="146">
        <f>'Omzet PAV rest v. aansl.'!P32</f>
        <v>38783.880000000019</v>
      </c>
      <c r="Q43" s="146">
        <f>'Omzet PAV rest v. aansl.'!Q32</f>
        <v>0</v>
      </c>
      <c r="R43" s="146">
        <f>'Omzet PAV rest v. aansl.'!R32</f>
        <v>6985.5400000000009</v>
      </c>
      <c r="S43" s="146">
        <f>'Omzet PAV rest v. aansl.'!S32</f>
        <v>0</v>
      </c>
      <c r="T43" s="139"/>
      <c r="U43" s="139"/>
    </row>
    <row r="44" spans="2:21">
      <c r="B44" s="2" t="s">
        <v>257</v>
      </c>
      <c r="F44" s="2" t="s">
        <v>75</v>
      </c>
      <c r="J44" s="158">
        <f t="shared" si="1"/>
        <v>132026.19479432001</v>
      </c>
      <c r="L44" s="146">
        <f>'Omzet PAV rest v. aansl.'!L33</f>
        <v>2235.5648000000001</v>
      </c>
      <c r="M44" s="146">
        <f>'Omzet PAV rest v. aansl.'!M33</f>
        <v>17125.460000000003</v>
      </c>
      <c r="N44" s="146">
        <f>'Omzet PAV rest v. aansl.'!N33</f>
        <v>44918.859994320002</v>
      </c>
      <c r="O44" s="146">
        <f>'Omzet PAV rest v. aansl.'!O33</f>
        <v>51316.2</v>
      </c>
      <c r="P44" s="146">
        <f>'Omzet PAV rest v. aansl.'!P33</f>
        <v>16246.279999999999</v>
      </c>
      <c r="Q44" s="146">
        <f>'Omzet PAV rest v. aansl.'!Q33</f>
        <v>0</v>
      </c>
      <c r="R44" s="146">
        <f>'Omzet PAV rest v. aansl.'!R33</f>
        <v>183.83</v>
      </c>
      <c r="S44" s="146">
        <f>'Omzet PAV rest v. aansl.'!S33</f>
        <v>0</v>
      </c>
      <c r="T44" s="139"/>
      <c r="U44" s="139"/>
    </row>
    <row r="45" spans="2:21">
      <c r="B45" s="2" t="s">
        <v>258</v>
      </c>
      <c r="F45" s="2" t="s">
        <v>75</v>
      </c>
      <c r="J45" s="158">
        <f t="shared" si="1"/>
        <v>217428.95817773865</v>
      </c>
      <c r="L45" s="146">
        <f>'Omzet PAV rest v. aansl.'!L34</f>
        <v>922.5</v>
      </c>
      <c r="M45" s="146">
        <f>'Omzet PAV rest v. aansl.'!M34</f>
        <v>17802.000000000004</v>
      </c>
      <c r="N45" s="146">
        <f>'Omzet PAV rest v. aansl.'!N34</f>
        <v>111611.67817773865</v>
      </c>
      <c r="O45" s="146">
        <f>'Omzet PAV rest v. aansl.'!O34</f>
        <v>67394.16</v>
      </c>
      <c r="P45" s="146">
        <f>'Omzet PAV rest v. aansl.'!P34</f>
        <v>19698.620000000006</v>
      </c>
      <c r="Q45" s="146">
        <f>'Omzet PAV rest v. aansl.'!Q34</f>
        <v>0</v>
      </c>
      <c r="R45" s="146">
        <f>'Omzet PAV rest v. aansl.'!R34</f>
        <v>0</v>
      </c>
      <c r="S45" s="146">
        <f>'Omzet PAV rest v. aansl.'!S34</f>
        <v>0</v>
      </c>
      <c r="T45" s="139"/>
      <c r="U45" s="139"/>
    </row>
    <row r="46" spans="2:21">
      <c r="B46" s="2" t="s">
        <v>259</v>
      </c>
      <c r="F46" s="2" t="s">
        <v>75</v>
      </c>
      <c r="J46" s="158">
        <f t="shared" si="1"/>
        <v>95416.769999280004</v>
      </c>
      <c r="L46" s="146">
        <f>'Omzet PAV rest v. aansl.'!L35</f>
        <v>0</v>
      </c>
      <c r="M46" s="146">
        <f>'Omzet PAV rest v. aansl.'!M35</f>
        <v>15037.920000000002</v>
      </c>
      <c r="N46" s="146">
        <f>'Omzet PAV rest v. aansl.'!N35</f>
        <v>18286.739999280002</v>
      </c>
      <c r="O46" s="146">
        <f>'Omzet PAV rest v. aansl.'!O35</f>
        <v>41095.200000000004</v>
      </c>
      <c r="P46" s="146">
        <f>'Omzet PAV rest v. aansl.'!P35</f>
        <v>14930.519999999997</v>
      </c>
      <c r="Q46" s="146">
        <f>'Omzet PAV rest v. aansl.'!Q35</f>
        <v>0</v>
      </c>
      <c r="R46" s="146">
        <f>'Omzet PAV rest v. aansl.'!R35</f>
        <v>6066.39</v>
      </c>
      <c r="S46" s="146">
        <f>'Omzet PAV rest v. aansl.'!S35</f>
        <v>0</v>
      </c>
      <c r="T46" s="139"/>
      <c r="U46" s="139"/>
    </row>
    <row r="47" spans="2:21">
      <c r="B47" s="2" t="s">
        <v>260</v>
      </c>
      <c r="F47" s="2" t="s">
        <v>75</v>
      </c>
      <c r="J47" s="158">
        <f t="shared" si="1"/>
        <v>197769.57999948005</v>
      </c>
      <c r="L47" s="146">
        <f>'Omzet PAV rest v. aansl.'!L36</f>
        <v>0</v>
      </c>
      <c r="M47" s="146">
        <f>'Omzet PAV rest v. aansl.'!M36</f>
        <v>13913.4</v>
      </c>
      <c r="N47" s="146">
        <f>'Omzet PAV rest v. aansl.'!N36</f>
        <v>135860.73999948005</v>
      </c>
      <c r="O47" s="146">
        <f>'Omzet PAV rest v. aansl.'!O36</f>
        <v>29322.48</v>
      </c>
      <c r="P47" s="146">
        <f>'Omzet PAV rest v. aansl.'!P36</f>
        <v>18672.960000000003</v>
      </c>
      <c r="Q47" s="146">
        <f>'Omzet PAV rest v. aansl.'!Q36</f>
        <v>0</v>
      </c>
      <c r="R47" s="146">
        <f>'Omzet PAV rest v. aansl.'!R36</f>
        <v>0</v>
      </c>
      <c r="S47" s="146">
        <f>'Omzet PAV rest v. aansl.'!S36</f>
        <v>0</v>
      </c>
      <c r="T47" s="139"/>
      <c r="U47" s="139"/>
    </row>
    <row r="48" spans="2:21">
      <c r="B48" s="2" t="s">
        <v>261</v>
      </c>
      <c r="F48" s="2" t="s">
        <v>75</v>
      </c>
      <c r="J48" s="158">
        <f t="shared" si="1"/>
        <v>148360.60227232726</v>
      </c>
      <c r="L48" s="146">
        <f>'Omzet PAV rest v. aansl.'!L37</f>
        <v>0</v>
      </c>
      <c r="M48" s="146">
        <f>'Omzet PAV rest v. aansl.'!M37</f>
        <v>16698.239999999998</v>
      </c>
      <c r="N48" s="146">
        <f>'Omzet PAV rest v. aansl.'!N37</f>
        <v>74567.182272327278</v>
      </c>
      <c r="O48" s="146">
        <f>'Omzet PAV rest v. aansl.'!O37</f>
        <v>32120.639999999999</v>
      </c>
      <c r="P48" s="146">
        <f>'Omzet PAV rest v. aansl.'!P37</f>
        <v>12106.44</v>
      </c>
      <c r="Q48" s="146">
        <f>'Omzet PAV rest v. aansl.'!Q37</f>
        <v>0</v>
      </c>
      <c r="R48" s="146">
        <f>'Omzet PAV rest v. aansl.'!R37</f>
        <v>12868.1</v>
      </c>
      <c r="S48" s="146">
        <f>'Omzet PAV rest v. aansl.'!S37</f>
        <v>0</v>
      </c>
      <c r="T48" s="139"/>
      <c r="U48" s="139"/>
    </row>
    <row r="49" spans="1:21">
      <c r="J49" s="139"/>
      <c r="K49" s="59"/>
      <c r="L49" s="139"/>
      <c r="M49" s="139"/>
      <c r="N49" s="139"/>
      <c r="O49" s="139"/>
      <c r="P49" s="139"/>
      <c r="Q49" s="139"/>
      <c r="R49" s="139"/>
      <c r="S49" s="139"/>
      <c r="T49" s="139"/>
      <c r="U49" s="139"/>
    </row>
    <row r="50" spans="1:21" s="78" customFormat="1">
      <c r="A50" s="77"/>
      <c r="B50" s="78" t="s">
        <v>305</v>
      </c>
    </row>
    <row r="51" spans="1:21">
      <c r="A51" s="59"/>
      <c r="T51" s="59"/>
      <c r="U51" s="59"/>
    </row>
    <row r="52" spans="1:21">
      <c r="B52" s="1" t="s">
        <v>271</v>
      </c>
      <c r="T52" s="59"/>
      <c r="U52" s="59"/>
    </row>
    <row r="53" spans="1:21">
      <c r="T53" s="59"/>
      <c r="U53" s="59"/>
    </row>
    <row r="54" spans="1:21">
      <c r="B54" s="1" t="s">
        <v>251</v>
      </c>
      <c r="T54" s="59"/>
      <c r="U54" s="59"/>
    </row>
    <row r="55" spans="1:21">
      <c r="B55" s="2" t="s">
        <v>252</v>
      </c>
      <c r="F55" s="2" t="s">
        <v>88</v>
      </c>
      <c r="J55" s="158">
        <f t="shared" ref="J55:J64" si="2">SUM(L55:S55)</f>
        <v>1395374.2794613426</v>
      </c>
      <c r="K55" s="139">
        <f>'Omzet PAV rest v. aansl.'!K44</f>
        <v>0</v>
      </c>
      <c r="L55" s="146">
        <f>'Omzet PAV rest v. aansl.'!L44</f>
        <v>34758.174076923075</v>
      </c>
      <c r="M55" s="146">
        <f>'Omzet PAV rest v. aansl.'!M44</f>
        <v>18973.30909090909</v>
      </c>
      <c r="N55" s="146">
        <f>'Omzet PAV rest v. aansl.'!N44</f>
        <v>570127.51890426408</v>
      </c>
      <c r="O55" s="146">
        <f>'Omzet PAV rest v. aansl.'!O44</f>
        <v>371249.82616015564</v>
      </c>
      <c r="P55" s="146">
        <f>'Omzet PAV rest v. aansl.'!P44</f>
        <v>16067.46</v>
      </c>
      <c r="Q55" s="146">
        <f>'Omzet PAV rest v. aansl.'!Q44</f>
        <v>365734.07122909086</v>
      </c>
      <c r="R55" s="146">
        <f>'Omzet PAV rest v. aansl.'!R44</f>
        <v>18463.920000000002</v>
      </c>
      <c r="S55" s="146">
        <f>'Omzet PAV rest v. aansl.'!S44</f>
        <v>0</v>
      </c>
      <c r="T55" s="139"/>
      <c r="U55" s="139"/>
    </row>
    <row r="56" spans="1:21">
      <c r="B56" s="2" t="s">
        <v>253</v>
      </c>
      <c r="F56" s="2" t="s">
        <v>88</v>
      </c>
      <c r="J56" s="158">
        <f t="shared" si="2"/>
        <v>2265783.112911433</v>
      </c>
      <c r="L56" s="146">
        <f>'Omzet PAV rest v. aansl.'!L45</f>
        <v>30480.837092307695</v>
      </c>
      <c r="M56" s="146">
        <f>'Omzet PAV rest v. aansl.'!M45</f>
        <v>30823.592727272731</v>
      </c>
      <c r="N56" s="146">
        <f>'Omzet PAV rest v. aansl.'!N45</f>
        <v>766811.35021716123</v>
      </c>
      <c r="O56" s="146">
        <f>'Omzet PAV rest v. aansl.'!O45</f>
        <v>816411.55366014584</v>
      </c>
      <c r="P56" s="146">
        <f>'Omzet PAV rest v. aansl.'!P45</f>
        <v>16816.77</v>
      </c>
      <c r="Q56" s="146">
        <f>'Omzet PAV rest v. aansl.'!Q45</f>
        <v>570272.12921454548</v>
      </c>
      <c r="R56" s="146">
        <f>'Omzet PAV rest v. aansl.'!R45</f>
        <v>34166.879999999997</v>
      </c>
      <c r="S56" s="146">
        <f>'Omzet PAV rest v. aansl.'!S45</f>
        <v>0</v>
      </c>
      <c r="T56" s="139"/>
      <c r="U56" s="139"/>
    </row>
    <row r="57" spans="1:21">
      <c r="B57" s="2" t="s">
        <v>254</v>
      </c>
      <c r="F57" s="2" t="s">
        <v>88</v>
      </c>
      <c r="J57" s="158">
        <f t="shared" si="2"/>
        <v>1957306.9910191107</v>
      </c>
      <c r="L57" s="146">
        <f>'Omzet PAV rest v. aansl.'!L46</f>
        <v>13973.278153846151</v>
      </c>
      <c r="M57" s="146">
        <f>'Omzet PAV rest v. aansl.'!M46</f>
        <v>17546.04</v>
      </c>
      <c r="N57" s="146">
        <f>'Omzet PAV rest v. aansl.'!N46</f>
        <v>652573.56621366844</v>
      </c>
      <c r="O57" s="146">
        <f>'Omzet PAV rest v. aansl.'!O46</f>
        <v>718677.15335341403</v>
      </c>
      <c r="P57" s="146">
        <f>'Omzet PAV rest v. aansl.'!P46</f>
        <v>9980.6299999999992</v>
      </c>
      <c r="Q57" s="146">
        <f>'Omzet PAV rest v. aansl.'!Q46</f>
        <v>512632.7232981819</v>
      </c>
      <c r="R57" s="146">
        <f>'Omzet PAV rest v. aansl.'!R46</f>
        <v>31923.600000000002</v>
      </c>
      <c r="S57" s="146">
        <f>'Omzet PAV rest v. aansl.'!S46</f>
        <v>0</v>
      </c>
      <c r="T57" s="139"/>
      <c r="U57" s="139"/>
    </row>
    <row r="58" spans="1:21">
      <c r="B58" s="2" t="s">
        <v>255</v>
      </c>
      <c r="F58" s="2" t="s">
        <v>88</v>
      </c>
      <c r="J58" s="158">
        <f t="shared" si="2"/>
        <v>1445299.0635870232</v>
      </c>
      <c r="L58" s="146">
        <f>'Omzet PAV rest v. aansl.'!L47</f>
        <v>12986.929107692307</v>
      </c>
      <c r="M58" s="146">
        <f>'Omzet PAV rest v. aansl.'!M47</f>
        <v>15196.221818181819</v>
      </c>
      <c r="N58" s="146">
        <f>'Omzet PAV rest v. aansl.'!N47</f>
        <v>481574.51407890645</v>
      </c>
      <c r="O58" s="146">
        <f>'Omzet PAV rest v. aansl.'!O47</f>
        <v>587855.74241287366</v>
      </c>
      <c r="P58" s="146">
        <f>'Omzet PAV rest v. aansl.'!P47</f>
        <v>18799.439999999999</v>
      </c>
      <c r="Q58" s="146">
        <f>'Omzet PAV rest v. aansl.'!Q47</f>
        <v>278039.54097818187</v>
      </c>
      <c r="R58" s="146">
        <f>'Omzet PAV rest v. aansl.'!R47</f>
        <v>50846.675191187016</v>
      </c>
      <c r="S58" s="146">
        <f>'Omzet PAV rest v. aansl.'!S47</f>
        <v>0</v>
      </c>
      <c r="T58" s="139"/>
      <c r="U58" s="139"/>
    </row>
    <row r="59" spans="1:21">
      <c r="B59" s="2" t="s">
        <v>256</v>
      </c>
      <c r="F59" s="2" t="s">
        <v>88</v>
      </c>
      <c r="J59" s="158">
        <f t="shared" si="2"/>
        <v>1425519.6815165849</v>
      </c>
      <c r="L59" s="146">
        <f>'Omzet PAV rest v. aansl.'!L48</f>
        <v>3918.8820000000001</v>
      </c>
      <c r="M59" s="146">
        <f>'Omzet PAV rest v. aansl.'!M48</f>
        <v>4629.5999999999995</v>
      </c>
      <c r="N59" s="146">
        <f>'Omzet PAV rest v. aansl.'!N48</f>
        <v>539017.21695319458</v>
      </c>
      <c r="O59" s="146">
        <f>'Omzet PAV rest v. aansl.'!O48</f>
        <v>492862.8089466322</v>
      </c>
      <c r="P59" s="146">
        <f>'Omzet PAV rest v. aansl.'!P48</f>
        <v>5432.76</v>
      </c>
      <c r="Q59" s="146">
        <f>'Omzet PAV rest v. aansl.'!Q48</f>
        <v>311325.17334545456</v>
      </c>
      <c r="R59" s="146">
        <f>'Omzet PAV rest v. aansl.'!R48</f>
        <v>68333.240271303628</v>
      </c>
      <c r="S59" s="146">
        <f>'Omzet PAV rest v. aansl.'!S48</f>
        <v>0</v>
      </c>
      <c r="T59" s="139"/>
      <c r="U59" s="139"/>
    </row>
    <row r="60" spans="1:21">
      <c r="B60" s="2" t="s">
        <v>257</v>
      </c>
      <c r="F60" s="2" t="s">
        <v>88</v>
      </c>
      <c r="J60" s="158">
        <f t="shared" si="2"/>
        <v>970179.61436804768</v>
      </c>
      <c r="L60" s="146">
        <f>'Omzet PAV rest v. aansl.'!L49</f>
        <v>861.8913</v>
      </c>
      <c r="M60" s="146">
        <f>'Omzet PAV rest v. aansl.'!M49</f>
        <v>0</v>
      </c>
      <c r="N60" s="146">
        <f>'Omzet PAV rest v. aansl.'!N49</f>
        <v>335590.03064755065</v>
      </c>
      <c r="O60" s="146">
        <f>'Omzet PAV rest v. aansl.'!O49</f>
        <v>384017.65551867889</v>
      </c>
      <c r="P60" s="146">
        <f>'Omzet PAV rest v. aansl.'!P49</f>
        <v>4731.7199999999993</v>
      </c>
      <c r="Q60" s="146">
        <f>'Omzet PAV rest v. aansl.'!Q49</f>
        <v>244633.19690181821</v>
      </c>
      <c r="R60" s="146">
        <f>'Omzet PAV rest v. aansl.'!R49</f>
        <v>345.12</v>
      </c>
      <c r="S60" s="146">
        <f>'Omzet PAV rest v. aansl.'!S49</f>
        <v>0</v>
      </c>
      <c r="T60" s="139"/>
      <c r="U60" s="139"/>
    </row>
    <row r="61" spans="1:21">
      <c r="B61" s="2" t="s">
        <v>258</v>
      </c>
      <c r="F61" s="2" t="s">
        <v>88</v>
      </c>
      <c r="J61" s="158">
        <f t="shared" si="2"/>
        <v>721899.1696829499</v>
      </c>
      <c r="L61" s="146">
        <f>'Omzet PAV rest v. aansl.'!L50</f>
        <v>0</v>
      </c>
      <c r="M61" s="146">
        <f>'Omzet PAV rest v. aansl.'!M50</f>
        <v>488.15999999999997</v>
      </c>
      <c r="N61" s="146">
        <f>'Omzet PAV rest v. aansl.'!N50</f>
        <v>218349.65552870862</v>
      </c>
      <c r="O61" s="146">
        <f>'Omzet PAV rest v. aansl.'!O50</f>
        <v>320185.62344878667</v>
      </c>
      <c r="P61" s="146">
        <f>'Omzet PAV rest v. aansl.'!P50</f>
        <v>0</v>
      </c>
      <c r="Q61" s="146">
        <f>'Omzet PAV rest v. aansl.'!Q50</f>
        <v>182875.7307054546</v>
      </c>
      <c r="R61" s="146">
        <f>'Omzet PAV rest v. aansl.'!R50</f>
        <v>0</v>
      </c>
      <c r="S61" s="146">
        <f>'Omzet PAV rest v. aansl.'!S50</f>
        <v>0</v>
      </c>
      <c r="T61" s="139"/>
      <c r="U61" s="139"/>
    </row>
    <row r="62" spans="1:21">
      <c r="B62" s="2" t="s">
        <v>259</v>
      </c>
      <c r="F62" s="2" t="s">
        <v>88</v>
      </c>
      <c r="J62" s="158">
        <f t="shared" si="2"/>
        <v>510206.91839972924</v>
      </c>
      <c r="L62" s="146">
        <f>'Omzet PAV rest v. aansl.'!L51</f>
        <v>0</v>
      </c>
      <c r="M62" s="146">
        <f>'Omzet PAV rest v. aansl.'!M51</f>
        <v>0</v>
      </c>
      <c r="N62" s="146">
        <f>'Omzet PAV rest v. aansl.'!N51</f>
        <v>141119.47210324934</v>
      </c>
      <c r="O62" s="146">
        <f>'Omzet PAV rest v. aansl.'!O51</f>
        <v>183419.54415829806</v>
      </c>
      <c r="P62" s="146">
        <f>'Omzet PAV rest v. aansl.'!P51</f>
        <v>0</v>
      </c>
      <c r="Q62" s="146">
        <f>'Omzet PAV rest v. aansl.'!Q51</f>
        <v>148740.06213818182</v>
      </c>
      <c r="R62" s="146">
        <f>'Omzet PAV rest v. aansl.'!R51</f>
        <v>36927.840000000004</v>
      </c>
      <c r="S62" s="146">
        <f>'Omzet PAV rest v. aansl.'!S51</f>
        <v>0</v>
      </c>
      <c r="T62" s="139"/>
      <c r="U62" s="139"/>
    </row>
    <row r="63" spans="1:21">
      <c r="B63" s="2" t="s">
        <v>260</v>
      </c>
      <c r="F63" s="2" t="s">
        <v>88</v>
      </c>
      <c r="J63" s="158">
        <f t="shared" si="2"/>
        <v>217782.25037262993</v>
      </c>
      <c r="L63" s="146">
        <f>'Omzet PAV rest v. aansl.'!L52</f>
        <v>0</v>
      </c>
      <c r="M63" s="146">
        <f>'Omzet PAV rest v. aansl.'!M52</f>
        <v>0</v>
      </c>
      <c r="N63" s="146">
        <f>'Omzet PAV rest v. aansl.'!N52</f>
        <v>55475.207582608251</v>
      </c>
      <c r="O63" s="146">
        <f>'Omzet PAV rest v. aansl.'!O52</f>
        <v>101967.51033911259</v>
      </c>
      <c r="P63" s="146">
        <f>'Omzet PAV rest v. aansl.'!P52</f>
        <v>0</v>
      </c>
      <c r="Q63" s="146">
        <f>'Omzet PAV rest v. aansl.'!Q52</f>
        <v>60339.532450909086</v>
      </c>
      <c r="R63" s="146">
        <f>'Omzet PAV rest v. aansl.'!R52</f>
        <v>0</v>
      </c>
      <c r="S63" s="146">
        <f>'Omzet PAV rest v. aansl.'!S52</f>
        <v>0</v>
      </c>
      <c r="T63" s="139"/>
      <c r="U63" s="139"/>
    </row>
    <row r="64" spans="1:21">
      <c r="B64" s="2" t="s">
        <v>261</v>
      </c>
      <c r="F64" s="2" t="s">
        <v>88</v>
      </c>
      <c r="J64" s="158">
        <f t="shared" si="2"/>
        <v>236726.82656230454</v>
      </c>
      <c r="L64" s="146">
        <f>'Omzet PAV rest v. aansl.'!L53</f>
        <v>0</v>
      </c>
      <c r="M64" s="146">
        <f>'Omzet PAV rest v. aansl.'!M53</f>
        <v>0</v>
      </c>
      <c r="N64" s="146">
        <f>'Omzet PAV rest v. aansl.'!N53</f>
        <v>39302.656328920631</v>
      </c>
      <c r="O64" s="146">
        <f>'Omzet PAV rest v. aansl.'!O53</f>
        <v>113777.20604429299</v>
      </c>
      <c r="P64" s="146">
        <f>'Omzet PAV rest v. aansl.'!P53</f>
        <v>0</v>
      </c>
      <c r="Q64" s="146">
        <f>'Omzet PAV rest v. aansl.'!Q53</f>
        <v>82093.924189090918</v>
      </c>
      <c r="R64" s="146">
        <f>'Omzet PAV rest v. aansl.'!R53</f>
        <v>1553.04</v>
      </c>
      <c r="S64" s="146">
        <f>'Omzet PAV rest v. aansl.'!S53</f>
        <v>0</v>
      </c>
      <c r="T64" s="139"/>
      <c r="U64" s="139"/>
    </row>
    <row r="65" spans="1:21">
      <c r="T65" s="59"/>
      <c r="U65" s="59"/>
    </row>
    <row r="66" spans="1:21">
      <c r="B66" s="1" t="s">
        <v>262</v>
      </c>
      <c r="T66" s="59"/>
      <c r="U66" s="59"/>
    </row>
    <row r="67" spans="1:21">
      <c r="B67" s="2" t="s">
        <v>252</v>
      </c>
      <c r="F67" s="2" t="s">
        <v>88</v>
      </c>
      <c r="J67" s="158">
        <f t="shared" ref="J67:J76" si="3">SUM(L67:S67)</f>
        <v>3621.9963090909091</v>
      </c>
      <c r="K67" s="139">
        <f>'Omzet PAV rest v. aansl.'!K56</f>
        <v>0</v>
      </c>
      <c r="L67" s="146">
        <f>'Omzet PAV rest v. aansl.'!L56</f>
        <v>446.6454</v>
      </c>
      <c r="M67" s="146">
        <f>'Omzet PAV rest v. aansl.'!M56</f>
        <v>1164.610909090909</v>
      </c>
      <c r="N67" s="146">
        <f>'Omzet PAV rest v. aansl.'!N56</f>
        <v>559.26</v>
      </c>
      <c r="O67" s="146">
        <f>'Omzet PAV rest v. aansl.'!O56</f>
        <v>840.84</v>
      </c>
      <c r="P67" s="146">
        <f>'Omzet PAV rest v. aansl.'!P56</f>
        <v>438.08</v>
      </c>
      <c r="Q67" s="146">
        <f>'Omzet PAV rest v. aansl.'!Q56</f>
        <v>0</v>
      </c>
      <c r="R67" s="146">
        <f>'Omzet PAV rest v. aansl.'!R56</f>
        <v>172.56</v>
      </c>
      <c r="S67" s="146">
        <f>'Omzet PAV rest v. aansl.'!S56</f>
        <v>0</v>
      </c>
      <c r="T67" s="139"/>
      <c r="U67" s="139"/>
    </row>
    <row r="68" spans="1:21">
      <c r="B68" s="2" t="s">
        <v>253</v>
      </c>
      <c r="F68" s="2" t="s">
        <v>88</v>
      </c>
      <c r="J68" s="158">
        <f t="shared" si="3"/>
        <v>14697.417072727276</v>
      </c>
      <c r="L68" s="146">
        <f>'Omzet PAV rest v. aansl.'!L57</f>
        <v>1018.6398</v>
      </c>
      <c r="M68" s="146">
        <f>'Omzet PAV rest v. aansl.'!M57</f>
        <v>3772.8872727272724</v>
      </c>
      <c r="N68" s="146">
        <f>'Omzet PAV rest v. aansl.'!N57</f>
        <v>2717.3500000000004</v>
      </c>
      <c r="O68" s="146">
        <f>'Omzet PAV rest v. aansl.'!O57</f>
        <v>4015.2</v>
      </c>
      <c r="P68" s="146">
        <f>'Omzet PAV rest v. aansl.'!P57</f>
        <v>2828.220000000003</v>
      </c>
      <c r="Q68" s="146">
        <f>'Omzet PAV rest v. aansl.'!Q57</f>
        <v>0</v>
      </c>
      <c r="R68" s="146">
        <f>'Omzet PAV rest v. aansl.'!R57</f>
        <v>345.12</v>
      </c>
      <c r="S68" s="146">
        <f>'Omzet PAV rest v. aansl.'!S57</f>
        <v>0</v>
      </c>
      <c r="T68" s="139"/>
      <c r="U68" s="139"/>
    </row>
    <row r="69" spans="1:21">
      <c r="B69" s="2" t="s">
        <v>254</v>
      </c>
      <c r="F69" s="2" t="s">
        <v>88</v>
      </c>
      <c r="J69" s="158">
        <f t="shared" si="3"/>
        <v>42208.960800000001</v>
      </c>
      <c r="L69" s="146">
        <f>'Omzet PAV rest v. aansl.'!L58</f>
        <v>1662.1807999999999</v>
      </c>
      <c r="M69" s="146">
        <f>'Omzet PAV rest v. aansl.'!M58</f>
        <v>5252.64</v>
      </c>
      <c r="N69" s="146">
        <f>'Omzet PAV rest v. aansl.'!N58</f>
        <v>6229.9999999999991</v>
      </c>
      <c r="O69" s="146">
        <f>'Omzet PAV rest v. aansl.'!O58</f>
        <v>8459.4</v>
      </c>
      <c r="P69" s="146">
        <f>'Omzet PAV rest v. aansl.'!P58</f>
        <v>17498.660000000003</v>
      </c>
      <c r="Q69" s="146">
        <f>'Omzet PAV rest v. aansl.'!Q58</f>
        <v>0</v>
      </c>
      <c r="R69" s="146">
        <f>'Omzet PAV rest v. aansl.'!R58</f>
        <v>3106.08</v>
      </c>
      <c r="S69" s="146">
        <f>'Omzet PAV rest v. aansl.'!S58</f>
        <v>0</v>
      </c>
      <c r="T69" s="139"/>
      <c r="U69" s="139"/>
    </row>
    <row r="70" spans="1:21">
      <c r="B70" s="2" t="s">
        <v>255</v>
      </c>
      <c r="F70" s="2" t="s">
        <v>88</v>
      </c>
      <c r="J70" s="158">
        <f t="shared" si="3"/>
        <v>97327.666327272731</v>
      </c>
      <c r="L70" s="146">
        <f>'Omzet PAV rest v. aansl.'!L59</f>
        <v>4511.6336000000001</v>
      </c>
      <c r="M70" s="146">
        <f>'Omzet PAV rest v. aansl.'!M59</f>
        <v>21339.752727272727</v>
      </c>
      <c r="N70" s="146">
        <f>'Omzet PAV rest v. aansl.'!N59</f>
        <v>14351.229999999996</v>
      </c>
      <c r="O70" s="146">
        <f>'Omzet PAV rest v. aansl.'!O59</f>
        <v>29124.480000000003</v>
      </c>
      <c r="P70" s="146">
        <f>'Omzet PAV rest v. aansl.'!P59</f>
        <v>22823.769999999997</v>
      </c>
      <c r="Q70" s="146">
        <f>'Omzet PAV rest v. aansl.'!Q59</f>
        <v>0</v>
      </c>
      <c r="R70" s="146">
        <f>'Omzet PAV rest v. aansl.'!R59</f>
        <v>5176.8</v>
      </c>
      <c r="S70" s="146">
        <f>'Omzet PAV rest v. aansl.'!S59</f>
        <v>0</v>
      </c>
      <c r="T70" s="139"/>
      <c r="U70" s="139"/>
    </row>
    <row r="71" spans="1:21">
      <c r="B71" s="2" t="s">
        <v>256</v>
      </c>
      <c r="F71" s="2" t="s">
        <v>88</v>
      </c>
      <c r="J71" s="158">
        <f t="shared" si="3"/>
        <v>207299.81261817671</v>
      </c>
      <c r="L71" s="146">
        <f>'Omzet PAV rest v. aansl.'!L60</f>
        <v>4180.1408000000001</v>
      </c>
      <c r="M71" s="146">
        <f>'Omzet PAV rest v. aansl.'!M60</f>
        <v>19300.8</v>
      </c>
      <c r="N71" s="146">
        <f>'Omzet PAV rest v. aansl.'!N60</f>
        <v>108801.97181817671</v>
      </c>
      <c r="O71" s="146">
        <f>'Omzet PAV rest v. aansl.'!O60</f>
        <v>25095.599999999999</v>
      </c>
      <c r="P71" s="146">
        <f>'Omzet PAV rest v. aansl.'!P60</f>
        <v>43881.699999999983</v>
      </c>
      <c r="Q71" s="146">
        <f>'Omzet PAV rest v. aansl.'!Q60</f>
        <v>0</v>
      </c>
      <c r="R71" s="146">
        <f>'Omzet PAV rest v. aansl.'!R60</f>
        <v>6039.6</v>
      </c>
      <c r="S71" s="146">
        <f>'Omzet PAV rest v. aansl.'!S60</f>
        <v>0</v>
      </c>
      <c r="T71" s="139"/>
      <c r="U71" s="139"/>
    </row>
    <row r="72" spans="1:21">
      <c r="B72" s="2" t="s">
        <v>257</v>
      </c>
      <c r="F72" s="2" t="s">
        <v>88</v>
      </c>
      <c r="J72" s="158">
        <f t="shared" si="3"/>
        <v>109642.70389999999</v>
      </c>
      <c r="L72" s="146">
        <f>'Omzet PAV rest v. aansl.'!L61</f>
        <v>2585.6738999999998</v>
      </c>
      <c r="M72" s="146">
        <f>'Omzet PAV rest v. aansl.'!M61</f>
        <v>16945.2</v>
      </c>
      <c r="N72" s="146">
        <f>'Omzet PAV rest v. aansl.'!N61</f>
        <v>47110.069999999985</v>
      </c>
      <c r="O72" s="146">
        <f>'Omzet PAV rest v. aansl.'!O61</f>
        <v>24617.88</v>
      </c>
      <c r="P72" s="146">
        <f>'Omzet PAV rest v. aansl.'!P61</f>
        <v>18211.32</v>
      </c>
      <c r="Q72" s="146">
        <f>'Omzet PAV rest v. aansl.'!Q61</f>
        <v>0</v>
      </c>
      <c r="R72" s="146">
        <f>'Omzet PAV rest v. aansl.'!R61</f>
        <v>172.56</v>
      </c>
      <c r="S72" s="146">
        <f>'Omzet PAV rest v. aansl.'!S61</f>
        <v>0</v>
      </c>
      <c r="T72" s="139"/>
      <c r="U72" s="139"/>
    </row>
    <row r="73" spans="1:21">
      <c r="B73" s="2" t="s">
        <v>258</v>
      </c>
      <c r="F73" s="2" t="s">
        <v>88</v>
      </c>
      <c r="J73" s="158">
        <f t="shared" si="3"/>
        <v>198397.94292167778</v>
      </c>
      <c r="L73" s="146">
        <f>'Omzet PAV rest v. aansl.'!L62</f>
        <v>437.73383076923074</v>
      </c>
      <c r="M73" s="146">
        <f>'Omzet PAV rest v. aansl.'!M62</f>
        <v>18300.599999999999</v>
      </c>
      <c r="N73" s="146">
        <f>'Omzet PAV rest v. aansl.'!N62</f>
        <v>137581.17909090852</v>
      </c>
      <c r="O73" s="146">
        <f>'Omzet PAV rest v. aansl.'!O62</f>
        <v>21950.76</v>
      </c>
      <c r="P73" s="146">
        <f>'Omzet PAV rest v. aansl.'!P62</f>
        <v>20127.669999999998</v>
      </c>
      <c r="Q73" s="146">
        <f>'Omzet PAV rest v. aansl.'!Q62</f>
        <v>0</v>
      </c>
      <c r="R73" s="146">
        <f>'Omzet PAV rest v. aansl.'!R62</f>
        <v>0</v>
      </c>
      <c r="S73" s="146">
        <f>'Omzet PAV rest v. aansl.'!S62</f>
        <v>0</v>
      </c>
      <c r="T73" s="139"/>
      <c r="U73" s="139"/>
    </row>
    <row r="74" spans="1:21">
      <c r="B74" s="2" t="s">
        <v>259</v>
      </c>
      <c r="F74" s="2" t="s">
        <v>88</v>
      </c>
      <c r="J74" s="158">
        <f t="shared" si="3"/>
        <v>78236.47</v>
      </c>
      <c r="L74" s="146">
        <f>'Omzet PAV rest v. aansl.'!L63</f>
        <v>0</v>
      </c>
      <c r="M74" s="146">
        <f>'Omzet PAV rest v. aansl.'!M63</f>
        <v>15459.119999999999</v>
      </c>
      <c r="N74" s="146">
        <f>'Omzet PAV rest v. aansl.'!N63</f>
        <v>19840.960000000006</v>
      </c>
      <c r="O74" s="146">
        <f>'Omzet PAV rest v. aansl.'!O63</f>
        <v>21122.400000000001</v>
      </c>
      <c r="P74" s="146">
        <f>'Omzet PAV rest v. aansl.'!P63</f>
        <v>16292.07</v>
      </c>
      <c r="Q74" s="146">
        <f>'Omzet PAV rest v. aansl.'!Q63</f>
        <v>0</v>
      </c>
      <c r="R74" s="146">
        <f>'Omzet PAV rest v. aansl.'!R63</f>
        <v>5521.92</v>
      </c>
      <c r="S74" s="146">
        <f>'Omzet PAV rest v. aansl.'!S63</f>
        <v>0</v>
      </c>
      <c r="T74" s="139"/>
      <c r="U74" s="139"/>
    </row>
    <row r="75" spans="1:21">
      <c r="B75" s="2" t="s">
        <v>260</v>
      </c>
      <c r="F75" s="2" t="s">
        <v>88</v>
      </c>
      <c r="J75" s="158">
        <f t="shared" si="3"/>
        <v>184725.66909090913</v>
      </c>
      <c r="L75" s="146">
        <f>'Omzet PAV rest v. aansl.'!L64</f>
        <v>0</v>
      </c>
      <c r="M75" s="146">
        <f>'Omzet PAV rest v. aansl.'!M64</f>
        <v>14302.8</v>
      </c>
      <c r="N75" s="146">
        <f>'Omzet PAV rest v. aansl.'!N64</f>
        <v>140266.38909090916</v>
      </c>
      <c r="O75" s="146">
        <f>'Omzet PAV rest v. aansl.'!O64</f>
        <v>10960.8</v>
      </c>
      <c r="P75" s="146">
        <f>'Omzet PAV rest v. aansl.'!P64</f>
        <v>19195.68</v>
      </c>
      <c r="Q75" s="146">
        <f>'Omzet PAV rest v. aansl.'!Q64</f>
        <v>0</v>
      </c>
      <c r="R75" s="146">
        <f>'Omzet PAV rest v. aansl.'!R64</f>
        <v>0</v>
      </c>
      <c r="S75" s="146">
        <f>'Omzet PAV rest v. aansl.'!S64</f>
        <v>0</v>
      </c>
      <c r="T75" s="139"/>
      <c r="U75" s="139"/>
    </row>
    <row r="76" spans="1:21">
      <c r="B76" s="2" t="s">
        <v>261</v>
      </c>
      <c r="F76" s="2" t="s">
        <v>88</v>
      </c>
      <c r="J76" s="158">
        <f t="shared" si="3"/>
        <v>124594.20363636363</v>
      </c>
      <c r="L76" s="146">
        <f>'Omzet PAV rest v. aansl.'!L65</f>
        <v>0</v>
      </c>
      <c r="M76" s="146">
        <f>'Omzet PAV rest v. aansl.'!M65</f>
        <v>17165.88</v>
      </c>
      <c r="N76" s="146">
        <f>'Omzet PAV rest v. aansl.'!N65</f>
        <v>70521.603636363638</v>
      </c>
      <c r="O76" s="146">
        <f>'Omzet PAV rest v. aansl.'!O65</f>
        <v>12382.199999999999</v>
      </c>
      <c r="P76" s="146">
        <f>'Omzet PAV rest v. aansl.'!P65</f>
        <v>12445.319999999996</v>
      </c>
      <c r="Q76" s="146">
        <f>'Omzet PAV rest v. aansl.'!Q65</f>
        <v>0</v>
      </c>
      <c r="R76" s="146">
        <f>'Omzet PAV rest v. aansl.'!R65</f>
        <v>12079.2</v>
      </c>
      <c r="S76" s="146">
        <f>'Omzet PAV rest v. aansl.'!S65</f>
        <v>0</v>
      </c>
      <c r="T76" s="139"/>
      <c r="U76" s="139"/>
    </row>
    <row r="77" spans="1:21">
      <c r="T77" s="59"/>
      <c r="U77" s="59"/>
    </row>
    <row r="78" spans="1:21" s="78" customFormat="1">
      <c r="A78" s="77"/>
      <c r="B78" s="78" t="s">
        <v>306</v>
      </c>
    </row>
    <row r="79" spans="1:21">
      <c r="A79" s="59"/>
      <c r="T79" s="59"/>
      <c r="U79" s="59"/>
    </row>
    <row r="80" spans="1:21">
      <c r="B80" s="1" t="s">
        <v>271</v>
      </c>
      <c r="T80" s="59"/>
      <c r="U80" s="59"/>
    </row>
    <row r="81" spans="2:21">
      <c r="T81" s="59"/>
      <c r="U81" s="59"/>
    </row>
    <row r="82" spans="2:21">
      <c r="B82" s="1" t="s">
        <v>251</v>
      </c>
      <c r="T82" s="59"/>
      <c r="U82" s="59"/>
    </row>
    <row r="83" spans="2:21">
      <c r="B83" s="2" t="s">
        <v>252</v>
      </c>
      <c r="F83" s="2" t="s">
        <v>89</v>
      </c>
      <c r="J83" s="158">
        <f t="shared" ref="J83:J92" si="4">SUM(L83:S83)</f>
        <v>1566877.275489785</v>
      </c>
      <c r="K83" s="139">
        <f>'Omzet PAV rest v. aansl.'!K72</f>
        <v>0</v>
      </c>
      <c r="L83" s="146">
        <f>'Omzet PAV rest v. aansl.'!L72</f>
        <v>34122.559230769235</v>
      </c>
      <c r="M83" s="146">
        <f>'Omzet PAV rest v. aansl.'!M72</f>
        <v>19386.504969998867</v>
      </c>
      <c r="N83" s="146">
        <f>'Omzet PAV rest v. aansl.'!N72</f>
        <v>710719.91999996896</v>
      </c>
      <c r="O83" s="146">
        <f>'Omzet PAV rest v. aansl.'!O72</f>
        <v>397499.97292904794</v>
      </c>
      <c r="P83" s="146">
        <f>'Omzet PAV rest v. aansl.'!P72</f>
        <v>16956.47</v>
      </c>
      <c r="Q83" s="146">
        <f>'Omzet PAV rest v. aansl.'!Q72</f>
        <v>370953.69836000004</v>
      </c>
      <c r="R83" s="146">
        <f>'Omzet PAV rest v. aansl.'!R72</f>
        <v>17238.150000000001</v>
      </c>
      <c r="S83" s="146">
        <f>'Omzet PAV rest v. aansl.'!S72</f>
        <v>0</v>
      </c>
      <c r="T83" s="139"/>
      <c r="U83" s="139"/>
    </row>
    <row r="84" spans="2:21">
      <c r="B84" s="2" t="s">
        <v>253</v>
      </c>
      <c r="F84" s="2" t="s">
        <v>89</v>
      </c>
      <c r="J84" s="158">
        <f t="shared" si="4"/>
        <v>2427624.1203523297</v>
      </c>
      <c r="L84" s="146">
        <f>'Omzet PAV rest v. aansl.'!L73</f>
        <v>28886.268461538461</v>
      </c>
      <c r="M84" s="146">
        <f>'Omzet PAV rest v. aansl.'!M73</f>
        <v>30424.659483301257</v>
      </c>
      <c r="N84" s="146">
        <f>'Omzet PAV rest v. aansl.'!N73</f>
        <v>885325.60999998904</v>
      </c>
      <c r="O84" s="146">
        <f>'Omzet PAV rest v. aansl.'!O73</f>
        <v>864581.33425750094</v>
      </c>
      <c r="P84" s="146">
        <f>'Omzet PAV rest v. aansl.'!P73</f>
        <v>18485.57</v>
      </c>
      <c r="Q84" s="146">
        <f>'Omzet PAV rest v. aansl.'!Q73</f>
        <v>568953.02814999991</v>
      </c>
      <c r="R84" s="146">
        <f>'Omzet PAV rest v. aansl.'!R73</f>
        <v>30967.65</v>
      </c>
      <c r="S84" s="146">
        <f>'Omzet PAV rest v. aansl.'!S73</f>
        <v>0</v>
      </c>
      <c r="T84" s="139"/>
      <c r="U84" s="139"/>
    </row>
    <row r="85" spans="2:21">
      <c r="B85" s="2" t="s">
        <v>254</v>
      </c>
      <c r="F85" s="2" t="s">
        <v>89</v>
      </c>
      <c r="J85" s="158">
        <f t="shared" si="4"/>
        <v>1990749.7305646923</v>
      </c>
      <c r="L85" s="146">
        <f>'Omzet PAV rest v. aansl.'!L74</f>
        <v>13264.383007692308</v>
      </c>
      <c r="M85" s="146">
        <f>'Omzet PAV rest v. aansl.'!M74</f>
        <v>17440.166082644631</v>
      </c>
      <c r="N85" s="146">
        <f>'Omzet PAV rest v. aansl.'!N74</f>
        <v>655237.52999998839</v>
      </c>
      <c r="O85" s="146">
        <f>'Omzet PAV rest v. aansl.'!O74</f>
        <v>751652.72851436725</v>
      </c>
      <c r="P85" s="146">
        <f>'Omzet PAV rest v. aansl.'!P74</f>
        <v>9569.77</v>
      </c>
      <c r="Q85" s="146">
        <f>'Omzet PAV rest v. aansl.'!Q74</f>
        <v>513380.25295999995</v>
      </c>
      <c r="R85" s="146">
        <f>'Omzet PAV rest v. aansl.'!R74</f>
        <v>30204.9</v>
      </c>
      <c r="S85" s="146">
        <f>'Omzet PAV rest v. aansl.'!S74</f>
        <v>0</v>
      </c>
      <c r="T85" s="139"/>
      <c r="U85" s="139"/>
    </row>
    <row r="86" spans="2:21">
      <c r="B86" s="2" t="s">
        <v>255</v>
      </c>
      <c r="F86" s="2" t="s">
        <v>89</v>
      </c>
      <c r="J86" s="158">
        <f t="shared" si="4"/>
        <v>1416041.4200706223</v>
      </c>
      <c r="L86" s="146">
        <f>'Omzet PAV rest v. aansl.'!L75</f>
        <v>10884.542384615384</v>
      </c>
      <c r="M86" s="146">
        <f>'Omzet PAV rest v. aansl.'!M75</f>
        <v>14727.819578399183</v>
      </c>
      <c r="N86" s="146">
        <f>'Omzet PAV rest v. aansl.'!N75</f>
        <v>446660.17999999924</v>
      </c>
      <c r="O86" s="146">
        <f>'Omzet PAV rest v. aansl.'!O75</f>
        <v>609865.83040760888</v>
      </c>
      <c r="P86" s="146">
        <f>'Omzet PAV rest v. aansl.'!P75</f>
        <v>17541.48</v>
      </c>
      <c r="Q86" s="146">
        <f>'Omzet PAV rest v. aansl.'!Q75</f>
        <v>273037.36769999994</v>
      </c>
      <c r="R86" s="146">
        <f>'Omzet PAV rest v. aansl.'!R75</f>
        <v>43324.200000000004</v>
      </c>
      <c r="S86" s="146">
        <f>'Omzet PAV rest v. aansl.'!S75</f>
        <v>0</v>
      </c>
      <c r="T86" s="139"/>
      <c r="U86" s="139"/>
    </row>
    <row r="87" spans="2:21">
      <c r="B87" s="2" t="s">
        <v>256</v>
      </c>
      <c r="F87" s="2" t="s">
        <v>89</v>
      </c>
      <c r="J87" s="158">
        <f t="shared" si="4"/>
        <v>1304347.7642488922</v>
      </c>
      <c r="L87" s="146">
        <f>'Omzet PAV rest v. aansl.'!L76</f>
        <v>4059.5599999999995</v>
      </c>
      <c r="M87" s="146">
        <f>'Omzet PAV rest v. aansl.'!M76</f>
        <v>4844.3284374504701</v>
      </c>
      <c r="N87" s="146">
        <f>'Omzet PAV rest v. aansl.'!N76</f>
        <v>433053.69123144186</v>
      </c>
      <c r="O87" s="146">
        <f>'Omzet PAV rest v. aansl.'!O76</f>
        <v>499508.1</v>
      </c>
      <c r="P87" s="146">
        <f>'Omzet PAV rest v. aansl.'!P76</f>
        <v>5487.12</v>
      </c>
      <c r="Q87" s="146">
        <f>'Omzet PAV rest v. aansl.'!Q76</f>
        <v>300493.81457999995</v>
      </c>
      <c r="R87" s="146">
        <f>'Omzet PAV rest v. aansl.'!R76</f>
        <v>56901.15</v>
      </c>
      <c r="S87" s="146">
        <f>'Omzet PAV rest v. aansl.'!S76</f>
        <v>0</v>
      </c>
      <c r="T87" s="139"/>
      <c r="U87" s="139"/>
    </row>
    <row r="88" spans="2:21">
      <c r="B88" s="2" t="s">
        <v>257</v>
      </c>
      <c r="F88" s="2" t="s">
        <v>89</v>
      </c>
      <c r="J88" s="158">
        <f t="shared" si="4"/>
        <v>865858.89865366893</v>
      </c>
      <c r="L88" s="146">
        <f>'Omzet PAV rest v. aansl.'!L77</f>
        <v>870.51029999999992</v>
      </c>
      <c r="M88" s="146">
        <f>'Omzet PAV rest v. aansl.'!M77</f>
        <v>455.56435367372364</v>
      </c>
      <c r="N88" s="146">
        <f>'Omzet PAV rest v. aansl.'!N77</f>
        <v>222575.97999999524</v>
      </c>
      <c r="O88" s="146">
        <f>'Omzet PAV rest v. aansl.'!O77</f>
        <v>395111.19999999995</v>
      </c>
      <c r="P88" s="146">
        <f>'Omzet PAV rest v. aansl.'!P77</f>
        <v>4779</v>
      </c>
      <c r="Q88" s="146">
        <f>'Omzet PAV rest v. aansl.'!Q77</f>
        <v>241761.54399999999</v>
      </c>
      <c r="R88" s="146">
        <f>'Omzet PAV rest v. aansl.'!R77</f>
        <v>305.10000000000002</v>
      </c>
      <c r="S88" s="146">
        <f>'Omzet PAV rest v. aansl.'!S77</f>
        <v>0</v>
      </c>
      <c r="T88" s="139"/>
      <c r="U88" s="139"/>
    </row>
    <row r="89" spans="2:21">
      <c r="B89" s="2" t="s">
        <v>258</v>
      </c>
      <c r="F89" s="2" t="s">
        <v>89</v>
      </c>
      <c r="J89" s="158">
        <f t="shared" si="4"/>
        <v>651587.10443374584</v>
      </c>
      <c r="L89" s="146">
        <f>'Omzet PAV rest v. aansl.'!L78</f>
        <v>2873.7224999999999</v>
      </c>
      <c r="M89" s="146">
        <f>'Omzet PAV rest v. aansl.'!M78</f>
        <v>492.22033374844341</v>
      </c>
      <c r="N89" s="146">
        <f>'Omzet PAV rest v. aansl.'!N78</f>
        <v>140572.67999999755</v>
      </c>
      <c r="O89" s="146">
        <f>'Omzet PAV rest v. aansl.'!O78</f>
        <v>333487.03999999998</v>
      </c>
      <c r="P89" s="146">
        <f>'Omzet PAV rest v. aansl.'!P78</f>
        <v>0</v>
      </c>
      <c r="Q89" s="146">
        <f>'Omzet PAV rest v. aansl.'!Q78</f>
        <v>174161.44159999996</v>
      </c>
      <c r="R89" s="146">
        <f>'Omzet PAV rest v. aansl.'!R78</f>
        <v>0</v>
      </c>
      <c r="S89" s="146">
        <f>'Omzet PAV rest v. aansl.'!S78</f>
        <v>0</v>
      </c>
      <c r="T89" s="139"/>
      <c r="U89" s="139"/>
    </row>
    <row r="90" spans="2:21">
      <c r="B90" s="2" t="s">
        <v>259</v>
      </c>
      <c r="F90" s="2" t="s">
        <v>89</v>
      </c>
      <c r="J90" s="158">
        <f t="shared" si="4"/>
        <v>446604.96959999989</v>
      </c>
      <c r="L90" s="146">
        <f>'Omzet PAV rest v. aansl.'!L79</f>
        <v>8078</v>
      </c>
      <c r="M90" s="146">
        <f>'Omzet PAV rest v. aansl.'!M79</f>
        <v>0</v>
      </c>
      <c r="N90" s="146">
        <f>'Omzet PAV rest v. aansl.'!N79</f>
        <v>67625.31999999992</v>
      </c>
      <c r="O90" s="146">
        <f>'Omzet PAV rest v. aansl.'!O79</f>
        <v>193648.49999999997</v>
      </c>
      <c r="P90" s="146">
        <f>'Omzet PAV rest v. aansl.'!P79</f>
        <v>0</v>
      </c>
      <c r="Q90" s="146">
        <f>'Omzet PAV rest v. aansl.'!Q79</f>
        <v>146132.94959999999</v>
      </c>
      <c r="R90" s="146">
        <f>'Omzet PAV rest v. aansl.'!R79</f>
        <v>31120.2</v>
      </c>
      <c r="S90" s="146">
        <f>'Omzet PAV rest v. aansl.'!S79</f>
        <v>0</v>
      </c>
      <c r="T90" s="139"/>
      <c r="U90" s="139"/>
    </row>
    <row r="91" spans="2:21">
      <c r="B91" s="2" t="s">
        <v>260</v>
      </c>
      <c r="F91" s="2" t="s">
        <v>89</v>
      </c>
      <c r="J91" s="158">
        <f t="shared" si="4"/>
        <v>196160.5796</v>
      </c>
      <c r="L91" s="146">
        <f>'Omzet PAV rest v. aansl.'!L80</f>
        <v>0</v>
      </c>
      <c r="M91" s="146">
        <f>'Omzet PAV rest v. aansl.'!M80</f>
        <v>0</v>
      </c>
      <c r="N91" s="146">
        <f>'Omzet PAV rest v. aansl.'!N80</f>
        <v>28030.640000000021</v>
      </c>
      <c r="O91" s="146">
        <f>'Omzet PAV rest v. aansl.'!O80</f>
        <v>108985.76999999999</v>
      </c>
      <c r="P91" s="146">
        <f>'Omzet PAV rest v. aansl.'!P80</f>
        <v>0</v>
      </c>
      <c r="Q91" s="146">
        <f>'Omzet PAV rest v. aansl.'!Q80</f>
        <v>59144.169600000008</v>
      </c>
      <c r="R91" s="146">
        <f>'Omzet PAV rest v. aansl.'!R80</f>
        <v>0</v>
      </c>
      <c r="S91" s="146">
        <f>'Omzet PAV rest v. aansl.'!S80</f>
        <v>0</v>
      </c>
      <c r="T91" s="139"/>
      <c r="U91" s="139"/>
    </row>
    <row r="92" spans="2:21">
      <c r="B92" s="2" t="s">
        <v>261</v>
      </c>
      <c r="F92" s="2" t="s">
        <v>89</v>
      </c>
      <c r="J92" s="158">
        <f t="shared" si="4"/>
        <v>248554.11</v>
      </c>
      <c r="L92" s="146">
        <f>'Omzet PAV rest v. aansl.'!L81</f>
        <v>0</v>
      </c>
      <c r="M92" s="146">
        <f>'Omzet PAV rest v. aansl.'!M81</f>
        <v>0</v>
      </c>
      <c r="N92" s="146">
        <f>'Omzet PAV rest v. aansl.'!N81</f>
        <v>21310.199999999997</v>
      </c>
      <c r="O92" s="146">
        <f>'Omzet PAV rest v. aansl.'!O81</f>
        <v>139663.01999999999</v>
      </c>
      <c r="P92" s="146">
        <f>'Omzet PAV rest v. aansl.'!P81</f>
        <v>0</v>
      </c>
      <c r="Q92" s="146">
        <f>'Omzet PAV rest v. aansl.'!Q81</f>
        <v>86207.94</v>
      </c>
      <c r="R92" s="146">
        <f>'Omzet PAV rest v. aansl.'!R81</f>
        <v>1372.95</v>
      </c>
      <c r="S92" s="146">
        <f>'Omzet PAV rest v. aansl.'!S81</f>
        <v>0</v>
      </c>
      <c r="T92" s="139"/>
      <c r="U92" s="139"/>
    </row>
    <row r="93" spans="2:21">
      <c r="L93" s="139"/>
      <c r="M93" s="139"/>
      <c r="N93" s="139"/>
      <c r="O93" s="139"/>
      <c r="P93" s="139"/>
      <c r="Q93" s="139"/>
      <c r="R93" s="139"/>
      <c r="S93" s="139"/>
      <c r="T93" s="139"/>
      <c r="U93" s="139"/>
    </row>
    <row r="94" spans="2:21">
      <c r="B94" s="1" t="s">
        <v>262</v>
      </c>
      <c r="L94" s="139"/>
      <c r="M94" s="139"/>
      <c r="N94" s="139"/>
      <c r="O94" s="139"/>
      <c r="P94" s="139"/>
      <c r="Q94" s="139"/>
      <c r="R94" s="139"/>
      <c r="S94" s="139"/>
      <c r="T94" s="139"/>
      <c r="U94" s="139"/>
    </row>
    <row r="95" spans="2:21">
      <c r="B95" s="2" t="s">
        <v>252</v>
      </c>
      <c r="F95" s="2" t="s">
        <v>89</v>
      </c>
      <c r="J95" s="158">
        <f t="shared" ref="J95:J104" si="5">SUM(L95:S95)</f>
        <v>60759.52678832833</v>
      </c>
      <c r="K95" s="139">
        <f>'Omzet PAV rest v. aansl.'!K84</f>
        <v>0</v>
      </c>
      <c r="L95" s="146">
        <f>'Omzet PAV rest v. aansl.'!L84</f>
        <v>601.48239999999998</v>
      </c>
      <c r="M95" s="146">
        <f>'Omzet PAV rest v. aansl.'!M84</f>
        <v>1106.7143883165404</v>
      </c>
      <c r="N95" s="146">
        <f>'Omzet PAV rest v. aansl.'!N84</f>
        <v>57358.380000011784</v>
      </c>
      <c r="O95" s="146">
        <f>'Omzet PAV rest v. aansl.'!O84</f>
        <v>1149.1200000000001</v>
      </c>
      <c r="P95" s="146">
        <f>'Omzet PAV rest v. aansl.'!P84</f>
        <v>391.28</v>
      </c>
      <c r="Q95" s="146">
        <f>'Omzet PAV rest v. aansl.'!Q84</f>
        <v>0</v>
      </c>
      <c r="R95" s="146">
        <f>'Omzet PAV rest v. aansl.'!R84</f>
        <v>152.55000000000001</v>
      </c>
      <c r="S95" s="146">
        <f>'Omzet PAV rest v. aansl.'!S84</f>
        <v>0</v>
      </c>
      <c r="T95" s="139"/>
      <c r="U95" s="139"/>
    </row>
    <row r="96" spans="2:21">
      <c r="B96" s="2" t="s">
        <v>253</v>
      </c>
      <c r="F96" s="2" t="s">
        <v>89</v>
      </c>
      <c r="J96" s="158">
        <f t="shared" si="5"/>
        <v>15896.118739046757</v>
      </c>
      <c r="L96" s="146">
        <f>'Omzet PAV rest v. aansl.'!L85</f>
        <v>1028.826</v>
      </c>
      <c r="M96" s="146">
        <f>'Omzet PAV rest v. aansl.'!M85</f>
        <v>3887.2327390467563</v>
      </c>
      <c r="N96" s="146">
        <f>'Omzet PAV rest v. aansl.'!N85</f>
        <v>3140.28</v>
      </c>
      <c r="O96" s="146">
        <f>'Omzet PAV rest v. aansl.'!O85</f>
        <v>4693.92</v>
      </c>
      <c r="P96" s="146">
        <f>'Omzet PAV rest v. aansl.'!P85</f>
        <v>2840.76</v>
      </c>
      <c r="Q96" s="146">
        <f>'Omzet PAV rest v. aansl.'!Q85</f>
        <v>0</v>
      </c>
      <c r="R96" s="146">
        <f>'Omzet PAV rest v. aansl.'!R85</f>
        <v>305.10000000000002</v>
      </c>
      <c r="S96" s="146">
        <f>'Omzet PAV rest v. aansl.'!S85</f>
        <v>0</v>
      </c>
      <c r="T96" s="139"/>
      <c r="U96" s="139"/>
    </row>
    <row r="97" spans="1:21">
      <c r="B97" s="2" t="s">
        <v>254</v>
      </c>
      <c r="F97" s="2" t="s">
        <v>89</v>
      </c>
      <c r="J97" s="158">
        <f t="shared" si="5"/>
        <v>43625.585784433373</v>
      </c>
      <c r="L97" s="146">
        <f>'Omzet PAV rest v. aansl.'!L86</f>
        <v>1678.8023000000001</v>
      </c>
      <c r="M97" s="146">
        <f>'Omzet PAV rest v. aansl.'!M86</f>
        <v>5637.8334844333749</v>
      </c>
      <c r="N97" s="146">
        <f>'Omzet PAV rest v. aansl.'!N86</f>
        <v>6915.4899999999989</v>
      </c>
      <c r="O97" s="146">
        <f>'Omzet PAV rest v. aansl.'!O86</f>
        <v>9383.0399999999991</v>
      </c>
      <c r="P97" s="146">
        <f>'Omzet PAV rest v. aansl.'!P86</f>
        <v>17722.169999999998</v>
      </c>
      <c r="Q97" s="146">
        <f>'Omzet PAV rest v. aansl.'!Q86</f>
        <v>0</v>
      </c>
      <c r="R97" s="146">
        <f>'Omzet PAV rest v. aansl.'!R86</f>
        <v>2288.25</v>
      </c>
      <c r="S97" s="146">
        <f>'Omzet PAV rest v. aansl.'!S86</f>
        <v>0</v>
      </c>
      <c r="T97" s="139"/>
      <c r="U97" s="139"/>
    </row>
    <row r="98" spans="1:21">
      <c r="B98" s="2" t="s">
        <v>255</v>
      </c>
      <c r="F98" s="2" t="s">
        <v>89</v>
      </c>
      <c r="J98" s="158">
        <f t="shared" si="5"/>
        <v>96456.372283810721</v>
      </c>
      <c r="L98" s="146">
        <f>'Omzet PAV rest v. aansl.'!L87</f>
        <v>4077.0913</v>
      </c>
      <c r="M98" s="146">
        <f>'Omzet PAV rest v. aansl.'!M87</f>
        <v>22358.350983810706</v>
      </c>
      <c r="N98" s="146">
        <f>'Omzet PAV rest v. aansl.'!N87</f>
        <v>15051.410000000007</v>
      </c>
      <c r="O98" s="146">
        <f>'Omzet PAV rest v. aansl.'!O87</f>
        <v>30406.2</v>
      </c>
      <c r="P98" s="146">
        <f>'Omzet PAV rest v. aansl.'!P87</f>
        <v>20597.02</v>
      </c>
      <c r="Q98" s="146">
        <f>'Omzet PAV rest v. aansl.'!Q87</f>
        <v>0</v>
      </c>
      <c r="R98" s="146">
        <f>'Omzet PAV rest v. aansl.'!R87</f>
        <v>3966.3</v>
      </c>
      <c r="S98" s="146">
        <f>'Omzet PAV rest v. aansl.'!S87</f>
        <v>0</v>
      </c>
      <c r="T98" s="139"/>
      <c r="U98" s="139"/>
    </row>
    <row r="99" spans="1:21">
      <c r="B99" s="2" t="s">
        <v>256</v>
      </c>
      <c r="F99" s="2" t="s">
        <v>89</v>
      </c>
      <c r="J99" s="158">
        <f t="shared" si="5"/>
        <v>147528.63745941356</v>
      </c>
      <c r="L99" s="146">
        <f>'Omzet PAV rest v. aansl.'!L88</f>
        <v>3958.0709999999999</v>
      </c>
      <c r="M99" s="146">
        <f>'Omzet PAV rest v. aansl.'!M88</f>
        <v>22466.08645941356</v>
      </c>
      <c r="N99" s="146">
        <f>'Omzet PAV rest v. aansl.'!N88</f>
        <v>47632.799999999996</v>
      </c>
      <c r="O99" s="146">
        <f>'Omzet PAV rest v. aansl.'!O88</f>
        <v>24008.399999999994</v>
      </c>
      <c r="P99" s="146">
        <f>'Omzet PAV rest v. aansl.'!P88</f>
        <v>44581.68</v>
      </c>
      <c r="Q99" s="146">
        <f>'Omzet PAV rest v. aansl.'!Q88</f>
        <v>0</v>
      </c>
      <c r="R99" s="146">
        <f>'Omzet PAV rest v. aansl.'!R88</f>
        <v>4881.6000000000004</v>
      </c>
      <c r="S99" s="146">
        <f>'Omzet PAV rest v. aansl.'!S88</f>
        <v>0</v>
      </c>
      <c r="T99" s="139"/>
      <c r="U99" s="139"/>
    </row>
    <row r="100" spans="1:21">
      <c r="B100" s="2" t="s">
        <v>257</v>
      </c>
      <c r="F100" s="2" t="s">
        <v>89</v>
      </c>
      <c r="J100" s="158">
        <f t="shared" si="5"/>
        <v>177740.14571195989</v>
      </c>
      <c r="L100" s="146">
        <f>'Omzet PAV rest v. aansl.'!L89</f>
        <v>2611.5308999999997</v>
      </c>
      <c r="M100" s="146">
        <f>'Omzet PAV rest v. aansl.'!M89</f>
        <v>21640.444811955171</v>
      </c>
      <c r="N100" s="146">
        <f>'Omzet PAV rest v. aansl.'!N89</f>
        <v>110020.78000000474</v>
      </c>
      <c r="O100" s="146">
        <f>'Omzet PAV rest v. aansl.'!O89</f>
        <v>24921.599999999995</v>
      </c>
      <c r="P100" s="146">
        <f>'Omzet PAV rest v. aansl.'!P89</f>
        <v>18393.240000000002</v>
      </c>
      <c r="Q100" s="146">
        <f>'Omzet PAV rest v. aansl.'!Q89</f>
        <v>0</v>
      </c>
      <c r="R100" s="146">
        <f>'Omzet PAV rest v. aansl.'!R89</f>
        <v>152.55000000000001</v>
      </c>
      <c r="S100" s="146">
        <f>'Omzet PAV rest v. aansl.'!S89</f>
        <v>0</v>
      </c>
      <c r="T100" s="139"/>
      <c r="U100" s="139"/>
    </row>
    <row r="101" spans="1:21">
      <c r="B101" s="2" t="s">
        <v>258</v>
      </c>
      <c r="F101" s="2" t="s">
        <v>89</v>
      </c>
      <c r="J101" s="158">
        <f t="shared" si="5"/>
        <v>92874.012866127014</v>
      </c>
      <c r="L101" s="146">
        <f>'Omzet PAV rest v. aansl.'!L90</f>
        <v>319.30250000000001</v>
      </c>
      <c r="M101" s="146">
        <f>'Omzet PAV rest v. aansl.'!M90</f>
        <v>15991.710366127019</v>
      </c>
      <c r="N101" s="146">
        <f>'Omzet PAV rest v. aansl.'!N90</f>
        <v>34470.089999999989</v>
      </c>
      <c r="O101" s="146">
        <f>'Omzet PAV rest v. aansl.'!O90</f>
        <v>23350.080000000002</v>
      </c>
      <c r="P101" s="146">
        <f>'Omzet PAV rest v. aansl.'!P90</f>
        <v>18742.830000000002</v>
      </c>
      <c r="Q101" s="146">
        <f>'Omzet PAV rest v. aansl.'!Q90</f>
        <v>0</v>
      </c>
      <c r="R101" s="146">
        <f>'Omzet PAV rest v. aansl.'!R90</f>
        <v>0</v>
      </c>
      <c r="S101" s="146">
        <f>'Omzet PAV rest v. aansl.'!S90</f>
        <v>0</v>
      </c>
      <c r="T101" s="139"/>
      <c r="U101" s="139"/>
    </row>
    <row r="102" spans="1:21">
      <c r="B102" s="2" t="s">
        <v>259</v>
      </c>
      <c r="F102" s="2" t="s">
        <v>89</v>
      </c>
      <c r="J102" s="158">
        <f t="shared" si="5"/>
        <v>143792.23835118316</v>
      </c>
      <c r="L102" s="146">
        <f>'Omzet PAV rest v. aansl.'!L91</f>
        <v>0</v>
      </c>
      <c r="M102" s="146">
        <f>'Omzet PAV rest v. aansl.'!M91</f>
        <v>15586.338351183062</v>
      </c>
      <c r="N102" s="146">
        <f>'Omzet PAV rest v. aansl.'!N91</f>
        <v>81130.620000000083</v>
      </c>
      <c r="O102" s="146">
        <f>'Omzet PAV rest v. aansl.'!O91</f>
        <v>24697.199999999997</v>
      </c>
      <c r="P102" s="146">
        <f>'Omzet PAV rest v. aansl.'!P91</f>
        <v>17496.48</v>
      </c>
      <c r="Q102" s="146">
        <f>'Omzet PAV rest v. aansl.'!Q91</f>
        <v>0</v>
      </c>
      <c r="R102" s="146">
        <f>'Omzet PAV rest v. aansl.'!R91</f>
        <v>4881.6000000000004</v>
      </c>
      <c r="S102" s="146">
        <f>'Omzet PAV rest v. aansl.'!S91</f>
        <v>0</v>
      </c>
      <c r="T102" s="139"/>
      <c r="U102" s="139"/>
    </row>
    <row r="103" spans="1:21">
      <c r="B103" s="2" t="s">
        <v>260</v>
      </c>
      <c r="F103" s="2" t="s">
        <v>89</v>
      </c>
      <c r="J103" s="158">
        <f t="shared" si="5"/>
        <v>54130.871073248054</v>
      </c>
      <c r="L103" s="146">
        <f>'Omzet PAV rest v. aansl.'!L92</f>
        <v>0</v>
      </c>
      <c r="M103" s="146">
        <f>'Omzet PAV rest v. aansl.'!M92</f>
        <v>11798.521073248048</v>
      </c>
      <c r="N103" s="146">
        <f>'Omzet PAV rest v. aansl.'!N92</f>
        <v>14206.27</v>
      </c>
      <c r="O103" s="146">
        <f>'Omzet PAV rest v. aansl.'!O92</f>
        <v>8738.2799999999988</v>
      </c>
      <c r="P103" s="146">
        <f>'Omzet PAV rest v. aansl.'!P92</f>
        <v>19387.8</v>
      </c>
      <c r="Q103" s="146">
        <f>'Omzet PAV rest v. aansl.'!Q92</f>
        <v>0</v>
      </c>
      <c r="R103" s="146">
        <f>'Omzet PAV rest v. aansl.'!R92</f>
        <v>0</v>
      </c>
      <c r="S103" s="146">
        <f>'Omzet PAV rest v. aansl.'!S92</f>
        <v>0</v>
      </c>
      <c r="T103" s="139"/>
      <c r="U103" s="139"/>
    </row>
    <row r="104" spans="1:21">
      <c r="B104" s="2" t="s">
        <v>261</v>
      </c>
      <c r="F104" s="2" t="s">
        <v>89</v>
      </c>
      <c r="J104" s="158">
        <f t="shared" si="5"/>
        <v>83956.708368617692</v>
      </c>
      <c r="L104" s="146">
        <f>'Omzet PAV rest v. aansl.'!L93</f>
        <v>0</v>
      </c>
      <c r="M104" s="146">
        <f>'Omzet PAV rest v. aansl.'!M93</f>
        <v>11538.248368617686</v>
      </c>
      <c r="N104" s="146">
        <f>'Omzet PAV rest v. aansl.'!N93</f>
        <v>31620.800000000003</v>
      </c>
      <c r="O104" s="146">
        <f>'Omzet PAV rest v. aansl.'!O93</f>
        <v>17549.28</v>
      </c>
      <c r="P104" s="146">
        <f>'Omzet PAV rest v. aansl.'!P93</f>
        <v>12569.88</v>
      </c>
      <c r="Q104" s="146">
        <f>'Omzet PAV rest v. aansl.'!Q93</f>
        <v>0</v>
      </c>
      <c r="R104" s="146">
        <f>'Omzet PAV rest v. aansl.'!R93</f>
        <v>10678.5</v>
      </c>
      <c r="S104" s="146">
        <f>'Omzet PAV rest v. aansl.'!S93</f>
        <v>0</v>
      </c>
      <c r="T104" s="139"/>
      <c r="U104" s="139"/>
    </row>
    <row r="105" spans="1:21">
      <c r="T105" s="59"/>
      <c r="U105" s="59"/>
    </row>
    <row r="106" spans="1:21" s="78" customFormat="1">
      <c r="A106" s="77"/>
      <c r="B106" s="78" t="s">
        <v>323</v>
      </c>
    </row>
    <row r="107" spans="1:21">
      <c r="T107" s="59"/>
      <c r="U107" s="59"/>
    </row>
    <row r="108" spans="1:21">
      <c r="B108" s="44" t="s">
        <v>250</v>
      </c>
      <c r="C108" s="67"/>
      <c r="D108" s="67"/>
      <c r="E108" s="67"/>
      <c r="F108" s="67"/>
      <c r="T108" s="59"/>
      <c r="U108" s="59"/>
    </row>
    <row r="109" spans="1:21">
      <c r="B109" s="45"/>
      <c r="C109" s="67"/>
      <c r="D109" s="67"/>
      <c r="E109" s="67"/>
      <c r="F109" s="72"/>
      <c r="T109" s="59"/>
      <c r="U109" s="59"/>
    </row>
    <row r="110" spans="1:21">
      <c r="B110" s="44" t="s">
        <v>251</v>
      </c>
      <c r="C110" s="67"/>
      <c r="D110" s="67"/>
      <c r="E110" s="67"/>
      <c r="F110" s="72"/>
      <c r="T110" s="59"/>
      <c r="U110" s="59"/>
    </row>
    <row r="111" spans="1:21">
      <c r="B111" s="45" t="s">
        <v>252</v>
      </c>
      <c r="C111" s="67"/>
      <c r="D111" s="67"/>
      <c r="E111" s="67"/>
      <c r="F111" s="45" t="s">
        <v>110</v>
      </c>
      <c r="J111" s="158">
        <f t="shared" ref="J111:J120" si="6">SUM(L111:S111)</f>
        <v>9768.5286607531089</v>
      </c>
      <c r="K111" s="139">
        <f>Volumes!K16</f>
        <v>0</v>
      </c>
      <c r="L111" s="146">
        <f>Volumes!L16</f>
        <v>227.07692307692307</v>
      </c>
      <c r="M111" s="146">
        <f>Volumes!M16</f>
        <v>193.91666666666666</v>
      </c>
      <c r="N111" s="146">
        <f>Volumes!N16</f>
        <v>3326.8076137885396</v>
      </c>
      <c r="O111" s="146">
        <f>Volumes!O16</f>
        <v>3547.983012776534</v>
      </c>
      <c r="P111" s="146">
        <f>Volumes!P16</f>
        <v>133.80000000000001</v>
      </c>
      <c r="Q111" s="146">
        <f>Volumes!Q16</f>
        <v>2238.9444444444443</v>
      </c>
      <c r="R111" s="146">
        <f>Volumes!R16</f>
        <v>100</v>
      </c>
      <c r="S111" s="146">
        <f>Volumes!S16</f>
        <v>0</v>
      </c>
      <c r="T111" s="139"/>
      <c r="U111" s="139"/>
    </row>
    <row r="112" spans="1:21">
      <c r="B112" s="45" t="s">
        <v>253</v>
      </c>
      <c r="C112" s="67"/>
      <c r="D112" s="67"/>
      <c r="E112" s="67"/>
      <c r="F112" s="45" t="s">
        <v>110</v>
      </c>
      <c r="J112" s="158">
        <f t="shared" si="6"/>
        <v>12299.861872687736</v>
      </c>
      <c r="L112" s="146">
        <f>Volumes!L17</f>
        <v>180.38461538461539</v>
      </c>
      <c r="M112" s="146">
        <f>Volumes!M17</f>
        <v>252.58333333333334</v>
      </c>
      <c r="N112" s="146">
        <f>Volumes!N17</f>
        <v>3607.3499813695398</v>
      </c>
      <c r="O112" s="146">
        <f>Volumes!O17</f>
        <v>4609.3606092669152</v>
      </c>
      <c r="P112" s="146">
        <f>Volumes!P17</f>
        <v>140.6</v>
      </c>
      <c r="Q112" s="146">
        <f>Volumes!Q17</f>
        <v>3317.583333333333</v>
      </c>
      <c r="R112" s="146">
        <f>Volumes!R17</f>
        <v>192</v>
      </c>
      <c r="S112" s="146">
        <f>Volumes!S17</f>
        <v>0</v>
      </c>
      <c r="T112" s="139"/>
      <c r="U112" s="139"/>
    </row>
    <row r="113" spans="2:21">
      <c r="B113" s="45" t="s">
        <v>254</v>
      </c>
      <c r="C113" s="67"/>
      <c r="D113" s="67"/>
      <c r="E113" s="67"/>
      <c r="F113" s="45" t="s">
        <v>110</v>
      </c>
      <c r="J113" s="158">
        <f t="shared" si="6"/>
        <v>6463.0948713197322</v>
      </c>
      <c r="L113" s="146">
        <f>Volumes!L18</f>
        <v>59.07692307692308</v>
      </c>
      <c r="M113" s="146">
        <f>Volumes!M18</f>
        <v>94.416666666666657</v>
      </c>
      <c r="N113" s="146">
        <f>Volumes!N18</f>
        <v>1976.2723019281702</v>
      </c>
      <c r="O113" s="146">
        <f>Volumes!O18</f>
        <v>2181.2178685368613</v>
      </c>
      <c r="P113" s="146">
        <f>Volumes!P18</f>
        <v>37</v>
      </c>
      <c r="Q113" s="146">
        <f>Volumes!Q18</f>
        <v>1934.1111111111111</v>
      </c>
      <c r="R113" s="146">
        <f>Volumes!R18</f>
        <v>181</v>
      </c>
      <c r="S113" s="146">
        <f>Volumes!S18</f>
        <v>0</v>
      </c>
      <c r="T113" s="139"/>
      <c r="U113" s="139"/>
    </row>
    <row r="114" spans="2:21">
      <c r="B114" s="45" t="s">
        <v>255</v>
      </c>
      <c r="C114" s="67"/>
      <c r="D114" s="67"/>
      <c r="E114" s="67"/>
      <c r="F114" s="45" t="s">
        <v>110</v>
      </c>
      <c r="J114" s="158">
        <f t="shared" si="6"/>
        <v>3362.3053264799569</v>
      </c>
      <c r="L114" s="146">
        <f>Volumes!L19</f>
        <v>58.07692307692308</v>
      </c>
      <c r="M114" s="146">
        <f>Volumes!M19</f>
        <v>53.416666666666671</v>
      </c>
      <c r="N114" s="146">
        <f>Volumes!N19</f>
        <v>984.70160405880119</v>
      </c>
      <c r="O114" s="146">
        <f>Volumes!O19</f>
        <v>1285.582354899788</v>
      </c>
      <c r="P114" s="146">
        <f>Volumes!P19</f>
        <v>18</v>
      </c>
      <c r="Q114" s="146">
        <f>Volumes!Q19</f>
        <v>648.52777777777771</v>
      </c>
      <c r="R114" s="146">
        <f>Volumes!R19</f>
        <v>314</v>
      </c>
      <c r="S114" s="146">
        <f>Volumes!S19</f>
        <v>0</v>
      </c>
      <c r="T114" s="139"/>
      <c r="U114" s="139"/>
    </row>
    <row r="115" spans="2:21">
      <c r="B115" s="45" t="s">
        <v>256</v>
      </c>
      <c r="C115" s="67"/>
      <c r="D115" s="67"/>
      <c r="E115" s="67"/>
      <c r="F115" s="45" t="s">
        <v>110</v>
      </c>
      <c r="J115" s="158">
        <f t="shared" si="6"/>
        <v>2665.6861554650941</v>
      </c>
      <c r="L115" s="146">
        <f>Volumes!L20</f>
        <v>17</v>
      </c>
      <c r="M115" s="146">
        <f>Volumes!M20</f>
        <v>11.25</v>
      </c>
      <c r="N115" s="146">
        <f>Volumes!N20</f>
        <v>759.01135441147358</v>
      </c>
      <c r="O115" s="146">
        <f>Volumes!O20</f>
        <v>698.09146772028703</v>
      </c>
      <c r="P115" s="146">
        <f>Volumes!P20</f>
        <v>4</v>
      </c>
      <c r="Q115" s="146">
        <f>Volumes!Q20</f>
        <v>770.33333333333326</v>
      </c>
      <c r="R115" s="146">
        <f>Volumes!R20</f>
        <v>406</v>
      </c>
      <c r="S115" s="146">
        <f>Volumes!S20</f>
        <v>0</v>
      </c>
      <c r="T115" s="139"/>
      <c r="U115" s="139"/>
    </row>
    <row r="116" spans="2:21">
      <c r="B116" s="45" t="s">
        <v>257</v>
      </c>
      <c r="C116" s="67"/>
      <c r="D116" s="67"/>
      <c r="E116" s="67"/>
      <c r="F116" s="45" t="s">
        <v>110</v>
      </c>
      <c r="J116" s="158">
        <f t="shared" si="6"/>
        <v>1115.1574476821052</v>
      </c>
      <c r="L116" s="146">
        <f>Volumes!L21</f>
        <v>4.8461538461538467</v>
      </c>
      <c r="M116" s="146">
        <f>Volumes!M21</f>
        <v>0</v>
      </c>
      <c r="N116" s="146">
        <f>Volumes!N21</f>
        <v>337.95949444030811</v>
      </c>
      <c r="O116" s="146">
        <f>Volumes!O21</f>
        <v>343.85179939564307</v>
      </c>
      <c r="P116" s="146">
        <f>Volumes!P21</f>
        <v>3</v>
      </c>
      <c r="Q116" s="146">
        <f>Volumes!Q21</f>
        <v>424.5</v>
      </c>
      <c r="R116" s="146">
        <f>Volumes!R21</f>
        <v>1</v>
      </c>
      <c r="S116" s="146">
        <f>Volumes!S21</f>
        <v>0</v>
      </c>
      <c r="T116" s="139"/>
      <c r="U116" s="139"/>
    </row>
    <row r="117" spans="2:21">
      <c r="B117" s="45" t="s">
        <v>258</v>
      </c>
      <c r="C117" s="67"/>
      <c r="D117" s="67"/>
      <c r="E117" s="67"/>
      <c r="F117" s="45" t="s">
        <v>110</v>
      </c>
      <c r="J117" s="158">
        <f t="shared" si="6"/>
        <v>722.17448695613871</v>
      </c>
      <c r="L117" s="146">
        <f>Volumes!L22</f>
        <v>0</v>
      </c>
      <c r="M117" s="146">
        <f>Volumes!M22</f>
        <v>1</v>
      </c>
      <c r="N117" s="146">
        <f>Volumes!N22</f>
        <v>199.34289296597012</v>
      </c>
      <c r="O117" s="146">
        <f>Volumes!O22</f>
        <v>183.49826065683521</v>
      </c>
      <c r="P117" s="146">
        <f>Volumes!P22</f>
        <v>0</v>
      </c>
      <c r="Q117" s="146">
        <f>Volumes!Q22</f>
        <v>338.33333333333331</v>
      </c>
      <c r="R117" s="146">
        <f>Volumes!R22</f>
        <v>0</v>
      </c>
      <c r="S117" s="146">
        <f>Volumes!S22</f>
        <v>0</v>
      </c>
      <c r="T117" s="139"/>
      <c r="U117" s="139"/>
    </row>
    <row r="118" spans="2:21">
      <c r="B118" s="45" t="s">
        <v>259</v>
      </c>
      <c r="C118" s="67"/>
      <c r="D118" s="67"/>
      <c r="E118" s="67"/>
      <c r="F118" s="45" t="s">
        <v>110</v>
      </c>
      <c r="J118" s="158">
        <f t="shared" si="6"/>
        <v>520.70838577645236</v>
      </c>
      <c r="L118" s="146">
        <f>Volumes!L23</f>
        <v>0</v>
      </c>
      <c r="M118" s="146">
        <f>Volumes!M23</f>
        <v>0</v>
      </c>
      <c r="N118" s="146">
        <f>Volumes!N23</f>
        <v>79.497862847479823</v>
      </c>
      <c r="O118" s="146">
        <f>Volumes!O23</f>
        <v>80.293856262305923</v>
      </c>
      <c r="P118" s="146">
        <f>Volumes!P23</f>
        <v>0</v>
      </c>
      <c r="Q118" s="146">
        <f>Volumes!Q23</f>
        <v>138.91666666666666</v>
      </c>
      <c r="R118" s="146">
        <f>Volumes!R23</f>
        <v>222</v>
      </c>
      <c r="S118" s="146">
        <f>Volumes!S23</f>
        <v>0</v>
      </c>
      <c r="T118" s="139"/>
      <c r="U118" s="139"/>
    </row>
    <row r="119" spans="2:21">
      <c r="B119" s="45" t="s">
        <v>260</v>
      </c>
      <c r="C119" s="67"/>
      <c r="D119" s="67"/>
      <c r="E119" s="67"/>
      <c r="F119" s="45" t="s">
        <v>110</v>
      </c>
      <c r="J119" s="158">
        <f t="shared" si="6"/>
        <v>105.72279515651418</v>
      </c>
      <c r="L119" s="146">
        <f>Volumes!L24</f>
        <v>0</v>
      </c>
      <c r="M119" s="146">
        <f>Volumes!M24</f>
        <v>0</v>
      </c>
      <c r="N119" s="146">
        <f>Volumes!N24</f>
        <v>28.408620998483084</v>
      </c>
      <c r="O119" s="146">
        <f>Volumes!O24</f>
        <v>29.314174158031097</v>
      </c>
      <c r="P119" s="146">
        <f>Volumes!P24</f>
        <v>0</v>
      </c>
      <c r="Q119" s="146">
        <f>Volumes!Q24</f>
        <v>48</v>
      </c>
      <c r="R119" s="146">
        <f>Volumes!R24</f>
        <v>0</v>
      </c>
      <c r="S119" s="146">
        <f>Volumes!S24</f>
        <v>0</v>
      </c>
      <c r="T119" s="139"/>
      <c r="U119" s="139"/>
    </row>
    <row r="120" spans="2:21">
      <c r="B120" s="45" t="s">
        <v>261</v>
      </c>
      <c r="C120" s="67"/>
      <c r="D120" s="67"/>
      <c r="E120" s="67"/>
      <c r="F120" s="45" t="s">
        <v>110</v>
      </c>
      <c r="J120" s="158">
        <f t="shared" si="6"/>
        <v>92.782411630393824</v>
      </c>
      <c r="L120" s="146">
        <f>Volumes!L25</f>
        <v>0</v>
      </c>
      <c r="M120" s="146">
        <f>Volumes!M25</f>
        <v>0</v>
      </c>
      <c r="N120" s="146">
        <f>Volumes!N25</f>
        <v>12.598686787388825</v>
      </c>
      <c r="O120" s="146">
        <f>Volumes!O25</f>
        <v>30.072613731893888</v>
      </c>
      <c r="P120" s="146">
        <f>Volumes!P25</f>
        <v>0</v>
      </c>
      <c r="Q120" s="146">
        <f>Volumes!Q25</f>
        <v>43.111111111111107</v>
      </c>
      <c r="R120" s="146">
        <f>Volumes!R25</f>
        <v>7</v>
      </c>
      <c r="S120" s="146">
        <f>Volumes!S25</f>
        <v>0</v>
      </c>
      <c r="T120" s="139"/>
      <c r="U120" s="139"/>
    </row>
    <row r="121" spans="2:21">
      <c r="B121" s="45"/>
      <c r="C121" s="67"/>
      <c r="D121" s="67"/>
      <c r="E121" s="67"/>
      <c r="F121" s="67"/>
      <c r="T121" s="59"/>
      <c r="U121" s="59"/>
    </row>
    <row r="122" spans="2:21">
      <c r="B122" s="44" t="s">
        <v>262</v>
      </c>
      <c r="C122" s="67"/>
      <c r="D122" s="67"/>
      <c r="E122" s="67"/>
      <c r="F122" s="67"/>
      <c r="T122" s="59"/>
      <c r="U122" s="59"/>
    </row>
    <row r="123" spans="2:21">
      <c r="B123" s="45" t="s">
        <v>252</v>
      </c>
      <c r="C123" s="67"/>
      <c r="D123" s="67"/>
      <c r="E123" s="67"/>
      <c r="F123" s="45" t="s">
        <v>110</v>
      </c>
      <c r="J123" s="158">
        <f t="shared" ref="J123:J132" si="7">SUM(L123:S123)</f>
        <v>98.402554417472359</v>
      </c>
      <c r="K123" s="139">
        <f>Volumes!K28</f>
        <v>0</v>
      </c>
      <c r="L123" s="146">
        <f>Volumes!L28</f>
        <v>1</v>
      </c>
      <c r="M123" s="146">
        <f>Volumes!M28</f>
        <v>3.416666666666667</v>
      </c>
      <c r="N123" s="146">
        <f>Volumes!N28</f>
        <v>72.44518306064866</v>
      </c>
      <c r="O123" s="146">
        <f>Volumes!O28</f>
        <v>18.540704690157028</v>
      </c>
      <c r="P123" s="146">
        <f>Volumes!P28</f>
        <v>2</v>
      </c>
      <c r="Q123" s="146">
        <f>Volumes!Q28</f>
        <v>0</v>
      </c>
      <c r="R123" s="146">
        <f>Volumes!R28</f>
        <v>1</v>
      </c>
      <c r="S123" s="146">
        <f>Volumes!S28</f>
        <v>0</v>
      </c>
      <c r="T123" s="139"/>
      <c r="U123" s="139"/>
    </row>
    <row r="124" spans="2:21">
      <c r="B124" s="45" t="s">
        <v>253</v>
      </c>
      <c r="C124" s="67"/>
      <c r="D124" s="67"/>
      <c r="E124" s="67"/>
      <c r="F124" s="45" t="s">
        <v>110</v>
      </c>
      <c r="J124" s="158">
        <f t="shared" si="7"/>
        <v>55.512136999241491</v>
      </c>
      <c r="L124" s="146">
        <f>Volumes!L29</f>
        <v>6</v>
      </c>
      <c r="M124" s="146">
        <f>Volumes!M29</f>
        <v>12.833333333333332</v>
      </c>
      <c r="N124" s="146">
        <f>Volumes!N29</f>
        <v>13.47880366590816</v>
      </c>
      <c r="O124" s="146">
        <f>Volumes!O29</f>
        <v>13</v>
      </c>
      <c r="P124" s="146">
        <f>Volumes!P29</f>
        <v>8.1999999999999993</v>
      </c>
      <c r="Q124" s="146">
        <f>Volumes!Q29</f>
        <v>0</v>
      </c>
      <c r="R124" s="146">
        <f>Volumes!R29</f>
        <v>2</v>
      </c>
      <c r="S124" s="146">
        <f>Volumes!S29</f>
        <v>0</v>
      </c>
      <c r="T124" s="139"/>
      <c r="U124" s="139"/>
    </row>
    <row r="125" spans="2:21">
      <c r="B125" s="45" t="s">
        <v>254</v>
      </c>
      <c r="C125" s="67"/>
      <c r="D125" s="67"/>
      <c r="E125" s="67"/>
      <c r="F125" s="45" t="s">
        <v>110</v>
      </c>
      <c r="J125" s="158">
        <f t="shared" si="7"/>
        <v>76.151141022763269</v>
      </c>
      <c r="L125" s="146">
        <f>Volumes!L30</f>
        <v>5</v>
      </c>
      <c r="M125" s="146">
        <f>Volumes!M30</f>
        <v>10.416666666666668</v>
      </c>
      <c r="N125" s="146">
        <f>Volumes!N30</f>
        <v>18.941662992895985</v>
      </c>
      <c r="O125" s="146">
        <f>Volumes!O30</f>
        <v>7.410973699123331</v>
      </c>
      <c r="P125" s="146">
        <f>Volumes!P30</f>
        <v>13.8</v>
      </c>
      <c r="Q125" s="146">
        <f>Volumes!Q30</f>
        <v>0</v>
      </c>
      <c r="R125" s="146">
        <f>Volumes!R30</f>
        <v>20.58183766407728</v>
      </c>
      <c r="S125" s="146">
        <f>Volumes!S30</f>
        <v>0</v>
      </c>
      <c r="T125" s="139"/>
      <c r="U125" s="139"/>
    </row>
    <row r="126" spans="2:21">
      <c r="B126" s="45" t="s">
        <v>255</v>
      </c>
      <c r="C126" s="67"/>
      <c r="D126" s="67"/>
      <c r="E126" s="67"/>
      <c r="F126" s="45" t="s">
        <v>110</v>
      </c>
      <c r="J126" s="158">
        <f t="shared" si="7"/>
        <v>165.27284851882894</v>
      </c>
      <c r="L126" s="146">
        <f>Volumes!L31</f>
        <v>20</v>
      </c>
      <c r="M126" s="146">
        <f>Volumes!M31</f>
        <v>31.583333333333332</v>
      </c>
      <c r="N126" s="146">
        <f>Volumes!N31</f>
        <v>32.972614622143467</v>
      </c>
      <c r="O126" s="146">
        <f>Volumes!O31</f>
        <v>21.61690056335215</v>
      </c>
      <c r="P126" s="146">
        <f>Volumes!P31</f>
        <v>23.1</v>
      </c>
      <c r="Q126" s="146">
        <f>Volumes!Q31</f>
        <v>0</v>
      </c>
      <c r="R126" s="146">
        <f>Volumes!R31</f>
        <v>36</v>
      </c>
      <c r="S126" s="146">
        <f>Volumes!S31</f>
        <v>0</v>
      </c>
      <c r="T126" s="139"/>
      <c r="U126" s="139"/>
    </row>
    <row r="127" spans="2:21">
      <c r="B127" s="45" t="s">
        <v>256</v>
      </c>
      <c r="C127" s="67"/>
      <c r="D127" s="67"/>
      <c r="E127" s="67"/>
      <c r="F127" s="45" t="s">
        <v>110</v>
      </c>
      <c r="J127" s="158">
        <f t="shared" si="7"/>
        <v>191.1124831580639</v>
      </c>
      <c r="L127" s="146">
        <f>Volumes!L32</f>
        <v>16</v>
      </c>
      <c r="M127" s="146">
        <f>Volumes!M32</f>
        <v>20.916666666666668</v>
      </c>
      <c r="N127" s="146">
        <f>Volumes!N32</f>
        <v>70.457408544465565</v>
      </c>
      <c r="O127" s="146">
        <f>Volumes!O32</f>
        <v>26.438407946931658</v>
      </c>
      <c r="P127" s="146">
        <f>Volumes!P32</f>
        <v>19.3</v>
      </c>
      <c r="Q127" s="146">
        <f>Volumes!Q32</f>
        <v>0</v>
      </c>
      <c r="R127" s="146">
        <f>Volumes!R32</f>
        <v>38</v>
      </c>
      <c r="S127" s="146">
        <f>Volumes!S32</f>
        <v>0</v>
      </c>
      <c r="T127" s="139"/>
      <c r="U127" s="139"/>
    </row>
    <row r="128" spans="2:21">
      <c r="B128" s="45" t="s">
        <v>257</v>
      </c>
      <c r="C128" s="67"/>
      <c r="D128" s="67"/>
      <c r="E128" s="67"/>
      <c r="F128" s="45" t="s">
        <v>110</v>
      </c>
      <c r="J128" s="158">
        <f t="shared" si="7"/>
        <v>249.53500310153652</v>
      </c>
      <c r="L128" s="146">
        <f>Volumes!L33</f>
        <v>8</v>
      </c>
      <c r="M128" s="146">
        <f>Volumes!M33</f>
        <v>15.583333333333334</v>
      </c>
      <c r="N128" s="146">
        <f>Volumes!N33</f>
        <v>165.24083970923783</v>
      </c>
      <c r="O128" s="146">
        <f>Volumes!O33</f>
        <v>51.610830058965355</v>
      </c>
      <c r="P128" s="146">
        <f>Volumes!P33</f>
        <v>8.1</v>
      </c>
      <c r="Q128" s="146">
        <f>Volumes!Q33</f>
        <v>0</v>
      </c>
      <c r="R128" s="146">
        <f>Volumes!R33</f>
        <v>1</v>
      </c>
      <c r="S128" s="146">
        <f>Volumes!S33</f>
        <v>0</v>
      </c>
      <c r="T128" s="139"/>
      <c r="U128" s="139"/>
    </row>
    <row r="129" spans="1:21">
      <c r="B129" s="45" t="s">
        <v>258</v>
      </c>
      <c r="C129" s="67"/>
      <c r="D129" s="67"/>
      <c r="E129" s="67"/>
      <c r="F129" s="45" t="s">
        <v>110</v>
      </c>
      <c r="J129" s="158">
        <f t="shared" si="7"/>
        <v>117.10198194255661</v>
      </c>
      <c r="L129" s="146">
        <f>Volumes!L34</f>
        <v>3</v>
      </c>
      <c r="M129" s="146">
        <f>Volumes!M34</f>
        <v>15</v>
      </c>
      <c r="N129" s="146">
        <f>Volumes!N34</f>
        <v>51.513010611253407</v>
      </c>
      <c r="O129" s="146">
        <f>Volumes!O34</f>
        <v>41.388971331303189</v>
      </c>
      <c r="P129" s="146">
        <f>Volumes!P34</f>
        <v>6.2</v>
      </c>
      <c r="Q129" s="146">
        <f>Volumes!Q34</f>
        <v>0</v>
      </c>
      <c r="R129" s="146">
        <f>Volumes!R34</f>
        <v>0</v>
      </c>
      <c r="S129" s="146">
        <f>Volumes!S34</f>
        <v>0</v>
      </c>
      <c r="T129" s="139"/>
      <c r="U129" s="139"/>
    </row>
    <row r="130" spans="1:21">
      <c r="B130" s="45" t="s">
        <v>259</v>
      </c>
      <c r="C130" s="68"/>
      <c r="D130" s="68"/>
      <c r="E130" s="68"/>
      <c r="F130" s="45" t="s">
        <v>110</v>
      </c>
      <c r="J130" s="158">
        <f t="shared" si="7"/>
        <v>166.58433956681387</v>
      </c>
      <c r="L130" s="146">
        <f>Volumes!L35</f>
        <v>0</v>
      </c>
      <c r="M130" s="146">
        <f>Volumes!M35</f>
        <v>9</v>
      </c>
      <c r="N130" s="146">
        <f>Volumes!N35</f>
        <v>89.421417812543041</v>
      </c>
      <c r="O130" s="146">
        <f>Volumes!O35</f>
        <v>29.16292175427084</v>
      </c>
      <c r="P130" s="146">
        <f>Volumes!P35</f>
        <v>6</v>
      </c>
      <c r="Q130" s="146">
        <f>Volumes!Q35</f>
        <v>0</v>
      </c>
      <c r="R130" s="146">
        <f>Volumes!R35</f>
        <v>33</v>
      </c>
      <c r="S130" s="146">
        <f>Volumes!S35</f>
        <v>0</v>
      </c>
      <c r="T130" s="139"/>
      <c r="U130" s="139"/>
    </row>
    <row r="131" spans="1:21">
      <c r="B131" s="45" t="s">
        <v>260</v>
      </c>
      <c r="C131" s="67"/>
      <c r="D131" s="67"/>
      <c r="E131" s="67"/>
      <c r="F131" s="45" t="s">
        <v>110</v>
      </c>
      <c r="J131" s="158">
        <f t="shared" si="7"/>
        <v>34.637146395089133</v>
      </c>
      <c r="L131" s="146">
        <f>Volumes!L36</f>
        <v>0</v>
      </c>
      <c r="M131" s="146">
        <f>Volumes!M36</f>
        <v>5</v>
      </c>
      <c r="N131" s="146">
        <f>Volumes!N36</f>
        <v>12.804238953729348</v>
      </c>
      <c r="O131" s="146">
        <f>Volumes!O36</f>
        <v>11.832907441359788</v>
      </c>
      <c r="P131" s="146">
        <f>Volumes!P36</f>
        <v>5</v>
      </c>
      <c r="Q131" s="146">
        <f>Volumes!Q36</f>
        <v>0</v>
      </c>
      <c r="R131" s="146">
        <f>Volumes!R36</f>
        <v>0</v>
      </c>
      <c r="S131" s="146">
        <f>Volumes!S36</f>
        <v>0</v>
      </c>
      <c r="T131" s="139"/>
      <c r="U131" s="139"/>
    </row>
    <row r="132" spans="1:21">
      <c r="B132" s="45" t="s">
        <v>261</v>
      </c>
      <c r="C132" s="67"/>
      <c r="D132" s="67"/>
      <c r="E132" s="67"/>
      <c r="F132" s="45" t="s">
        <v>110</v>
      </c>
      <c r="J132" s="158">
        <f t="shared" si="7"/>
        <v>121.81166380789023</v>
      </c>
      <c r="L132" s="146">
        <f>Volumes!L37</f>
        <v>0</v>
      </c>
      <c r="M132" s="146">
        <f>Volumes!M37</f>
        <v>3</v>
      </c>
      <c r="N132" s="146">
        <f>Volumes!N37</f>
        <v>37.478396677800859</v>
      </c>
      <c r="O132" s="146">
        <f>Volumes!O37</f>
        <v>8.3332671300893679</v>
      </c>
      <c r="P132" s="146">
        <f>Volumes!P37</f>
        <v>3</v>
      </c>
      <c r="Q132" s="146">
        <f>Volumes!Q37</f>
        <v>0</v>
      </c>
      <c r="R132" s="146">
        <f>Volumes!R37</f>
        <v>70</v>
      </c>
      <c r="S132" s="146">
        <f>Volumes!S37</f>
        <v>0</v>
      </c>
      <c r="T132" s="139"/>
      <c r="U132" s="139"/>
    </row>
    <row r="133" spans="1:21">
      <c r="T133" s="59"/>
      <c r="U133" s="59"/>
    </row>
    <row r="134" spans="1:21" s="78" customFormat="1">
      <c r="A134" s="77"/>
      <c r="B134" s="78" t="s">
        <v>324</v>
      </c>
    </row>
    <row r="135" spans="1:21">
      <c r="B135" s="67"/>
      <c r="C135" s="67"/>
      <c r="D135" s="67"/>
      <c r="E135" s="67"/>
      <c r="F135" s="67"/>
      <c r="T135" s="59"/>
      <c r="U135" s="59"/>
    </row>
    <row r="136" spans="1:21">
      <c r="B136" s="44" t="s">
        <v>250</v>
      </c>
      <c r="C136" s="67"/>
      <c r="D136" s="67"/>
      <c r="E136" s="67"/>
      <c r="F136" s="67"/>
      <c r="T136" s="59"/>
      <c r="U136" s="59"/>
    </row>
    <row r="137" spans="1:21">
      <c r="B137" s="45"/>
      <c r="C137" s="67"/>
      <c r="D137" s="67"/>
      <c r="E137" s="67"/>
      <c r="F137" s="72"/>
      <c r="T137" s="59"/>
      <c r="U137" s="59"/>
    </row>
    <row r="138" spans="1:21">
      <c r="B138" s="44" t="s">
        <v>251</v>
      </c>
      <c r="C138" s="67"/>
      <c r="D138" s="67"/>
      <c r="E138" s="67"/>
      <c r="F138" s="72"/>
      <c r="T138" s="59"/>
      <c r="U138" s="59"/>
    </row>
    <row r="139" spans="1:21">
      <c r="B139" s="45" t="s">
        <v>252</v>
      </c>
      <c r="C139" s="67"/>
      <c r="D139" s="67"/>
      <c r="E139" s="67"/>
      <c r="F139" s="45" t="s">
        <v>110</v>
      </c>
      <c r="J139" s="158">
        <f t="shared" ref="J139:J148" si="8">SUM(L139:S139)</f>
        <v>9544.1185701527793</v>
      </c>
      <c r="K139" s="139">
        <f>Volumes!K96</f>
        <v>0</v>
      </c>
      <c r="L139" s="146">
        <f>Volumes!L96</f>
        <v>233.46153846153845</v>
      </c>
      <c r="M139" s="146">
        <f>Volumes!M96</f>
        <v>192.81818181818181</v>
      </c>
      <c r="N139" s="146">
        <f>Volumes!N96</f>
        <v>3303.1887800702334</v>
      </c>
      <c r="O139" s="146">
        <f>Volumes!O96</f>
        <v>3346.7984220755529</v>
      </c>
      <c r="P139" s="146">
        <f>Volumes!P96</f>
        <v>134.68</v>
      </c>
      <c r="Q139" s="146">
        <f>Volumes!Q96</f>
        <v>2226.1716477272726</v>
      </c>
      <c r="R139" s="146">
        <f>Volumes!R96</f>
        <v>107</v>
      </c>
      <c r="S139" s="146">
        <f>Volumes!S96</f>
        <v>0</v>
      </c>
      <c r="T139" s="139"/>
      <c r="U139" s="139"/>
    </row>
    <row r="140" spans="1:21">
      <c r="B140" s="45" t="s">
        <v>253</v>
      </c>
      <c r="C140" s="67"/>
      <c r="D140" s="67"/>
      <c r="E140" s="67"/>
      <c r="F140" s="45" t="s">
        <v>110</v>
      </c>
      <c r="J140" s="158">
        <f t="shared" si="8"/>
        <v>11958.283456756893</v>
      </c>
      <c r="L140" s="146">
        <f>Volumes!L97</f>
        <v>179.53846153846155</v>
      </c>
      <c r="M140" s="146">
        <f>Volumes!M97</f>
        <v>252.81818181818184</v>
      </c>
      <c r="N140" s="146">
        <f>Volumes!N97</f>
        <v>3538.4011223062944</v>
      </c>
      <c r="O140" s="146">
        <f>Volumes!O97</f>
        <v>4402.6317630636531</v>
      </c>
      <c r="P140" s="146">
        <f>Volumes!P97</f>
        <v>134.9</v>
      </c>
      <c r="Q140" s="146">
        <f>Volumes!Q97</f>
        <v>3251.9939280303029</v>
      </c>
      <c r="R140" s="146">
        <f>Volumes!R97</f>
        <v>198</v>
      </c>
      <c r="S140" s="146">
        <f>Volumes!S97</f>
        <v>0</v>
      </c>
      <c r="T140" s="139"/>
      <c r="U140" s="139"/>
    </row>
    <row r="141" spans="1:21">
      <c r="B141" s="45" t="s">
        <v>254</v>
      </c>
      <c r="C141" s="67"/>
      <c r="D141" s="67"/>
      <c r="E141" s="67"/>
      <c r="F141" s="45" t="s">
        <v>110</v>
      </c>
      <c r="J141" s="158">
        <f t="shared" si="8"/>
        <v>6289.0747441755166</v>
      </c>
      <c r="L141" s="146">
        <f>Volumes!L98</f>
        <v>58.84615384615384</v>
      </c>
      <c r="M141" s="146">
        <f>Volumes!M98</f>
        <v>94.272727272727266</v>
      </c>
      <c r="N141" s="146">
        <f>Volumes!N98</f>
        <v>1935.5849347416518</v>
      </c>
      <c r="O141" s="146">
        <f>Volumes!O98</f>
        <v>2111.6061783149839</v>
      </c>
      <c r="P141" s="146">
        <f>Volumes!P98</f>
        <v>36.54</v>
      </c>
      <c r="Q141" s="146">
        <f>Volumes!Q98</f>
        <v>1867.2247499999996</v>
      </c>
      <c r="R141" s="146">
        <f>Volumes!R98</f>
        <v>185</v>
      </c>
      <c r="S141" s="146">
        <f>Volumes!S98</f>
        <v>0</v>
      </c>
      <c r="T141" s="139"/>
      <c r="U141" s="139"/>
    </row>
    <row r="142" spans="1:21">
      <c r="B142" s="45" t="s">
        <v>255</v>
      </c>
      <c r="C142" s="67"/>
      <c r="D142" s="67"/>
      <c r="E142" s="67"/>
      <c r="F142" s="45" t="s">
        <v>110</v>
      </c>
      <c r="J142" s="158">
        <f t="shared" si="8"/>
        <v>3199.5389993190411</v>
      </c>
      <c r="L142" s="146">
        <f>Volumes!L99</f>
        <v>54.692307692307693</v>
      </c>
      <c r="M142" s="146">
        <f>Volumes!M99</f>
        <v>53.727272727272727</v>
      </c>
      <c r="N142" s="146">
        <f>Volumes!N99</f>
        <v>950.48485094942907</v>
      </c>
      <c r="O142" s="146">
        <f>Volumes!O99</f>
        <v>1202.5282696911618</v>
      </c>
      <c r="P142" s="146">
        <f>Volumes!P99</f>
        <v>19.25</v>
      </c>
      <c r="Q142" s="146">
        <f>Volumes!Q99</f>
        <v>624.1954545454546</v>
      </c>
      <c r="R142" s="146">
        <f>Volumes!R99</f>
        <v>294.66084371341572</v>
      </c>
      <c r="S142" s="146">
        <f>Volumes!S99</f>
        <v>0</v>
      </c>
      <c r="T142" s="139"/>
      <c r="U142" s="139"/>
    </row>
    <row r="143" spans="1:21">
      <c r="B143" s="45" t="s">
        <v>256</v>
      </c>
      <c r="C143" s="67"/>
      <c r="D143" s="67"/>
      <c r="E143" s="67"/>
      <c r="F143" s="45" t="s">
        <v>110</v>
      </c>
      <c r="J143" s="158">
        <f t="shared" si="8"/>
        <v>2545.4996868070525</v>
      </c>
      <c r="L143" s="146">
        <f>Volumes!L100</f>
        <v>15</v>
      </c>
      <c r="M143" s="146">
        <f>Volumes!M100</f>
        <v>12</v>
      </c>
      <c r="N143" s="146">
        <f>Volumes!N100</f>
        <v>756.18101064798066</v>
      </c>
      <c r="O143" s="146">
        <f>Volumes!O100</f>
        <v>664.43608197083677</v>
      </c>
      <c r="P143" s="146">
        <f>Volumes!P100</f>
        <v>4</v>
      </c>
      <c r="Q143" s="146">
        <f>Volumes!Q100</f>
        <v>697.88560606060616</v>
      </c>
      <c r="R143" s="146">
        <f>Volumes!R100</f>
        <v>395.99698812762881</v>
      </c>
      <c r="S143" s="146">
        <f>Volumes!S100</f>
        <v>0</v>
      </c>
      <c r="T143" s="139"/>
      <c r="U143" s="139"/>
    </row>
    <row r="144" spans="1:21">
      <c r="B144" s="45" t="s">
        <v>257</v>
      </c>
      <c r="C144" s="67"/>
      <c r="D144" s="67"/>
      <c r="E144" s="67"/>
      <c r="F144" s="45" t="s">
        <v>110</v>
      </c>
      <c r="J144" s="158">
        <f t="shared" si="8"/>
        <v>1120.0943226895179</v>
      </c>
      <c r="L144" s="146">
        <f>Volumes!L101</f>
        <v>3</v>
      </c>
      <c r="M144" s="146">
        <f>Volumes!M101</f>
        <v>0</v>
      </c>
      <c r="N144" s="146">
        <f>Volumes!N101</f>
        <v>333.44044108954131</v>
      </c>
      <c r="O144" s="146">
        <f>Volumes!O101</f>
        <v>361.41879069088554</v>
      </c>
      <c r="P144" s="146">
        <f>Volumes!P101</f>
        <v>3</v>
      </c>
      <c r="Q144" s="146">
        <f>Volumes!Q101</f>
        <v>417.23509090909096</v>
      </c>
      <c r="R144" s="146">
        <f>Volumes!R101</f>
        <v>2</v>
      </c>
      <c r="S144" s="146">
        <f>Volumes!S101</f>
        <v>0</v>
      </c>
      <c r="T144" s="139"/>
      <c r="U144" s="139"/>
    </row>
    <row r="145" spans="2:21">
      <c r="B145" s="45" t="s">
        <v>258</v>
      </c>
      <c r="C145" s="67"/>
      <c r="D145" s="67"/>
      <c r="E145" s="67"/>
      <c r="F145" s="45" t="s">
        <v>110</v>
      </c>
      <c r="J145" s="158">
        <f t="shared" si="8"/>
        <v>717.94918725160437</v>
      </c>
      <c r="L145" s="146">
        <f>Volumes!L102</f>
        <v>0</v>
      </c>
      <c r="M145" s="146">
        <f>Volumes!M102</f>
        <v>1</v>
      </c>
      <c r="N145" s="146">
        <f>Volumes!N102</f>
        <v>200.33147143888931</v>
      </c>
      <c r="O145" s="146">
        <f>Volumes!O102</f>
        <v>204.08747338847263</v>
      </c>
      <c r="P145" s="146">
        <f>Volumes!P102</f>
        <v>0</v>
      </c>
      <c r="Q145" s="146">
        <f>Volumes!Q102</f>
        <v>312.53024242424249</v>
      </c>
      <c r="R145" s="146">
        <f>Volumes!R102</f>
        <v>0</v>
      </c>
      <c r="S145" s="146">
        <f>Volumes!S102</f>
        <v>0</v>
      </c>
      <c r="T145" s="139"/>
      <c r="U145" s="139"/>
    </row>
    <row r="146" spans="2:21">
      <c r="B146" s="45" t="s">
        <v>259</v>
      </c>
      <c r="C146" s="67"/>
      <c r="D146" s="67"/>
      <c r="E146" s="67"/>
      <c r="F146" s="45" t="s">
        <v>110</v>
      </c>
      <c r="J146" s="158">
        <f t="shared" si="8"/>
        <v>512.08408616438214</v>
      </c>
      <c r="L146" s="146">
        <f>Volumes!L103</f>
        <v>0</v>
      </c>
      <c r="M146" s="146">
        <f>Volumes!M103</f>
        <v>0</v>
      </c>
      <c r="N146" s="146">
        <f>Volumes!N103</f>
        <v>74.291666780437708</v>
      </c>
      <c r="O146" s="146">
        <f>Volumes!O103</f>
        <v>93.839510293035403</v>
      </c>
      <c r="P146" s="146">
        <f>Volumes!P103</f>
        <v>0</v>
      </c>
      <c r="Q146" s="146">
        <f>Volumes!Q103</f>
        <v>129.95290909090909</v>
      </c>
      <c r="R146" s="146">
        <f>Volumes!R103</f>
        <v>214</v>
      </c>
      <c r="S146" s="146">
        <f>Volumes!S103</f>
        <v>0</v>
      </c>
      <c r="T146" s="139"/>
      <c r="U146" s="139"/>
    </row>
    <row r="147" spans="2:21">
      <c r="B147" s="45" t="s">
        <v>260</v>
      </c>
      <c r="C147" s="67"/>
      <c r="D147" s="67"/>
      <c r="E147" s="67"/>
      <c r="F147" s="45" t="s">
        <v>110</v>
      </c>
      <c r="J147" s="158">
        <f t="shared" si="8"/>
        <v>121.26430316087729</v>
      </c>
      <c r="L147" s="146">
        <f>Volumes!L104</f>
        <v>0</v>
      </c>
      <c r="M147" s="146">
        <f>Volumes!M104</f>
        <v>0</v>
      </c>
      <c r="N147" s="146">
        <f>Volumes!N104</f>
        <v>24.954870328103286</v>
      </c>
      <c r="O147" s="146">
        <f>Volumes!O104</f>
        <v>43.668160105501272</v>
      </c>
      <c r="P147" s="146">
        <f>Volumes!P104</f>
        <v>0</v>
      </c>
      <c r="Q147" s="146">
        <f>Volumes!Q104</f>
        <v>52.641272727272728</v>
      </c>
      <c r="R147" s="146">
        <f>Volumes!R104</f>
        <v>0</v>
      </c>
      <c r="S147" s="146">
        <f>Volumes!S104</f>
        <v>0</v>
      </c>
      <c r="T147" s="139"/>
      <c r="U147" s="139"/>
    </row>
    <row r="148" spans="2:21">
      <c r="B148" s="45" t="s">
        <v>261</v>
      </c>
      <c r="C148" s="67"/>
      <c r="D148" s="67"/>
      <c r="E148" s="67"/>
      <c r="F148" s="45" t="s">
        <v>110</v>
      </c>
      <c r="J148" s="158">
        <f t="shared" si="8"/>
        <v>101.012950169617</v>
      </c>
      <c r="L148" s="146">
        <f>Volumes!L105</f>
        <v>0</v>
      </c>
      <c r="M148" s="146">
        <f>Volumes!M105</f>
        <v>0</v>
      </c>
      <c r="N148" s="146">
        <f>Volumes!N105</f>
        <v>14.039616389085126</v>
      </c>
      <c r="O148" s="146">
        <f>Volumes!O105</f>
        <v>33.567515598713683</v>
      </c>
      <c r="P148" s="146">
        <f>Volumes!P105</f>
        <v>0</v>
      </c>
      <c r="Q148" s="146">
        <f>Volumes!Q105</f>
        <v>44.405818181818184</v>
      </c>
      <c r="R148" s="146">
        <f>Volumes!R105</f>
        <v>9</v>
      </c>
      <c r="S148" s="146">
        <f>Volumes!S105</f>
        <v>0</v>
      </c>
      <c r="T148" s="139"/>
      <c r="U148" s="139"/>
    </row>
    <row r="149" spans="2:21">
      <c r="B149" s="45"/>
      <c r="C149" s="67"/>
      <c r="D149" s="67"/>
      <c r="E149" s="67"/>
      <c r="F149" s="67"/>
      <c r="T149" s="59"/>
      <c r="U149" s="59"/>
    </row>
    <row r="150" spans="2:21">
      <c r="B150" s="44" t="s">
        <v>262</v>
      </c>
      <c r="C150" s="67"/>
      <c r="D150" s="67"/>
      <c r="E150" s="67"/>
      <c r="F150" s="67"/>
      <c r="T150" s="59"/>
      <c r="U150" s="59"/>
    </row>
    <row r="151" spans="2:21">
      <c r="B151" s="45" t="s">
        <v>252</v>
      </c>
      <c r="C151" s="67"/>
      <c r="D151" s="67"/>
      <c r="E151" s="67"/>
      <c r="F151" s="45" t="s">
        <v>110</v>
      </c>
      <c r="J151" s="158">
        <f t="shared" ref="J151:J160" si="9">SUM(L151:S151)</f>
        <v>103.46580316916346</v>
      </c>
      <c r="K151" s="139">
        <f>Volumes!K108</f>
        <v>0</v>
      </c>
      <c r="L151" s="146">
        <f>Volumes!L108</f>
        <v>3</v>
      </c>
      <c r="M151" s="146">
        <f>Volumes!M108</f>
        <v>4.7272727272727266</v>
      </c>
      <c r="N151" s="146">
        <f>Volumes!N108</f>
        <v>74.930625065388114</v>
      </c>
      <c r="O151" s="146">
        <f>Volumes!O108</f>
        <v>17.137905376502623</v>
      </c>
      <c r="P151" s="146">
        <f>Volumes!P108</f>
        <v>2.67</v>
      </c>
      <c r="Q151" s="146">
        <f>Volumes!Q108</f>
        <v>0</v>
      </c>
      <c r="R151" s="146">
        <f>Volumes!R108</f>
        <v>1</v>
      </c>
      <c r="S151" s="146">
        <f>Volumes!S108</f>
        <v>0</v>
      </c>
      <c r="T151" s="139"/>
      <c r="U151" s="139"/>
    </row>
    <row r="152" spans="2:21">
      <c r="B152" s="45" t="s">
        <v>253</v>
      </c>
      <c r="C152" s="67"/>
      <c r="D152" s="67"/>
      <c r="E152" s="67"/>
      <c r="F152" s="45" t="s">
        <v>110</v>
      </c>
      <c r="J152" s="158">
        <f t="shared" si="9"/>
        <v>62.91891779187285</v>
      </c>
      <c r="L152" s="146">
        <f>Volumes!L109</f>
        <v>6</v>
      </c>
      <c r="M152" s="146">
        <f>Volumes!M109</f>
        <v>12.363636363636363</v>
      </c>
      <c r="N152" s="146">
        <f>Volumes!N109</f>
        <v>14.485281428236487</v>
      </c>
      <c r="O152" s="146">
        <f>Volumes!O109</f>
        <v>20</v>
      </c>
      <c r="P152" s="146">
        <f>Volumes!P109</f>
        <v>8.07</v>
      </c>
      <c r="Q152" s="146">
        <f>Volumes!Q109</f>
        <v>0</v>
      </c>
      <c r="R152" s="146">
        <f>Volumes!R109</f>
        <v>2</v>
      </c>
      <c r="S152" s="146">
        <f>Volumes!S109</f>
        <v>0</v>
      </c>
      <c r="T152" s="139"/>
      <c r="U152" s="139"/>
    </row>
    <row r="153" spans="2:21">
      <c r="B153" s="45" t="s">
        <v>254</v>
      </c>
      <c r="C153" s="67"/>
      <c r="D153" s="67"/>
      <c r="E153" s="67"/>
      <c r="F153" s="45" t="s">
        <v>110</v>
      </c>
      <c r="J153" s="158">
        <f t="shared" si="9"/>
        <v>95.089052901381578</v>
      </c>
      <c r="L153" s="146">
        <f>Volumes!L110</f>
        <v>7</v>
      </c>
      <c r="M153" s="146">
        <f>Volumes!M110</f>
        <v>11.272727272727273</v>
      </c>
      <c r="N153" s="146">
        <f>Volumes!N110</f>
        <v>21.105306731992215</v>
      </c>
      <c r="O153" s="146">
        <f>Volumes!O110</f>
        <v>23.361018896662099</v>
      </c>
      <c r="P153" s="146">
        <f>Volumes!P110</f>
        <v>14.35</v>
      </c>
      <c r="Q153" s="146">
        <f>Volumes!Q110</f>
        <v>0</v>
      </c>
      <c r="R153" s="146">
        <f>Volumes!R110</f>
        <v>18</v>
      </c>
      <c r="S153" s="146">
        <f>Volumes!S110</f>
        <v>0</v>
      </c>
      <c r="T153" s="139"/>
      <c r="U153" s="139"/>
    </row>
    <row r="154" spans="2:21">
      <c r="B154" s="45" t="s">
        <v>255</v>
      </c>
      <c r="C154" s="67"/>
      <c r="D154" s="67"/>
      <c r="E154" s="67"/>
      <c r="F154" s="45" t="s">
        <v>110</v>
      </c>
      <c r="J154" s="158">
        <f t="shared" si="9"/>
        <v>192.56017322055817</v>
      </c>
      <c r="L154" s="146">
        <f>Volumes!L111</f>
        <v>19</v>
      </c>
      <c r="M154" s="146">
        <f>Volumes!M111</f>
        <v>30.181818181818183</v>
      </c>
      <c r="N154" s="146">
        <f>Volumes!N111</f>
        <v>36.3264401638789</v>
      </c>
      <c r="O154" s="146">
        <f>Volumes!O111</f>
        <v>56.541914874861092</v>
      </c>
      <c r="P154" s="146">
        <f>Volumes!P111</f>
        <v>20.509999999999998</v>
      </c>
      <c r="Q154" s="146">
        <f>Volumes!Q111</f>
        <v>0</v>
      </c>
      <c r="R154" s="146">
        <f>Volumes!R111</f>
        <v>30</v>
      </c>
      <c r="S154" s="146">
        <f>Volumes!S111</f>
        <v>0</v>
      </c>
      <c r="T154" s="139"/>
      <c r="U154" s="139"/>
    </row>
    <row r="155" spans="2:21">
      <c r="B155" s="45" t="s">
        <v>256</v>
      </c>
      <c r="C155" s="67"/>
      <c r="D155" s="67"/>
      <c r="E155" s="67"/>
      <c r="F155" s="45" t="s">
        <v>110</v>
      </c>
      <c r="J155" s="158">
        <f t="shared" si="9"/>
        <v>196.93294174803523</v>
      </c>
      <c r="L155" s="146">
        <f>Volumes!L112</f>
        <v>16</v>
      </c>
      <c r="M155" s="146">
        <f>Volumes!M112</f>
        <v>20</v>
      </c>
      <c r="N155" s="146">
        <f>Volumes!N112</f>
        <v>73.789375609717894</v>
      </c>
      <c r="O155" s="146">
        <f>Volumes!O112</f>
        <v>31.263566138317341</v>
      </c>
      <c r="P155" s="146">
        <f>Volumes!P112</f>
        <v>20.88</v>
      </c>
      <c r="Q155" s="146">
        <f>Volumes!Q112</f>
        <v>0</v>
      </c>
      <c r="R155" s="146">
        <f>Volumes!R112</f>
        <v>35</v>
      </c>
      <c r="S155" s="146">
        <f>Volumes!S112</f>
        <v>0</v>
      </c>
      <c r="T155" s="139"/>
      <c r="U155" s="139"/>
    </row>
    <row r="156" spans="2:21">
      <c r="B156" s="45" t="s">
        <v>257</v>
      </c>
      <c r="C156" s="67"/>
      <c r="D156" s="67"/>
      <c r="E156" s="67"/>
      <c r="F156" s="45" t="s">
        <v>110</v>
      </c>
      <c r="J156" s="158">
        <f t="shared" si="9"/>
        <v>230.07164899372779</v>
      </c>
      <c r="L156" s="146">
        <f>Volumes!L113</f>
        <v>9</v>
      </c>
      <c r="M156" s="146">
        <f>Volumes!M113</f>
        <v>15</v>
      </c>
      <c r="N156" s="146">
        <f>Volumes!N113</f>
        <v>166.62251667064666</v>
      </c>
      <c r="O156" s="146">
        <f>Volumes!O113</f>
        <v>30.449132323081141</v>
      </c>
      <c r="P156" s="146">
        <f>Volumes!P113</f>
        <v>8</v>
      </c>
      <c r="Q156" s="146">
        <f>Volumes!Q113</f>
        <v>0</v>
      </c>
      <c r="R156" s="146">
        <f>Volumes!R113</f>
        <v>1</v>
      </c>
      <c r="S156" s="146">
        <f>Volumes!S113</f>
        <v>0</v>
      </c>
      <c r="T156" s="139"/>
      <c r="U156" s="139"/>
    </row>
    <row r="157" spans="2:21">
      <c r="B157" s="45" t="s">
        <v>258</v>
      </c>
      <c r="C157" s="67"/>
      <c r="D157" s="67"/>
      <c r="E157" s="67"/>
      <c r="F157" s="45" t="s">
        <v>110</v>
      </c>
      <c r="J157" s="158">
        <f t="shared" si="9"/>
        <v>89.634300994624624</v>
      </c>
      <c r="L157" s="146">
        <f>Volumes!L114</f>
        <v>1.3846153846153846</v>
      </c>
      <c r="M157" s="146">
        <f>Volumes!M114</f>
        <v>15</v>
      </c>
      <c r="N157" s="146">
        <f>Volumes!N114</f>
        <v>53.693712827985536</v>
      </c>
      <c r="O157" s="146">
        <f>Volumes!O114</f>
        <v>13.555972782023696</v>
      </c>
      <c r="P157" s="146">
        <f>Volumes!P114</f>
        <v>6</v>
      </c>
      <c r="Q157" s="146">
        <f>Volumes!Q114</f>
        <v>0</v>
      </c>
      <c r="R157" s="146">
        <f>Volumes!R114</f>
        <v>0</v>
      </c>
      <c r="S157" s="146">
        <f>Volumes!S114</f>
        <v>0</v>
      </c>
      <c r="T157" s="139"/>
      <c r="U157" s="139"/>
    </row>
    <row r="158" spans="2:21">
      <c r="B158" s="45" t="s">
        <v>259</v>
      </c>
      <c r="C158" s="68"/>
      <c r="D158" s="68"/>
      <c r="E158" s="68"/>
      <c r="F158" s="45" t="s">
        <v>110</v>
      </c>
      <c r="J158" s="158">
        <f t="shared" si="9"/>
        <v>160.98361539984958</v>
      </c>
      <c r="L158" s="146">
        <f>Volumes!L115</f>
        <v>0</v>
      </c>
      <c r="M158" s="146">
        <f>Volumes!M115</f>
        <v>9</v>
      </c>
      <c r="N158" s="146">
        <f>Volumes!N115</f>
        <v>96.318685781310819</v>
      </c>
      <c r="O158" s="146">
        <f>Volumes!O115</f>
        <v>17.184929618538764</v>
      </c>
      <c r="P158" s="146">
        <f>Volumes!P115</f>
        <v>6.48</v>
      </c>
      <c r="Q158" s="146">
        <f>Volumes!Q115</f>
        <v>0</v>
      </c>
      <c r="R158" s="146">
        <f>Volumes!R115</f>
        <v>32</v>
      </c>
      <c r="S158" s="146">
        <f>Volumes!S115</f>
        <v>0</v>
      </c>
      <c r="T158" s="139"/>
      <c r="U158" s="139"/>
    </row>
    <row r="159" spans="2:21">
      <c r="B159" s="45" t="s">
        <v>260</v>
      </c>
      <c r="C159" s="67"/>
      <c r="D159" s="67"/>
      <c r="E159" s="67"/>
      <c r="F159" s="45" t="s">
        <v>110</v>
      </c>
      <c r="J159" s="158">
        <f t="shared" si="9"/>
        <v>26.666851725951688</v>
      </c>
      <c r="L159" s="146">
        <f>Volumes!L116</f>
        <v>0</v>
      </c>
      <c r="M159" s="146">
        <f>Volumes!M116</f>
        <v>5</v>
      </c>
      <c r="N159" s="146">
        <f>Volumes!N116</f>
        <v>12.013743306452419</v>
      </c>
      <c r="O159" s="146">
        <f>Volumes!O116</f>
        <v>4.6531084194992669</v>
      </c>
      <c r="P159" s="146">
        <f>Volumes!P116</f>
        <v>5</v>
      </c>
      <c r="Q159" s="146">
        <f>Volumes!Q116</f>
        <v>0</v>
      </c>
      <c r="R159" s="146">
        <f>Volumes!R116</f>
        <v>0</v>
      </c>
      <c r="S159" s="146">
        <f>Volumes!S116</f>
        <v>0</v>
      </c>
      <c r="T159" s="139"/>
      <c r="U159" s="139"/>
    </row>
    <row r="160" spans="2:21">
      <c r="B160" s="45" t="s">
        <v>261</v>
      </c>
      <c r="C160" s="67"/>
      <c r="D160" s="67"/>
      <c r="E160" s="67"/>
      <c r="F160" s="45" t="s">
        <v>110</v>
      </c>
      <c r="J160" s="158">
        <f t="shared" si="9"/>
        <v>116.55452012464585</v>
      </c>
      <c r="L160" s="146">
        <f>Volumes!L117</f>
        <v>0</v>
      </c>
      <c r="M160" s="146">
        <f>Volumes!M117</f>
        <v>3</v>
      </c>
      <c r="N160" s="146">
        <f>Volumes!N117</f>
        <v>36.387152757278486</v>
      </c>
      <c r="O160" s="146">
        <f>Volumes!O117</f>
        <v>4.1673673673673663</v>
      </c>
      <c r="P160" s="146">
        <f>Volumes!P117</f>
        <v>3</v>
      </c>
      <c r="Q160" s="146">
        <f>Volumes!Q117</f>
        <v>0</v>
      </c>
      <c r="R160" s="146">
        <f>Volumes!R117</f>
        <v>70</v>
      </c>
      <c r="S160" s="146">
        <f>Volumes!S117</f>
        <v>0</v>
      </c>
      <c r="T160" s="139"/>
      <c r="U160" s="139"/>
    </row>
    <row r="161" spans="1:21">
      <c r="T161" s="59"/>
      <c r="U161" s="59"/>
    </row>
    <row r="162" spans="1:21" s="78" customFormat="1">
      <c r="A162" s="77"/>
      <c r="B162" s="78" t="s">
        <v>325</v>
      </c>
    </row>
    <row r="163" spans="1:21">
      <c r="B163" s="67"/>
      <c r="C163" s="67"/>
      <c r="D163" s="67"/>
      <c r="E163" s="67"/>
      <c r="F163" s="67"/>
      <c r="T163" s="59"/>
      <c r="U163" s="59"/>
    </row>
    <row r="164" spans="1:21">
      <c r="B164" s="44" t="s">
        <v>250</v>
      </c>
      <c r="C164" s="67"/>
      <c r="D164" s="67"/>
      <c r="E164" s="67"/>
      <c r="F164" s="67"/>
      <c r="T164" s="59"/>
      <c r="U164" s="59"/>
    </row>
    <row r="165" spans="1:21">
      <c r="B165" s="45"/>
      <c r="C165" s="67"/>
      <c r="D165" s="67"/>
      <c r="E165" s="67"/>
      <c r="F165" s="72"/>
      <c r="T165" s="59"/>
      <c r="U165" s="59"/>
    </row>
    <row r="166" spans="1:21">
      <c r="B166" s="44" t="s">
        <v>251</v>
      </c>
      <c r="C166" s="67"/>
      <c r="D166" s="67"/>
      <c r="E166" s="67"/>
      <c r="F166" s="72"/>
      <c r="T166" s="59"/>
      <c r="U166" s="59"/>
    </row>
    <row r="167" spans="1:21">
      <c r="B167" s="45" t="s">
        <v>252</v>
      </c>
      <c r="C167" s="67"/>
      <c r="D167" s="67"/>
      <c r="E167" s="67"/>
      <c r="F167" s="45" t="s">
        <v>110</v>
      </c>
      <c r="J167" s="158">
        <f t="shared" ref="J167:J176" si="10">SUM(L167:S167)</f>
        <v>9553.5039231168739</v>
      </c>
      <c r="K167" s="139">
        <f>Volumes!K176</f>
        <v>0</v>
      </c>
      <c r="L167" s="146">
        <f>Volumes!L176</f>
        <v>226.92307692307693</v>
      </c>
      <c r="M167" s="146">
        <f>Volumes!M176</f>
        <v>195.11377787841053</v>
      </c>
      <c r="N167" s="146">
        <f>Volumes!N176</f>
        <v>3274.3533960017726</v>
      </c>
      <c r="O167" s="146">
        <f>Volumes!O176</f>
        <v>3370.8984223136135</v>
      </c>
      <c r="P167" s="146">
        <f>Volumes!P176</f>
        <v>141.68</v>
      </c>
      <c r="Q167" s="146">
        <f>Volumes!Q176</f>
        <v>2231.5352500000004</v>
      </c>
      <c r="R167" s="146">
        <f>Volumes!R176</f>
        <v>113</v>
      </c>
      <c r="S167" s="146">
        <f>Volumes!S176</f>
        <v>0</v>
      </c>
      <c r="T167" s="139"/>
      <c r="U167" s="139"/>
    </row>
    <row r="168" spans="1:21">
      <c r="B168" s="45" t="s">
        <v>253</v>
      </c>
      <c r="C168" s="67"/>
      <c r="D168" s="67"/>
      <c r="E168" s="67"/>
      <c r="F168" s="45" t="s">
        <v>110</v>
      </c>
      <c r="J168" s="158">
        <f t="shared" si="10"/>
        <v>11807.093242244338</v>
      </c>
      <c r="L168" s="146">
        <f>Volumes!L177</f>
        <v>168.46153846153845</v>
      </c>
      <c r="M168" s="146">
        <f>Volumes!M177</f>
        <v>247.11386844786594</v>
      </c>
      <c r="N168" s="146">
        <f>Volumes!N177</f>
        <v>3462.2173610467134</v>
      </c>
      <c r="O168" s="146">
        <f>Volumes!O177</f>
        <v>4382.837057621552</v>
      </c>
      <c r="P168" s="146">
        <f>Volumes!P177</f>
        <v>130.51</v>
      </c>
      <c r="Q168" s="146">
        <f>Volumes!Q177</f>
        <v>3212.9534166666667</v>
      </c>
      <c r="R168" s="146">
        <f>Volumes!R177</f>
        <v>203</v>
      </c>
      <c r="S168" s="146">
        <f>Volumes!S177</f>
        <v>0</v>
      </c>
      <c r="T168" s="139"/>
      <c r="U168" s="139"/>
    </row>
    <row r="169" spans="1:21">
      <c r="B169" s="45" t="s">
        <v>254</v>
      </c>
      <c r="C169" s="67"/>
      <c r="D169" s="67"/>
      <c r="E169" s="67"/>
      <c r="F169" s="45" t="s">
        <v>110</v>
      </c>
      <c r="J169" s="158">
        <f t="shared" si="10"/>
        <v>6214.8159026690464</v>
      </c>
      <c r="L169" s="146">
        <f>Volumes!L178</f>
        <v>55.307692307692307</v>
      </c>
      <c r="M169" s="146">
        <f>Volumes!M178</f>
        <v>92.747107438016528</v>
      </c>
      <c r="N169" s="146">
        <f>Volumes!N178</f>
        <v>1906.127462919261</v>
      </c>
      <c r="O169" s="146">
        <f>Volumes!O178</f>
        <v>2076.9591400040763</v>
      </c>
      <c r="P169" s="146">
        <f>Volumes!P178</f>
        <v>36.130000000000003</v>
      </c>
      <c r="Q169" s="146">
        <f>Volumes!Q178</f>
        <v>1849.5445</v>
      </c>
      <c r="R169" s="146">
        <f>Volumes!R178</f>
        <v>198</v>
      </c>
      <c r="S169" s="146">
        <f>Volumes!S178</f>
        <v>0</v>
      </c>
      <c r="T169" s="139"/>
      <c r="U169" s="139"/>
    </row>
    <row r="170" spans="1:21">
      <c r="B170" s="45" t="s">
        <v>255</v>
      </c>
      <c r="C170" s="67"/>
      <c r="D170" s="67"/>
      <c r="E170" s="67"/>
      <c r="F170" s="45" t="s">
        <v>110</v>
      </c>
      <c r="J170" s="158">
        <f t="shared" si="10"/>
        <v>3102.7501536712721</v>
      </c>
      <c r="L170" s="146">
        <f>Volumes!L179</f>
        <v>45.384615384615387</v>
      </c>
      <c r="M170" s="146">
        <f>Volumes!M179</f>
        <v>51.546337597645191</v>
      </c>
      <c r="N170" s="146">
        <f>Volumes!N179</f>
        <v>923.12267856147571</v>
      </c>
      <c r="O170" s="146">
        <f>Volumes!O179</f>
        <v>1172.7386054608689</v>
      </c>
      <c r="P170" s="146">
        <f>Volumes!P179</f>
        <v>19</v>
      </c>
      <c r="Q170" s="146">
        <f>Volumes!Q179</f>
        <v>606.95791666666662</v>
      </c>
      <c r="R170" s="146">
        <f>Volumes!R179</f>
        <v>284</v>
      </c>
      <c r="S170" s="146">
        <f>Volumes!S179</f>
        <v>0</v>
      </c>
      <c r="T170" s="139"/>
      <c r="U170" s="139"/>
    </row>
    <row r="171" spans="1:21">
      <c r="B171" s="45" t="s">
        <v>256</v>
      </c>
      <c r="C171" s="67"/>
      <c r="D171" s="67"/>
      <c r="E171" s="67"/>
      <c r="F171" s="45" t="s">
        <v>110</v>
      </c>
      <c r="J171" s="158">
        <f t="shared" si="10"/>
        <v>2455.3199391271482</v>
      </c>
      <c r="L171" s="146">
        <f>Volumes!L180</f>
        <v>15.384615384615383</v>
      </c>
      <c r="M171" s="146">
        <f>Volumes!M180</f>
        <v>12.432831427601043</v>
      </c>
      <c r="N171" s="146">
        <f>Volumes!N180</f>
        <v>747.10343347042408</v>
      </c>
      <c r="O171" s="146">
        <f>Volumes!O180</f>
        <v>635.33380884450787</v>
      </c>
      <c r="P171" s="146">
        <f>Volumes!P180</f>
        <v>4</v>
      </c>
      <c r="Q171" s="146">
        <f>Volumes!Q180</f>
        <v>668.06524999999999</v>
      </c>
      <c r="R171" s="146">
        <f>Volumes!R180</f>
        <v>373</v>
      </c>
      <c r="S171" s="146">
        <f>Volumes!S180</f>
        <v>0</v>
      </c>
      <c r="T171" s="139"/>
      <c r="U171" s="139"/>
    </row>
    <row r="172" spans="1:21">
      <c r="B172" s="45" t="s">
        <v>257</v>
      </c>
      <c r="C172" s="67"/>
      <c r="D172" s="67"/>
      <c r="E172" s="67"/>
      <c r="F172" s="45" t="s">
        <v>110</v>
      </c>
      <c r="J172" s="158">
        <f t="shared" si="10"/>
        <v>1104.6816028427634</v>
      </c>
      <c r="L172" s="146">
        <f>Volumes!L181</f>
        <v>3</v>
      </c>
      <c r="M172" s="146">
        <f>Volumes!M181</f>
        <v>0.99825653798256542</v>
      </c>
      <c r="N172" s="146">
        <f>Volumes!N181</f>
        <v>334.88812902696048</v>
      </c>
      <c r="O172" s="146">
        <f>Volumes!O181</f>
        <v>351.97880061115353</v>
      </c>
      <c r="P172" s="146">
        <f>Volumes!P181</f>
        <v>3</v>
      </c>
      <c r="Q172" s="146">
        <f>Volumes!Q181</f>
        <v>408.81641666666673</v>
      </c>
      <c r="R172" s="146">
        <f>Volumes!R181</f>
        <v>2</v>
      </c>
      <c r="S172" s="146">
        <f>Volumes!S181</f>
        <v>0</v>
      </c>
      <c r="T172" s="139"/>
      <c r="U172" s="139"/>
    </row>
    <row r="173" spans="1:21">
      <c r="B173" s="45" t="s">
        <v>258</v>
      </c>
      <c r="C173" s="67"/>
      <c r="D173" s="67"/>
      <c r="E173" s="67"/>
      <c r="F173" s="45" t="s">
        <v>110</v>
      </c>
      <c r="J173" s="158">
        <f t="shared" si="10"/>
        <v>703.39154515091445</v>
      </c>
      <c r="L173" s="146">
        <f>Volumes!L182</f>
        <v>9</v>
      </c>
      <c r="M173" s="146">
        <f>Volumes!M182</f>
        <v>0.99825653798256542</v>
      </c>
      <c r="N173" s="146">
        <f>Volumes!N182</f>
        <v>199.22932515482142</v>
      </c>
      <c r="O173" s="146">
        <f>Volumes!O182</f>
        <v>200.34046345811049</v>
      </c>
      <c r="P173" s="146">
        <f>Volumes!P182</f>
        <v>0</v>
      </c>
      <c r="Q173" s="146">
        <f>Volumes!Q182</f>
        <v>293.82349999999997</v>
      </c>
      <c r="R173" s="146">
        <f>Volumes!R182</f>
        <v>0</v>
      </c>
      <c r="S173" s="146">
        <f>Volumes!S182</f>
        <v>0</v>
      </c>
      <c r="T173" s="139"/>
      <c r="U173" s="139"/>
    </row>
    <row r="174" spans="1:21">
      <c r="B174" s="45" t="s">
        <v>259</v>
      </c>
      <c r="C174" s="67"/>
      <c r="D174" s="67"/>
      <c r="E174" s="67"/>
      <c r="F174" s="45" t="s">
        <v>110</v>
      </c>
      <c r="J174" s="158">
        <f t="shared" si="10"/>
        <v>517.78941622834327</v>
      </c>
      <c r="L174" s="146">
        <f>Volumes!L183</f>
        <v>23</v>
      </c>
      <c r="M174" s="146">
        <f>Volumes!M183</f>
        <v>0</v>
      </c>
      <c r="N174" s="146">
        <f>Volumes!N183</f>
        <v>70.808966955707191</v>
      </c>
      <c r="O174" s="146">
        <f>Volumes!O183</f>
        <v>93.2600326059694</v>
      </c>
      <c r="P174" s="146">
        <f>Volumes!P183</f>
        <v>0</v>
      </c>
      <c r="Q174" s="146">
        <f>Volumes!Q183</f>
        <v>126.72041666666667</v>
      </c>
      <c r="R174" s="146">
        <f>Volumes!R183</f>
        <v>204</v>
      </c>
      <c r="S174" s="146">
        <f>Volumes!S183</f>
        <v>0</v>
      </c>
      <c r="T174" s="139"/>
      <c r="U174" s="139"/>
    </row>
    <row r="175" spans="1:21">
      <c r="B175" s="45" t="s">
        <v>260</v>
      </c>
      <c r="C175" s="67"/>
      <c r="D175" s="67"/>
      <c r="E175" s="67"/>
      <c r="F175" s="45" t="s">
        <v>110</v>
      </c>
      <c r="J175" s="158">
        <f t="shared" si="10"/>
        <v>119.8529332831703</v>
      </c>
      <c r="L175" s="146">
        <f>Volumes!L184</f>
        <v>0</v>
      </c>
      <c r="M175" s="146">
        <f>Volumes!M184</f>
        <v>0</v>
      </c>
      <c r="N175" s="146">
        <f>Volumes!N184</f>
        <v>25.563707047905694</v>
      </c>
      <c r="O175" s="146">
        <f>Volumes!O184</f>
        <v>43.204226235264606</v>
      </c>
      <c r="P175" s="146">
        <f>Volumes!P184</f>
        <v>0</v>
      </c>
      <c r="Q175" s="146">
        <f>Volumes!Q184</f>
        <v>51.085000000000008</v>
      </c>
      <c r="R175" s="146">
        <f>Volumes!R184</f>
        <v>0</v>
      </c>
      <c r="S175" s="146">
        <f>Volumes!S184</f>
        <v>0</v>
      </c>
      <c r="T175" s="139"/>
      <c r="U175" s="139"/>
    </row>
    <row r="176" spans="1:21">
      <c r="B176" s="45" t="s">
        <v>261</v>
      </c>
      <c r="C176" s="67"/>
      <c r="D176" s="67"/>
      <c r="E176" s="67"/>
      <c r="F176" s="45" t="s">
        <v>110</v>
      </c>
      <c r="J176" s="158">
        <f t="shared" si="10"/>
        <v>107.91636018507532</v>
      </c>
      <c r="L176" s="146">
        <f>Volumes!L185</f>
        <v>0</v>
      </c>
      <c r="M176" s="146">
        <f>Volumes!M185</f>
        <v>0</v>
      </c>
      <c r="N176" s="146">
        <f>Volumes!N185</f>
        <v>15.161940918258374</v>
      </c>
      <c r="O176" s="146">
        <f>Volumes!O185</f>
        <v>37.587752600150274</v>
      </c>
      <c r="P176" s="146">
        <f>Volumes!P185</f>
        <v>0</v>
      </c>
      <c r="Q176" s="146">
        <f>Volumes!Q185</f>
        <v>46.166666666666664</v>
      </c>
      <c r="R176" s="146">
        <f>Volumes!R185</f>
        <v>9</v>
      </c>
      <c r="S176" s="146">
        <f>Volumes!S185</f>
        <v>0</v>
      </c>
      <c r="T176" s="139"/>
      <c r="U176" s="139"/>
    </row>
    <row r="177" spans="1:21">
      <c r="B177" s="45"/>
      <c r="C177" s="67"/>
      <c r="D177" s="67"/>
      <c r="E177" s="67"/>
      <c r="F177" s="67"/>
      <c r="T177" s="59"/>
      <c r="U177" s="59"/>
    </row>
    <row r="178" spans="1:21">
      <c r="B178" s="44" t="s">
        <v>262</v>
      </c>
      <c r="C178" s="67"/>
      <c r="D178" s="67"/>
      <c r="E178" s="67"/>
      <c r="F178" s="67"/>
      <c r="T178" s="59"/>
      <c r="U178" s="59"/>
    </row>
    <row r="179" spans="1:21">
      <c r="B179" s="45" t="s">
        <v>252</v>
      </c>
      <c r="C179" s="67"/>
      <c r="D179" s="67"/>
      <c r="E179" s="67"/>
      <c r="F179" s="45" t="s">
        <v>110</v>
      </c>
      <c r="J179" s="158">
        <f t="shared" ref="J179:J188" si="11">SUM(L179:S179)</f>
        <v>115.11153931139752</v>
      </c>
      <c r="K179" s="139">
        <f>Volumes!K188</f>
        <v>0</v>
      </c>
      <c r="L179" s="146">
        <f>Volumes!L188</f>
        <v>4</v>
      </c>
      <c r="M179" s="146">
        <f>Volumes!M188</f>
        <v>4.4467791237405194</v>
      </c>
      <c r="N179" s="146">
        <f>Volumes!N188</f>
        <v>84.950979873819676</v>
      </c>
      <c r="O179" s="146">
        <f>Volumes!O188</f>
        <v>18.353780313837326</v>
      </c>
      <c r="P179" s="146">
        <f>Volumes!P188</f>
        <v>2.36</v>
      </c>
      <c r="Q179" s="146">
        <f>Volumes!Q188</f>
        <v>0</v>
      </c>
      <c r="R179" s="146">
        <f>Volumes!R188</f>
        <v>1</v>
      </c>
      <c r="S179" s="146">
        <f>Volumes!S188</f>
        <v>0</v>
      </c>
      <c r="T179" s="139"/>
      <c r="U179" s="139"/>
    </row>
    <row r="180" spans="1:21">
      <c r="B180" s="45" t="s">
        <v>253</v>
      </c>
      <c r="C180" s="67"/>
      <c r="D180" s="67"/>
      <c r="E180" s="67"/>
      <c r="F180" s="45" t="s">
        <v>110</v>
      </c>
      <c r="J180" s="158">
        <f t="shared" si="11"/>
        <v>65.700597806537345</v>
      </c>
      <c r="L180" s="146">
        <f>Volumes!L189</f>
        <v>6</v>
      </c>
      <c r="M180" s="146">
        <f>Volumes!M189</f>
        <v>12.614332616325145</v>
      </c>
      <c r="N180" s="146">
        <f>Volumes!N189</f>
        <v>15.086265190212202</v>
      </c>
      <c r="O180" s="146">
        <f>Volumes!O189</f>
        <v>22</v>
      </c>
      <c r="P180" s="146">
        <f>Volumes!P189</f>
        <v>8</v>
      </c>
      <c r="Q180" s="146">
        <f>Volumes!Q189</f>
        <v>0</v>
      </c>
      <c r="R180" s="146">
        <f>Volumes!R189</f>
        <v>2</v>
      </c>
      <c r="S180" s="146">
        <f>Volumes!S189</f>
        <v>0</v>
      </c>
      <c r="T180" s="139"/>
      <c r="U180" s="139"/>
    </row>
    <row r="181" spans="1:21">
      <c r="B181" s="45" t="s">
        <v>254</v>
      </c>
      <c r="C181" s="67"/>
      <c r="D181" s="67"/>
      <c r="E181" s="67"/>
      <c r="F181" s="45" t="s">
        <v>110</v>
      </c>
      <c r="J181" s="158">
        <f t="shared" si="11"/>
        <v>95.5007670991765</v>
      </c>
      <c r="L181" s="146">
        <f>Volumes!L190</f>
        <v>7</v>
      </c>
      <c r="M181" s="146">
        <f>Volumes!M190</f>
        <v>11.979078455790784</v>
      </c>
      <c r="N181" s="146">
        <f>Volumes!N190</f>
        <v>22.558593065639641</v>
      </c>
      <c r="O181" s="146">
        <f>Volumes!O190</f>
        <v>24.333095577746079</v>
      </c>
      <c r="P181" s="146">
        <f>Volumes!P190</f>
        <v>14.63</v>
      </c>
      <c r="Q181" s="146">
        <f>Volumes!Q190</f>
        <v>0</v>
      </c>
      <c r="R181" s="146">
        <f>Volumes!R190</f>
        <v>15</v>
      </c>
      <c r="S181" s="146">
        <f>Volumes!S190</f>
        <v>0</v>
      </c>
      <c r="T181" s="139"/>
      <c r="U181" s="139"/>
    </row>
    <row r="182" spans="1:21">
      <c r="B182" s="45" t="s">
        <v>255</v>
      </c>
      <c r="C182" s="67"/>
      <c r="D182" s="67"/>
      <c r="E182" s="67"/>
      <c r="F182" s="45" t="s">
        <v>110</v>
      </c>
      <c r="J182" s="158">
        <f t="shared" si="11"/>
        <v>184.5311496406722</v>
      </c>
      <c r="L182" s="146">
        <f>Volumes!L191</f>
        <v>17</v>
      </c>
      <c r="M182" s="146">
        <f>Volumes!M191</f>
        <v>31.308955054907727</v>
      </c>
      <c r="N182" s="146">
        <f>Volumes!N191</f>
        <v>36.752194585764478</v>
      </c>
      <c r="O182" s="146">
        <f>Volumes!O191</f>
        <v>55.5</v>
      </c>
      <c r="P182" s="146">
        <f>Volumes!P191</f>
        <v>17.97</v>
      </c>
      <c r="Q182" s="146">
        <f>Volumes!Q191</f>
        <v>0</v>
      </c>
      <c r="R182" s="146">
        <f>Volumes!R191</f>
        <v>26</v>
      </c>
      <c r="S182" s="146">
        <f>Volumes!S191</f>
        <v>0</v>
      </c>
      <c r="T182" s="139"/>
      <c r="U182" s="139"/>
    </row>
    <row r="183" spans="1:21">
      <c r="B183" s="45" t="s">
        <v>256</v>
      </c>
      <c r="C183" s="67"/>
      <c r="D183" s="67"/>
      <c r="E183" s="67"/>
      <c r="F183" s="45" t="s">
        <v>110</v>
      </c>
      <c r="J183" s="158">
        <f t="shared" si="11"/>
        <v>189.90988116878668</v>
      </c>
      <c r="L183" s="146">
        <f>Volumes!L192</f>
        <v>15</v>
      </c>
      <c r="M183" s="146">
        <f>Volumes!M192</f>
        <v>23.050650967961055</v>
      </c>
      <c r="N183" s="146">
        <f>Volumes!N192</f>
        <v>70.693395678714367</v>
      </c>
      <c r="O183" s="146">
        <f>Volumes!O192</f>
        <v>28.165834522111268</v>
      </c>
      <c r="P183" s="146">
        <f>Volumes!P192</f>
        <v>21</v>
      </c>
      <c r="Q183" s="146">
        <f>Volumes!Q192</f>
        <v>0</v>
      </c>
      <c r="R183" s="146">
        <f>Volumes!R192</f>
        <v>32</v>
      </c>
      <c r="S183" s="146">
        <f>Volumes!S192</f>
        <v>0</v>
      </c>
      <c r="T183" s="139"/>
      <c r="U183" s="139"/>
    </row>
    <row r="184" spans="1:21">
      <c r="B184" s="45" t="s">
        <v>257</v>
      </c>
      <c r="C184" s="67"/>
      <c r="D184" s="67"/>
      <c r="E184" s="67"/>
      <c r="F184" s="45" t="s">
        <v>110</v>
      </c>
      <c r="J184" s="158">
        <f t="shared" si="11"/>
        <v>231.45856477589876</v>
      </c>
      <c r="L184" s="146">
        <f>Volumes!L193</f>
        <v>9</v>
      </c>
      <c r="M184" s="146">
        <f>Volumes!M193</f>
        <v>18.966874221668743</v>
      </c>
      <c r="N184" s="146">
        <f>Volumes!N193</f>
        <v>165.98736154990101</v>
      </c>
      <c r="O184" s="146">
        <f>Volumes!O193</f>
        <v>28.504329004329016</v>
      </c>
      <c r="P184" s="146">
        <f>Volumes!P193</f>
        <v>8</v>
      </c>
      <c r="Q184" s="146">
        <f>Volumes!Q193</f>
        <v>0</v>
      </c>
      <c r="R184" s="146">
        <f>Volumes!R193</f>
        <v>1</v>
      </c>
      <c r="S184" s="146">
        <f>Volumes!S193</f>
        <v>0</v>
      </c>
      <c r="T184" s="139"/>
      <c r="U184" s="139"/>
    </row>
    <row r="185" spans="1:21">
      <c r="B185" s="45" t="s">
        <v>258</v>
      </c>
      <c r="C185" s="67"/>
      <c r="D185" s="67"/>
      <c r="E185" s="67"/>
      <c r="F185" s="45" t="s">
        <v>110</v>
      </c>
      <c r="J185" s="158">
        <f t="shared" si="11"/>
        <v>86.384867687330157</v>
      </c>
      <c r="L185" s="146">
        <f>Volumes!L194</f>
        <v>1</v>
      </c>
      <c r="M185" s="146">
        <f>Volumes!M194</f>
        <v>12.977334993773347</v>
      </c>
      <c r="N185" s="146">
        <f>Volumes!N194</f>
        <v>53.197150722586606</v>
      </c>
      <c r="O185" s="146">
        <f>Volumes!O194</f>
        <v>13.500381970970206</v>
      </c>
      <c r="P185" s="146">
        <f>Volumes!P194</f>
        <v>5.71</v>
      </c>
      <c r="Q185" s="146">
        <f>Volumes!Q194</f>
        <v>0</v>
      </c>
      <c r="R185" s="146">
        <f>Volumes!R194</f>
        <v>0</v>
      </c>
      <c r="S185" s="146">
        <f>Volumes!S194</f>
        <v>0</v>
      </c>
      <c r="T185" s="139"/>
      <c r="U185" s="139"/>
    </row>
    <row r="186" spans="1:21">
      <c r="B186" s="45" t="s">
        <v>259</v>
      </c>
      <c r="C186" s="68"/>
      <c r="D186" s="68"/>
      <c r="E186" s="68"/>
      <c r="F186" s="45" t="s">
        <v>110</v>
      </c>
      <c r="J186" s="158">
        <f t="shared" si="11"/>
        <v>162.3148996606981</v>
      </c>
      <c r="L186" s="146">
        <f>Volumes!L195</f>
        <v>0</v>
      </c>
      <c r="M186" s="146">
        <f>Volumes!M195</f>
        <v>8.9843088418430881</v>
      </c>
      <c r="N186" s="146">
        <f>Volumes!N195</f>
        <v>95.99512555675318</v>
      </c>
      <c r="O186" s="146">
        <f>Volumes!O195</f>
        <v>18.335465262101831</v>
      </c>
      <c r="P186" s="146">
        <f>Volumes!P195</f>
        <v>7</v>
      </c>
      <c r="Q186" s="146">
        <f>Volumes!Q195</f>
        <v>0</v>
      </c>
      <c r="R186" s="146">
        <f>Volumes!R195</f>
        <v>32</v>
      </c>
      <c r="S186" s="146">
        <f>Volumes!S195</f>
        <v>0</v>
      </c>
      <c r="T186" s="139"/>
      <c r="U186" s="139"/>
    </row>
    <row r="187" spans="1:21">
      <c r="B187" s="45" t="s">
        <v>260</v>
      </c>
      <c r="C187" s="67"/>
      <c r="D187" s="67"/>
      <c r="E187" s="67"/>
      <c r="F187" s="45" t="s">
        <v>110</v>
      </c>
      <c r="J187" s="158">
        <f t="shared" si="11"/>
        <v>24.284935548965237</v>
      </c>
      <c r="L187" s="146">
        <f>Volumes!L196</f>
        <v>0</v>
      </c>
      <c r="M187" s="146">
        <f>Volumes!M196</f>
        <v>4.0837767462923136</v>
      </c>
      <c r="N187" s="146">
        <f>Volumes!N196</f>
        <v>11.534366728431637</v>
      </c>
      <c r="O187" s="146">
        <f>Volumes!O196</f>
        <v>3.6667920742412843</v>
      </c>
      <c r="P187" s="146">
        <f>Volumes!P196</f>
        <v>5</v>
      </c>
      <c r="Q187" s="146">
        <f>Volumes!Q196</f>
        <v>0</v>
      </c>
      <c r="R187" s="146">
        <f>Volumes!R196</f>
        <v>0</v>
      </c>
      <c r="S187" s="146">
        <f>Volumes!S196</f>
        <v>0</v>
      </c>
      <c r="T187" s="139"/>
      <c r="U187" s="139"/>
    </row>
    <row r="188" spans="1:21">
      <c r="B188" s="45" t="s">
        <v>261</v>
      </c>
      <c r="C188" s="67"/>
      <c r="D188" s="67"/>
      <c r="E188" s="67"/>
      <c r="F188" s="45" t="s">
        <v>110</v>
      </c>
      <c r="J188" s="158">
        <f t="shared" si="11"/>
        <v>116.60086306463955</v>
      </c>
      <c r="L188" s="146">
        <f>Volumes!L197</f>
        <v>0</v>
      </c>
      <c r="M188" s="146">
        <f>Volumes!M197</f>
        <v>1.9965130759651308</v>
      </c>
      <c r="N188" s="146">
        <f>Volumes!N197</f>
        <v>35.605536369027952</v>
      </c>
      <c r="O188" s="146">
        <f>Volumes!O197</f>
        <v>5.9988136196464605</v>
      </c>
      <c r="P188" s="146">
        <f>Volumes!P197</f>
        <v>3</v>
      </c>
      <c r="Q188" s="146">
        <f>Volumes!Q197</f>
        <v>0</v>
      </c>
      <c r="R188" s="146">
        <f>Volumes!R197</f>
        <v>70</v>
      </c>
      <c r="S188" s="146">
        <f>Volumes!S197</f>
        <v>0</v>
      </c>
      <c r="T188" s="139"/>
      <c r="U188" s="139"/>
    </row>
    <row r="189" spans="1:21">
      <c r="T189" s="59"/>
      <c r="U189" s="59"/>
    </row>
    <row r="190" spans="1:21" s="78" customFormat="1">
      <c r="B190" s="78" t="s">
        <v>420</v>
      </c>
    </row>
    <row r="191" spans="1:21" s="59" customFormat="1">
      <c r="A191" s="2"/>
      <c r="B191" s="121"/>
      <c r="J191" s="141"/>
      <c r="L191" s="139"/>
      <c r="M191" s="139"/>
      <c r="N191" s="139"/>
      <c r="O191" s="139"/>
      <c r="P191" s="139"/>
      <c r="Q191" s="139"/>
      <c r="R191" s="139"/>
      <c r="S191" s="139"/>
      <c r="T191" s="139"/>
      <c r="U191" s="139"/>
    </row>
    <row r="192" spans="1:21" s="59" customFormat="1">
      <c r="A192" s="2"/>
      <c r="B192" s="142" t="s">
        <v>271</v>
      </c>
      <c r="J192" s="141"/>
      <c r="L192" s="139"/>
      <c r="M192" s="139"/>
      <c r="N192" s="139"/>
      <c r="O192" s="139"/>
      <c r="P192" s="139"/>
      <c r="Q192" s="139"/>
      <c r="R192" s="139"/>
      <c r="S192" s="139"/>
      <c r="T192" s="139"/>
      <c r="U192" s="139"/>
    </row>
    <row r="193" spans="1:21" s="59" customFormat="1">
      <c r="A193" s="2"/>
      <c r="B193" s="121"/>
      <c r="J193" s="141"/>
      <c r="L193" s="139"/>
      <c r="M193" s="139"/>
      <c r="N193" s="139"/>
      <c r="O193" s="139"/>
      <c r="P193" s="139"/>
      <c r="Q193" s="139"/>
      <c r="R193" s="139"/>
      <c r="S193" s="139"/>
      <c r="T193" s="139"/>
      <c r="U193" s="139"/>
    </row>
    <row r="194" spans="1:21" s="59" customFormat="1">
      <c r="A194" s="2"/>
      <c r="B194" s="142" t="s">
        <v>251</v>
      </c>
      <c r="J194" s="141"/>
      <c r="L194" s="139"/>
      <c r="M194" s="139"/>
      <c r="N194" s="139"/>
      <c r="O194" s="139"/>
      <c r="P194" s="139"/>
      <c r="Q194" s="139"/>
      <c r="R194" s="139"/>
      <c r="S194" s="139"/>
      <c r="T194" s="139"/>
      <c r="U194" s="139"/>
    </row>
    <row r="195" spans="1:21" s="59" customFormat="1">
      <c r="A195" s="2"/>
      <c r="B195" s="121" t="s">
        <v>252</v>
      </c>
      <c r="F195" s="59" t="s">
        <v>417</v>
      </c>
      <c r="J195" s="158">
        <f t="shared" ref="J195:J204" si="12">SUM(L195:S195)</f>
        <v>1424854.465316742</v>
      </c>
      <c r="K195" s="139">
        <f>'Omzet PAV rest v. aansl.'!K194</f>
        <v>0</v>
      </c>
      <c r="L195" s="158">
        <f t="shared" ref="L195:S204" si="13">L27*(1+$O$20)</f>
        <v>34415.380301882295</v>
      </c>
      <c r="M195" s="158">
        <f t="shared" si="13"/>
        <v>19434.541320230401</v>
      </c>
      <c r="N195" s="158">
        <f t="shared" si="13"/>
        <v>593682.61311566271</v>
      </c>
      <c r="O195" s="158">
        <f t="shared" si="13"/>
        <v>402751.31081684167</v>
      </c>
      <c r="P195" s="158">
        <f t="shared" si="13"/>
        <v>16377.923411136004</v>
      </c>
      <c r="Q195" s="158">
        <f t="shared" si="13"/>
        <v>338953.30150106881</v>
      </c>
      <c r="R195" s="158">
        <f t="shared" si="13"/>
        <v>19239.394849920001</v>
      </c>
      <c r="S195" s="158">
        <f t="shared" si="13"/>
        <v>0</v>
      </c>
      <c r="T195" s="139"/>
      <c r="U195" s="139"/>
    </row>
    <row r="196" spans="1:21" s="59" customFormat="1">
      <c r="A196" s="2"/>
      <c r="B196" s="121" t="s">
        <v>253</v>
      </c>
      <c r="F196" s="59" t="s">
        <v>417</v>
      </c>
      <c r="J196" s="158">
        <f t="shared" si="12"/>
        <v>2386180.0626229569</v>
      </c>
      <c r="L196" s="158">
        <f t="shared" si="13"/>
        <v>31175.251385254018</v>
      </c>
      <c r="M196" s="158">
        <f t="shared" si="13"/>
        <v>31341.364587187207</v>
      </c>
      <c r="N196" s="158">
        <f t="shared" si="13"/>
        <v>804325.82689102029</v>
      </c>
      <c r="O196" s="158">
        <f t="shared" si="13"/>
        <v>871804.99237849808</v>
      </c>
      <c r="P196" s="158">
        <f t="shared" si="13"/>
        <v>18280.868376153601</v>
      </c>
      <c r="Q196" s="158">
        <f t="shared" si="13"/>
        <v>592312.12089299725</v>
      </c>
      <c r="R196" s="158">
        <f t="shared" si="13"/>
        <v>36939.638111846405</v>
      </c>
      <c r="S196" s="158">
        <f t="shared" si="13"/>
        <v>0</v>
      </c>
      <c r="T196" s="139"/>
      <c r="U196" s="139"/>
    </row>
    <row r="197" spans="1:21" s="59" customFormat="1">
      <c r="A197" s="2"/>
      <c r="B197" s="121" t="s">
        <v>254</v>
      </c>
      <c r="F197" s="59" t="s">
        <v>417</v>
      </c>
      <c r="J197" s="158">
        <f t="shared" si="12"/>
        <v>2041877.0112686409</v>
      </c>
      <c r="L197" s="158">
        <f t="shared" si="13"/>
        <v>14280.295049965885</v>
      </c>
      <c r="M197" s="158">
        <f t="shared" si="13"/>
        <v>17893.453547692799</v>
      </c>
      <c r="N197" s="158">
        <f t="shared" si="13"/>
        <v>668421.12145597045</v>
      </c>
      <c r="O197" s="158">
        <f t="shared" si="13"/>
        <v>757518.87373110384</v>
      </c>
      <c r="P197" s="158">
        <f t="shared" si="13"/>
        <v>9800.9870934528026</v>
      </c>
      <c r="Q197" s="158">
        <f t="shared" si="13"/>
        <v>539138.97571209981</v>
      </c>
      <c r="R197" s="158">
        <f t="shared" si="13"/>
        <v>34823.304678355205</v>
      </c>
      <c r="S197" s="158">
        <f t="shared" si="13"/>
        <v>0</v>
      </c>
      <c r="T197" s="139"/>
      <c r="U197" s="139"/>
    </row>
    <row r="198" spans="1:21" s="59" customFormat="1">
      <c r="A198" s="2"/>
      <c r="B198" s="59" t="s">
        <v>255</v>
      </c>
      <c r="F198" s="59" t="s">
        <v>417</v>
      </c>
      <c r="J198" s="158">
        <f t="shared" si="12"/>
        <v>1545861.3469089649</v>
      </c>
      <c r="L198" s="158">
        <f t="shared" si="13"/>
        <v>14038.571305630525</v>
      </c>
      <c r="M198" s="158">
        <f t="shared" si="13"/>
        <v>15382.860611731201</v>
      </c>
      <c r="N198" s="158">
        <f t="shared" si="13"/>
        <v>499789.6775660105</v>
      </c>
      <c r="O198" s="158">
        <f t="shared" si="13"/>
        <v>642796.11758061324</v>
      </c>
      <c r="P198" s="158">
        <f t="shared" si="13"/>
        <v>19204.449335366407</v>
      </c>
      <c r="Q198" s="158">
        <f t="shared" si="13"/>
        <v>294237.97068086406</v>
      </c>
      <c r="R198" s="158">
        <f t="shared" si="13"/>
        <v>60411.69982874881</v>
      </c>
      <c r="S198" s="158">
        <f t="shared" si="13"/>
        <v>0</v>
      </c>
      <c r="T198" s="139"/>
      <c r="U198" s="139"/>
    </row>
    <row r="199" spans="1:21" s="59" customFormat="1">
      <c r="A199" s="2"/>
      <c r="B199" s="59" t="s">
        <v>256</v>
      </c>
      <c r="F199" s="59" t="s">
        <v>417</v>
      </c>
      <c r="J199" s="158">
        <f t="shared" si="12"/>
        <v>1538339.922503086</v>
      </c>
      <c r="L199" s="158">
        <f t="shared" si="13"/>
        <v>4521.2659531038726</v>
      </c>
      <c r="M199" s="158">
        <f t="shared" si="13"/>
        <v>4418.1114828480004</v>
      </c>
      <c r="N199" s="158">
        <f t="shared" si="13"/>
        <v>566503.47388059832</v>
      </c>
      <c r="O199" s="158">
        <f t="shared" si="13"/>
        <v>529674.37843642256</v>
      </c>
      <c r="P199" s="158">
        <f t="shared" si="13"/>
        <v>5530.9989611520014</v>
      </c>
      <c r="Q199" s="158">
        <f t="shared" si="13"/>
        <v>349579.75069828611</v>
      </c>
      <c r="R199" s="158">
        <f t="shared" si="13"/>
        <v>78111.943090675224</v>
      </c>
      <c r="S199" s="158">
        <f t="shared" si="13"/>
        <v>0</v>
      </c>
      <c r="T199" s="139"/>
      <c r="U199" s="139"/>
    </row>
    <row r="200" spans="1:21" s="59" customFormat="1">
      <c r="A200" s="2"/>
      <c r="B200" s="59" t="s">
        <v>257</v>
      </c>
      <c r="F200" s="59" t="s">
        <v>417</v>
      </c>
      <c r="J200" s="158">
        <f t="shared" si="12"/>
        <v>992082.74556312105</v>
      </c>
      <c r="L200" s="158">
        <f t="shared" si="13"/>
        <v>1417.3251497444828</v>
      </c>
      <c r="M200" s="158">
        <f t="shared" si="13"/>
        <v>0</v>
      </c>
      <c r="N200" s="158">
        <f t="shared" si="13"/>
        <v>364269.8599503694</v>
      </c>
      <c r="O200" s="158">
        <f t="shared" si="13"/>
        <v>369928.90113822644</v>
      </c>
      <c r="P200" s="158">
        <f t="shared" si="13"/>
        <v>4817.2690089215994</v>
      </c>
      <c r="Q200" s="158">
        <f t="shared" si="13"/>
        <v>251456.99636736003</v>
      </c>
      <c r="R200" s="158">
        <f t="shared" si="13"/>
        <v>192.39394849920004</v>
      </c>
      <c r="S200" s="158">
        <f t="shared" si="13"/>
        <v>0</v>
      </c>
      <c r="T200" s="139"/>
      <c r="U200" s="139"/>
    </row>
    <row r="201" spans="1:21">
      <c r="B201" s="2" t="s">
        <v>258</v>
      </c>
      <c r="F201" s="59" t="s">
        <v>417</v>
      </c>
      <c r="J201" s="158">
        <f t="shared" si="12"/>
        <v>718724.04780964041</v>
      </c>
      <c r="L201" s="158">
        <f t="shared" si="13"/>
        <v>0</v>
      </c>
      <c r="M201" s="158">
        <f t="shared" si="13"/>
        <v>496.96101020160006</v>
      </c>
      <c r="N201" s="158">
        <f t="shared" si="13"/>
        <v>234807.55818354804</v>
      </c>
      <c r="O201" s="158">
        <f t="shared" si="13"/>
        <v>282463.80694933073</v>
      </c>
      <c r="P201" s="158">
        <f t="shared" si="13"/>
        <v>0</v>
      </c>
      <c r="Q201" s="158">
        <f t="shared" si="13"/>
        <v>200955.72166656001</v>
      </c>
      <c r="R201" s="158">
        <f t="shared" si="13"/>
        <v>0</v>
      </c>
      <c r="S201" s="158">
        <f t="shared" si="13"/>
        <v>0</v>
      </c>
      <c r="T201" s="139"/>
      <c r="U201" s="139"/>
    </row>
    <row r="202" spans="1:21">
      <c r="B202" s="2" t="s">
        <v>259</v>
      </c>
      <c r="F202" s="59" t="s">
        <v>417</v>
      </c>
      <c r="J202" s="158">
        <f t="shared" si="12"/>
        <v>507209.4029862298</v>
      </c>
      <c r="L202" s="158">
        <f t="shared" si="13"/>
        <v>0</v>
      </c>
      <c r="M202" s="158">
        <f t="shared" si="13"/>
        <v>0</v>
      </c>
      <c r="N202" s="158">
        <f t="shared" si="13"/>
        <v>137219.04759611786</v>
      </c>
      <c r="O202" s="158">
        <f t="shared" si="13"/>
        <v>164285.5358536831</v>
      </c>
      <c r="P202" s="158">
        <f t="shared" si="13"/>
        <v>0</v>
      </c>
      <c r="Q202" s="158">
        <f t="shared" si="13"/>
        <v>162993.36296960642</v>
      </c>
      <c r="R202" s="158">
        <f t="shared" si="13"/>
        <v>42711.45656682241</v>
      </c>
      <c r="S202" s="158">
        <f t="shared" si="13"/>
        <v>0</v>
      </c>
      <c r="T202" s="139"/>
      <c r="U202" s="139"/>
    </row>
    <row r="203" spans="1:21">
      <c r="B203" s="2" t="s">
        <v>260</v>
      </c>
      <c r="F203" s="59" t="s">
        <v>417</v>
      </c>
      <c r="J203" s="158">
        <f t="shared" si="12"/>
        <v>178682.13491880396</v>
      </c>
      <c r="L203" s="158">
        <f t="shared" si="13"/>
        <v>0</v>
      </c>
      <c r="M203" s="158">
        <f t="shared" si="13"/>
        <v>0</v>
      </c>
      <c r="N203" s="158">
        <f t="shared" si="13"/>
        <v>49413.688972801647</v>
      </c>
      <c r="O203" s="158">
        <f t="shared" si="13"/>
        <v>73251.633851435894</v>
      </c>
      <c r="P203" s="158">
        <f t="shared" si="13"/>
        <v>0</v>
      </c>
      <c r="Q203" s="158">
        <f t="shared" si="13"/>
        <v>56016.812094566405</v>
      </c>
      <c r="R203" s="158">
        <f t="shared" si="13"/>
        <v>0</v>
      </c>
      <c r="S203" s="158">
        <f t="shared" si="13"/>
        <v>0</v>
      </c>
      <c r="T203" s="139"/>
      <c r="U203" s="139"/>
    </row>
    <row r="204" spans="1:21">
      <c r="B204" s="2" t="s">
        <v>261</v>
      </c>
      <c r="F204" s="59" t="s">
        <v>417</v>
      </c>
      <c r="J204" s="158">
        <f t="shared" si="12"/>
        <v>221456.53625867484</v>
      </c>
      <c r="L204" s="158">
        <f t="shared" si="13"/>
        <v>0</v>
      </c>
      <c r="M204" s="158">
        <f t="shared" si="13"/>
        <v>0</v>
      </c>
      <c r="N204" s="158">
        <f t="shared" si="13"/>
        <v>45395.731803773124</v>
      </c>
      <c r="O204" s="158">
        <f t="shared" si="13"/>
        <v>93569.611721642199</v>
      </c>
      <c r="P204" s="158">
        <f t="shared" si="13"/>
        <v>0</v>
      </c>
      <c r="Q204" s="158">
        <f t="shared" si="13"/>
        <v>81144.435093765118</v>
      </c>
      <c r="R204" s="158">
        <f t="shared" si="13"/>
        <v>1346.7576394944003</v>
      </c>
      <c r="S204" s="158">
        <f t="shared" si="13"/>
        <v>0</v>
      </c>
      <c r="T204" s="139"/>
      <c r="U204" s="139"/>
    </row>
    <row r="205" spans="1:21">
      <c r="J205" s="59"/>
      <c r="L205" s="139"/>
      <c r="M205" s="139"/>
      <c r="N205" s="139"/>
      <c r="O205" s="139"/>
      <c r="P205" s="139"/>
      <c r="Q205" s="139"/>
      <c r="R205" s="139"/>
      <c r="S205" s="139"/>
      <c r="T205" s="139"/>
      <c r="U205" s="139"/>
    </row>
    <row r="206" spans="1:21">
      <c r="B206" s="1" t="s">
        <v>262</v>
      </c>
      <c r="J206" s="59"/>
      <c r="L206" s="139"/>
      <c r="M206" s="139"/>
      <c r="N206" s="139"/>
      <c r="O206" s="139"/>
      <c r="P206" s="139"/>
      <c r="Q206" s="139"/>
      <c r="R206" s="139"/>
      <c r="S206" s="139"/>
      <c r="T206" s="139"/>
      <c r="U206" s="139"/>
    </row>
    <row r="207" spans="1:21">
      <c r="B207" s="2" t="s">
        <v>252</v>
      </c>
      <c r="F207" s="59" t="s">
        <v>417</v>
      </c>
      <c r="J207" s="158">
        <f t="shared" ref="J207:J216" si="14">SUM(L207:S207)</f>
        <v>3075.6260083852803</v>
      </c>
      <c r="K207" s="139">
        <f>'Omzet PAV rest v. aansl.'!K206</f>
        <v>0</v>
      </c>
      <c r="L207" s="158">
        <f t="shared" ref="L207:S216" si="15">L39*(1+$O$20)</f>
        <v>151.55824658688002</v>
      </c>
      <c r="M207" s="158">
        <f t="shared" si="15"/>
        <v>856.91341572480007</v>
      </c>
      <c r="N207" s="158">
        <f t="shared" si="15"/>
        <v>681.484630176</v>
      </c>
      <c r="O207" s="158">
        <f t="shared" si="15"/>
        <v>856.27499811840005</v>
      </c>
      <c r="P207" s="158">
        <f t="shared" si="15"/>
        <v>337.00076928000004</v>
      </c>
      <c r="Q207" s="158">
        <f t="shared" si="15"/>
        <v>0</v>
      </c>
      <c r="R207" s="158">
        <f t="shared" si="15"/>
        <v>192.39394849920004</v>
      </c>
      <c r="S207" s="158">
        <f t="shared" si="15"/>
        <v>0</v>
      </c>
      <c r="T207" s="139"/>
      <c r="U207" s="139"/>
    </row>
    <row r="208" spans="1:21">
      <c r="B208" s="2" t="s">
        <v>253</v>
      </c>
      <c r="F208" s="59" t="s">
        <v>417</v>
      </c>
      <c r="J208" s="158">
        <f t="shared" si="14"/>
        <v>13155.088517605902</v>
      </c>
      <c r="L208" s="158">
        <f t="shared" si="15"/>
        <v>1036.9593211299843</v>
      </c>
      <c r="M208" s="158">
        <f t="shared" si="15"/>
        <v>3987.4517109504</v>
      </c>
      <c r="N208" s="158">
        <f t="shared" si="15"/>
        <v>2570.3322462039159</v>
      </c>
      <c r="O208" s="158">
        <f t="shared" si="15"/>
        <v>2657.9941420032005</v>
      </c>
      <c r="P208" s="158">
        <f t="shared" si="15"/>
        <v>2517.5632003200003</v>
      </c>
      <c r="Q208" s="158">
        <f t="shared" si="15"/>
        <v>0</v>
      </c>
      <c r="R208" s="158">
        <f t="shared" si="15"/>
        <v>384.78789699840007</v>
      </c>
      <c r="S208" s="158">
        <f t="shared" si="15"/>
        <v>0</v>
      </c>
      <c r="T208" s="139"/>
      <c r="U208" s="139"/>
    </row>
    <row r="209" spans="1:21">
      <c r="B209" s="2" t="s">
        <v>254</v>
      </c>
      <c r="F209" s="59" t="s">
        <v>417</v>
      </c>
      <c r="J209" s="158">
        <f t="shared" si="14"/>
        <v>36190.135022484377</v>
      </c>
      <c r="L209" s="158">
        <f t="shared" si="15"/>
        <v>1208.6187216768001</v>
      </c>
      <c r="M209" s="158">
        <f t="shared" si="15"/>
        <v>4941.1952856000016</v>
      </c>
      <c r="N209" s="158">
        <f t="shared" si="15"/>
        <v>5710.4152394797948</v>
      </c>
      <c r="O209" s="158">
        <f t="shared" si="15"/>
        <v>2621.5729408511997</v>
      </c>
      <c r="P209" s="158">
        <f t="shared" si="15"/>
        <v>17748.511819315201</v>
      </c>
      <c r="Q209" s="158">
        <f t="shared" si="15"/>
        <v>0</v>
      </c>
      <c r="R209" s="158">
        <f t="shared" si="15"/>
        <v>3959.8210155613801</v>
      </c>
      <c r="S209" s="158">
        <f t="shared" si="15"/>
        <v>0</v>
      </c>
      <c r="T209" s="139"/>
      <c r="U209" s="139"/>
    </row>
    <row r="210" spans="1:21">
      <c r="B210" s="2" t="s">
        <v>255</v>
      </c>
      <c r="F210" s="59" t="s">
        <v>417</v>
      </c>
      <c r="J210" s="158">
        <f t="shared" si="14"/>
        <v>84648.87102872433</v>
      </c>
      <c r="L210" s="158">
        <f t="shared" si="15"/>
        <v>4834.4748867072003</v>
      </c>
      <c r="M210" s="158">
        <f t="shared" si="15"/>
        <v>22736.332521907199</v>
      </c>
      <c r="N210" s="158">
        <f t="shared" si="15"/>
        <v>13293.165410369122</v>
      </c>
      <c r="O210" s="158">
        <f t="shared" si="15"/>
        <v>11119.267121356801</v>
      </c>
      <c r="P210" s="158">
        <f t="shared" si="15"/>
        <v>25739.448942412808</v>
      </c>
      <c r="Q210" s="158">
        <f t="shared" si="15"/>
        <v>0</v>
      </c>
      <c r="R210" s="158">
        <f t="shared" si="15"/>
        <v>6926.182145971201</v>
      </c>
      <c r="S210" s="158">
        <f t="shared" si="15"/>
        <v>0</v>
      </c>
      <c r="T210" s="139"/>
      <c r="U210" s="139"/>
    </row>
    <row r="211" spans="1:21">
      <c r="B211" s="2" t="s">
        <v>256</v>
      </c>
      <c r="F211" s="59" t="s">
        <v>417</v>
      </c>
      <c r="J211" s="158">
        <f t="shared" si="14"/>
        <v>190997.37319659098</v>
      </c>
      <c r="L211" s="158">
        <f t="shared" si="15"/>
        <v>4255.3091323330564</v>
      </c>
      <c r="M211" s="158">
        <f t="shared" si="15"/>
        <v>20550.484830355203</v>
      </c>
      <c r="N211" s="158">
        <f t="shared" si="15"/>
        <v>96996.090410081917</v>
      </c>
      <c r="O211" s="158">
        <f t="shared" si="15"/>
        <v>21293.843639040002</v>
      </c>
      <c r="P211" s="158">
        <f t="shared" si="15"/>
        <v>40590.675141811225</v>
      </c>
      <c r="Q211" s="158">
        <f t="shared" si="15"/>
        <v>0</v>
      </c>
      <c r="R211" s="158">
        <f t="shared" si="15"/>
        <v>7310.9700429696013</v>
      </c>
      <c r="S211" s="158">
        <f t="shared" si="15"/>
        <v>0</v>
      </c>
      <c r="T211" s="139"/>
      <c r="U211" s="139"/>
    </row>
    <row r="212" spans="1:21">
      <c r="B212" s="2" t="s">
        <v>257</v>
      </c>
      <c r="F212" s="59" t="s">
        <v>417</v>
      </c>
      <c r="J212" s="158">
        <f t="shared" si="14"/>
        <v>138176.79879129495</v>
      </c>
      <c r="L212" s="158">
        <f t="shared" si="15"/>
        <v>2339.7113583083524</v>
      </c>
      <c r="M212" s="158">
        <f t="shared" si="15"/>
        <v>17923.270789670405</v>
      </c>
      <c r="N212" s="158">
        <f t="shared" si="15"/>
        <v>47011.4607865418</v>
      </c>
      <c r="O212" s="158">
        <f t="shared" si="15"/>
        <v>53706.828809088001</v>
      </c>
      <c r="P212" s="158">
        <f t="shared" si="15"/>
        <v>17003.133099187202</v>
      </c>
      <c r="Q212" s="158">
        <f t="shared" si="15"/>
        <v>0</v>
      </c>
      <c r="R212" s="158">
        <f t="shared" si="15"/>
        <v>192.39394849920004</v>
      </c>
      <c r="S212" s="158">
        <f t="shared" si="15"/>
        <v>0</v>
      </c>
      <c r="T212" s="139"/>
      <c r="U212" s="139"/>
    </row>
    <row r="213" spans="1:21">
      <c r="B213" s="2" t="s">
        <v>258</v>
      </c>
      <c r="F213" s="59" t="s">
        <v>417</v>
      </c>
      <c r="J213" s="158">
        <f t="shared" si="14"/>
        <v>227558.15580635681</v>
      </c>
      <c r="L213" s="158">
        <f t="shared" si="15"/>
        <v>965.47580640000012</v>
      </c>
      <c r="M213" s="158">
        <f t="shared" si="15"/>
        <v>18631.328244480006</v>
      </c>
      <c r="N213" s="158">
        <f t="shared" si="15"/>
        <v>116811.24660412956</v>
      </c>
      <c r="O213" s="158">
        <f t="shared" si="15"/>
        <v>70533.800512358415</v>
      </c>
      <c r="P213" s="158">
        <f t="shared" si="15"/>
        <v>20616.304638988808</v>
      </c>
      <c r="Q213" s="158">
        <f t="shared" si="15"/>
        <v>0</v>
      </c>
      <c r="R213" s="158">
        <f t="shared" si="15"/>
        <v>0</v>
      </c>
      <c r="S213" s="158">
        <f t="shared" si="15"/>
        <v>0</v>
      </c>
      <c r="T213" s="139"/>
      <c r="U213" s="139"/>
    </row>
    <row r="214" spans="1:21">
      <c r="B214" s="2" t="s">
        <v>259</v>
      </c>
      <c r="F214" s="59" t="s">
        <v>417</v>
      </c>
      <c r="J214" s="158">
        <f t="shared" si="14"/>
        <v>99861.87854649128</v>
      </c>
      <c r="L214" s="158">
        <f t="shared" si="15"/>
        <v>0</v>
      </c>
      <c r="M214" s="158">
        <f t="shared" si="15"/>
        <v>15738.480150220803</v>
      </c>
      <c r="N214" s="158">
        <f t="shared" si="15"/>
        <v>19138.650457704061</v>
      </c>
      <c r="O214" s="158">
        <f t="shared" si="15"/>
        <v>43009.670850048009</v>
      </c>
      <c r="P214" s="158">
        <f t="shared" si="15"/>
        <v>15626.076788044798</v>
      </c>
      <c r="Q214" s="158">
        <f t="shared" si="15"/>
        <v>0</v>
      </c>
      <c r="R214" s="158">
        <f t="shared" si="15"/>
        <v>6349.0003004736009</v>
      </c>
      <c r="S214" s="158">
        <f t="shared" si="15"/>
        <v>0</v>
      </c>
      <c r="T214" s="139"/>
      <c r="U214" s="139"/>
    </row>
    <row r="215" spans="1:21">
      <c r="B215" s="2" t="s">
        <v>260</v>
      </c>
      <c r="F215" s="59" t="s">
        <v>417</v>
      </c>
      <c r="J215" s="158">
        <f t="shared" si="14"/>
        <v>206982.92111803507</v>
      </c>
      <c r="L215" s="158">
        <f t="shared" si="15"/>
        <v>0</v>
      </c>
      <c r="M215" s="158">
        <f t="shared" si="15"/>
        <v>14561.572991616002</v>
      </c>
      <c r="N215" s="158">
        <f t="shared" si="15"/>
        <v>142189.98103967344</v>
      </c>
      <c r="O215" s="158">
        <f t="shared" si="15"/>
        <v>30688.504090675204</v>
      </c>
      <c r="P215" s="158">
        <f t="shared" si="15"/>
        <v>19542.862996070406</v>
      </c>
      <c r="Q215" s="158">
        <f t="shared" si="15"/>
        <v>0</v>
      </c>
      <c r="R215" s="158">
        <f t="shared" si="15"/>
        <v>0</v>
      </c>
      <c r="S215" s="158">
        <f t="shared" si="15"/>
        <v>0</v>
      </c>
      <c r="T215" s="139"/>
      <c r="U215" s="139"/>
    </row>
    <row r="216" spans="1:21">
      <c r="B216" s="2" t="s">
        <v>261</v>
      </c>
      <c r="F216" s="59" t="s">
        <v>417</v>
      </c>
      <c r="J216" s="158">
        <f t="shared" si="14"/>
        <v>155272.16489633051</v>
      </c>
      <c r="L216" s="158">
        <f t="shared" si="15"/>
        <v>0</v>
      </c>
      <c r="M216" s="158">
        <f t="shared" si="15"/>
        <v>17476.1482162176</v>
      </c>
      <c r="N216" s="158">
        <f t="shared" si="15"/>
        <v>78040.986921789678</v>
      </c>
      <c r="O216" s="158">
        <f t="shared" si="15"/>
        <v>33617.019843993607</v>
      </c>
      <c r="P216" s="158">
        <f t="shared" si="15"/>
        <v>12670.433519385602</v>
      </c>
      <c r="Q216" s="158">
        <f t="shared" si="15"/>
        <v>0</v>
      </c>
      <c r="R216" s="158">
        <f t="shared" si="15"/>
        <v>13467.576394944002</v>
      </c>
      <c r="S216" s="158">
        <f t="shared" si="15"/>
        <v>0</v>
      </c>
      <c r="T216" s="139"/>
      <c r="U216" s="139"/>
    </row>
    <row r="217" spans="1:21">
      <c r="J217" s="139"/>
      <c r="K217" s="59"/>
      <c r="L217" s="139"/>
      <c r="M217" s="139"/>
      <c r="N217" s="139"/>
      <c r="O217" s="139"/>
      <c r="P217" s="139"/>
      <c r="Q217" s="139"/>
      <c r="R217" s="139"/>
      <c r="S217" s="139"/>
      <c r="T217" s="139"/>
      <c r="U217" s="139"/>
    </row>
    <row r="218" spans="1:21" s="78" customFormat="1">
      <c r="B218" s="78" t="s">
        <v>421</v>
      </c>
    </row>
    <row r="219" spans="1:21" s="59" customFormat="1">
      <c r="A219" s="2"/>
      <c r="B219" s="121"/>
      <c r="J219" s="141"/>
      <c r="L219" s="139"/>
      <c r="M219" s="139"/>
      <c r="N219" s="139"/>
      <c r="O219" s="139"/>
      <c r="P219" s="139"/>
      <c r="Q219" s="139"/>
      <c r="R219" s="139"/>
      <c r="S219" s="139"/>
      <c r="T219" s="139"/>
      <c r="U219" s="139"/>
    </row>
    <row r="220" spans="1:21" s="59" customFormat="1">
      <c r="A220" s="2"/>
      <c r="B220" s="142" t="s">
        <v>271</v>
      </c>
      <c r="J220" s="141"/>
      <c r="L220" s="139"/>
      <c r="M220" s="139"/>
      <c r="N220" s="139"/>
      <c r="O220" s="139"/>
      <c r="P220" s="139"/>
      <c r="Q220" s="139"/>
      <c r="R220" s="139"/>
      <c r="S220" s="139"/>
      <c r="T220" s="139"/>
      <c r="U220" s="139"/>
    </row>
    <row r="221" spans="1:21" s="59" customFormat="1">
      <c r="A221" s="2"/>
      <c r="B221" s="121"/>
      <c r="J221" s="141"/>
      <c r="L221" s="139"/>
      <c r="M221" s="139"/>
      <c r="N221" s="139"/>
      <c r="O221" s="139"/>
      <c r="P221" s="139"/>
      <c r="Q221" s="139"/>
      <c r="R221" s="139"/>
      <c r="S221" s="139"/>
      <c r="T221" s="139"/>
      <c r="U221" s="139"/>
    </row>
    <row r="222" spans="1:21" s="59" customFormat="1">
      <c r="A222" s="2"/>
      <c r="B222" s="142" t="s">
        <v>251</v>
      </c>
      <c r="J222" s="141"/>
      <c r="L222" s="139"/>
      <c r="M222" s="139"/>
      <c r="N222" s="139"/>
      <c r="O222" s="139"/>
      <c r="P222" s="139"/>
      <c r="Q222" s="139"/>
      <c r="R222" s="139"/>
      <c r="S222" s="139"/>
      <c r="T222" s="139"/>
      <c r="U222" s="139"/>
    </row>
    <row r="223" spans="1:21" s="59" customFormat="1">
      <c r="A223" s="2"/>
      <c r="B223" s="121" t="s">
        <v>252</v>
      </c>
      <c r="F223" s="59" t="s">
        <v>417</v>
      </c>
      <c r="J223" s="158">
        <f t="shared" ref="J223:J232" si="16">SUM(L223:S223)</f>
        <v>1420602.646434004</v>
      </c>
      <c r="K223" s="139">
        <f>'Omzet PAV rest v. aansl.'!K225</f>
        <v>0</v>
      </c>
      <c r="L223" s="158">
        <f t="shared" ref="L223:S232" si="17">L55*(1+$P$20)</f>
        <v>35386.601864233846</v>
      </c>
      <c r="M223" s="158">
        <f t="shared" si="17"/>
        <v>19316.346519272727</v>
      </c>
      <c r="N223" s="158">
        <f t="shared" si="17"/>
        <v>580435.42444605322</v>
      </c>
      <c r="O223" s="158">
        <f t="shared" si="17"/>
        <v>377962.02301713132</v>
      </c>
      <c r="P223" s="158">
        <f t="shared" si="17"/>
        <v>16357.959676800001</v>
      </c>
      <c r="Q223" s="158">
        <f t="shared" si="17"/>
        <v>372346.54323691287</v>
      </c>
      <c r="R223" s="158">
        <f t="shared" si="17"/>
        <v>18797.747673600003</v>
      </c>
      <c r="S223" s="158">
        <f t="shared" si="17"/>
        <v>0</v>
      </c>
      <c r="T223" s="139"/>
      <c r="U223" s="139"/>
    </row>
    <row r="224" spans="1:21" s="59" customFormat="1">
      <c r="A224" s="2"/>
      <c r="B224" s="121" t="s">
        <v>253</v>
      </c>
      <c r="F224" s="59" t="s">
        <v>417</v>
      </c>
      <c r="J224" s="158">
        <f t="shared" si="16"/>
        <v>2306748.4715928719</v>
      </c>
      <c r="L224" s="158">
        <f t="shared" si="17"/>
        <v>31031.930626936621</v>
      </c>
      <c r="M224" s="158">
        <f t="shared" si="17"/>
        <v>31380.883283781826</v>
      </c>
      <c r="N224" s="158">
        <f t="shared" si="17"/>
        <v>780675.29942908755</v>
      </c>
      <c r="O224" s="158">
        <f t="shared" si="17"/>
        <v>831172.2745503214</v>
      </c>
      <c r="P224" s="158">
        <f t="shared" si="17"/>
        <v>17120.817201600003</v>
      </c>
      <c r="Q224" s="158">
        <f t="shared" si="17"/>
        <v>580582.64931074448</v>
      </c>
      <c r="R224" s="158">
        <f t="shared" si="17"/>
        <v>34784.6171904</v>
      </c>
      <c r="S224" s="158">
        <f t="shared" si="17"/>
        <v>0</v>
      </c>
      <c r="T224" s="139"/>
      <c r="U224" s="139"/>
    </row>
    <row r="225" spans="1:21" s="59" customFormat="1">
      <c r="A225" s="2"/>
      <c r="B225" s="121" t="s">
        <v>254</v>
      </c>
      <c r="F225" s="59" t="s">
        <v>417</v>
      </c>
      <c r="J225" s="158">
        <f t="shared" si="16"/>
        <v>1992695.1014167364</v>
      </c>
      <c r="L225" s="158">
        <f t="shared" si="17"/>
        <v>14225.915022867692</v>
      </c>
      <c r="M225" s="158">
        <f t="shared" si="17"/>
        <v>17863.272403200004</v>
      </c>
      <c r="N225" s="158">
        <f t="shared" si="17"/>
        <v>664372.09629081166</v>
      </c>
      <c r="O225" s="158">
        <f t="shared" si="17"/>
        <v>731670.83628604386</v>
      </c>
      <c r="P225" s="158">
        <f t="shared" si="17"/>
        <v>10161.079790400001</v>
      </c>
      <c r="Q225" s="158">
        <f t="shared" si="17"/>
        <v>521901.12293541309</v>
      </c>
      <c r="R225" s="158">
        <f t="shared" si="17"/>
        <v>32500.778688000006</v>
      </c>
      <c r="S225" s="158">
        <f t="shared" si="17"/>
        <v>0</v>
      </c>
      <c r="T225" s="139"/>
      <c r="U225" s="139"/>
    </row>
    <row r="226" spans="1:21" s="59" customFormat="1">
      <c r="A226" s="2"/>
      <c r="B226" s="59" t="s">
        <v>255</v>
      </c>
      <c r="F226" s="59" t="s">
        <v>417</v>
      </c>
      <c r="J226" s="158">
        <f t="shared" si="16"/>
        <v>1471430.0706566768</v>
      </c>
      <c r="L226" s="158">
        <f t="shared" si="17"/>
        <v>13221.732785959386</v>
      </c>
      <c r="M226" s="158">
        <f t="shared" si="17"/>
        <v>15470.969508654547</v>
      </c>
      <c r="N226" s="158">
        <f t="shared" si="17"/>
        <v>490281.3812934531</v>
      </c>
      <c r="O226" s="158">
        <f t="shared" si="17"/>
        <v>598484.17423569842</v>
      </c>
      <c r="P226" s="158">
        <f t="shared" si="17"/>
        <v>19139.333875200002</v>
      </c>
      <c r="Q226" s="158">
        <f t="shared" si="17"/>
        <v>283066.49587906746</v>
      </c>
      <c r="R226" s="158">
        <f t="shared" si="17"/>
        <v>51765.98307864368</v>
      </c>
      <c r="S226" s="158">
        <f t="shared" si="17"/>
        <v>0</v>
      </c>
      <c r="T226" s="139"/>
      <c r="U226" s="139"/>
    </row>
    <row r="227" spans="1:21" s="59" customFormat="1">
      <c r="A227" s="2"/>
      <c r="B227" s="59" t="s">
        <v>256</v>
      </c>
      <c r="F227" s="59" t="s">
        <v>417</v>
      </c>
      <c r="J227" s="158">
        <f t="shared" si="16"/>
        <v>1451293.0773584049</v>
      </c>
      <c r="L227" s="158">
        <f t="shared" si="17"/>
        <v>3989.7353865600003</v>
      </c>
      <c r="M227" s="158">
        <f t="shared" si="17"/>
        <v>4713.3031679999995</v>
      </c>
      <c r="N227" s="158">
        <f t="shared" si="17"/>
        <v>548762.64823570836</v>
      </c>
      <c r="O227" s="158">
        <f t="shared" si="17"/>
        <v>501773.76853238733</v>
      </c>
      <c r="P227" s="158">
        <f t="shared" si="17"/>
        <v>5530.9843008000007</v>
      </c>
      <c r="Q227" s="158">
        <f t="shared" si="17"/>
        <v>316953.93247954041</v>
      </c>
      <c r="R227" s="158">
        <f t="shared" si="17"/>
        <v>69568.7052554088</v>
      </c>
      <c r="S227" s="158">
        <f t="shared" si="17"/>
        <v>0</v>
      </c>
      <c r="T227" s="139"/>
      <c r="U227" s="139"/>
    </row>
    <row r="228" spans="1:21" s="59" customFormat="1">
      <c r="A228" s="2"/>
      <c r="B228" s="59" t="s">
        <v>257</v>
      </c>
      <c r="F228" s="59" t="s">
        <v>417</v>
      </c>
      <c r="J228" s="158">
        <f t="shared" si="16"/>
        <v>987720.46179582214</v>
      </c>
      <c r="L228" s="158">
        <f t="shared" si="17"/>
        <v>877.47429470400004</v>
      </c>
      <c r="M228" s="158">
        <f t="shared" si="17"/>
        <v>0</v>
      </c>
      <c r="N228" s="158">
        <f t="shared" si="17"/>
        <v>341657.49840165838</v>
      </c>
      <c r="O228" s="158">
        <f t="shared" si="17"/>
        <v>390960.69473045663</v>
      </c>
      <c r="P228" s="158">
        <f t="shared" si="17"/>
        <v>4817.2694975999993</v>
      </c>
      <c r="Q228" s="158">
        <f t="shared" si="17"/>
        <v>249056.16510180311</v>
      </c>
      <c r="R228" s="158">
        <f t="shared" si="17"/>
        <v>351.35976960000005</v>
      </c>
      <c r="S228" s="158">
        <f t="shared" si="17"/>
        <v>0</v>
      </c>
      <c r="T228" s="139"/>
      <c r="U228" s="139"/>
    </row>
    <row r="229" spans="1:21">
      <c r="B229" s="2" t="s">
        <v>258</v>
      </c>
      <c r="F229" s="59" t="s">
        <v>417</v>
      </c>
      <c r="J229" s="158">
        <f t="shared" si="16"/>
        <v>734951.10667081771</v>
      </c>
      <c r="L229" s="158">
        <f t="shared" si="17"/>
        <v>0</v>
      </c>
      <c r="M229" s="158">
        <f t="shared" si="17"/>
        <v>496.9859328</v>
      </c>
      <c r="N229" s="158">
        <f t="shared" si="17"/>
        <v>222297.4173006677</v>
      </c>
      <c r="O229" s="158">
        <f t="shared" si="17"/>
        <v>325974.57952074078</v>
      </c>
      <c r="P229" s="158">
        <f t="shared" si="17"/>
        <v>0</v>
      </c>
      <c r="Q229" s="158">
        <f t="shared" si="17"/>
        <v>186182.12391660924</v>
      </c>
      <c r="R229" s="158">
        <f t="shared" si="17"/>
        <v>0</v>
      </c>
      <c r="S229" s="158">
        <f t="shared" si="17"/>
        <v>0</v>
      </c>
      <c r="T229" s="139"/>
      <c r="U229" s="139"/>
    </row>
    <row r="230" spans="1:21">
      <c r="B230" s="2" t="s">
        <v>259</v>
      </c>
      <c r="F230" s="59" t="s">
        <v>417</v>
      </c>
      <c r="J230" s="158">
        <f t="shared" si="16"/>
        <v>519431.45948439644</v>
      </c>
      <c r="L230" s="158">
        <f t="shared" si="17"/>
        <v>0</v>
      </c>
      <c r="M230" s="158">
        <f t="shared" si="17"/>
        <v>0</v>
      </c>
      <c r="N230" s="158">
        <f t="shared" si="17"/>
        <v>143670.9121588761</v>
      </c>
      <c r="O230" s="158">
        <f t="shared" si="17"/>
        <v>186735.7695166801</v>
      </c>
      <c r="P230" s="158">
        <f t="shared" si="17"/>
        <v>0</v>
      </c>
      <c r="Q230" s="158">
        <f t="shared" si="17"/>
        <v>151429.28246164016</v>
      </c>
      <c r="R230" s="158">
        <f t="shared" si="17"/>
        <v>37595.495347200005</v>
      </c>
      <c r="S230" s="158">
        <f t="shared" si="17"/>
        <v>0</v>
      </c>
      <c r="T230" s="139"/>
      <c r="U230" s="139"/>
    </row>
    <row r="231" spans="1:21">
      <c r="B231" s="2" t="s">
        <v>260</v>
      </c>
      <c r="F231" s="59" t="s">
        <v>417</v>
      </c>
      <c r="J231" s="158">
        <f t="shared" si="16"/>
        <v>221719.75345936709</v>
      </c>
      <c r="L231" s="158">
        <f t="shared" si="17"/>
        <v>0</v>
      </c>
      <c r="M231" s="158">
        <f t="shared" si="17"/>
        <v>0</v>
      </c>
      <c r="N231" s="158">
        <f t="shared" si="17"/>
        <v>56478.199335701815</v>
      </c>
      <c r="O231" s="158">
        <f t="shared" si="17"/>
        <v>103811.08292604376</v>
      </c>
      <c r="P231" s="158">
        <f t="shared" si="17"/>
        <v>0</v>
      </c>
      <c r="Q231" s="158">
        <f t="shared" si="17"/>
        <v>61430.471197621526</v>
      </c>
      <c r="R231" s="158">
        <f t="shared" si="17"/>
        <v>0</v>
      </c>
      <c r="S231" s="158">
        <f t="shared" si="17"/>
        <v>0</v>
      </c>
      <c r="T231" s="139"/>
      <c r="U231" s="139"/>
    </row>
    <row r="232" spans="1:21">
      <c r="B232" s="2" t="s">
        <v>261</v>
      </c>
      <c r="F232" s="59" t="s">
        <v>417</v>
      </c>
      <c r="J232" s="158">
        <f t="shared" si="16"/>
        <v>241006.84758655101</v>
      </c>
      <c r="L232" s="158">
        <f t="shared" si="17"/>
        <v>0</v>
      </c>
      <c r="M232" s="158">
        <f t="shared" si="17"/>
        <v>0</v>
      </c>
      <c r="N232" s="158">
        <f t="shared" si="17"/>
        <v>40013.248355347518</v>
      </c>
      <c r="O232" s="158">
        <f t="shared" si="17"/>
        <v>115834.29792957382</v>
      </c>
      <c r="P232" s="158">
        <f t="shared" si="17"/>
        <v>0</v>
      </c>
      <c r="Q232" s="158">
        <f t="shared" si="17"/>
        <v>83578.182338429688</v>
      </c>
      <c r="R232" s="158">
        <f t="shared" si="17"/>
        <v>1581.1189632000001</v>
      </c>
      <c r="S232" s="158">
        <f t="shared" si="17"/>
        <v>0</v>
      </c>
      <c r="T232" s="139"/>
      <c r="U232" s="139"/>
    </row>
    <row r="233" spans="1:21">
      <c r="J233" s="59"/>
      <c r="L233" s="139"/>
      <c r="M233" s="139"/>
      <c r="N233" s="139"/>
      <c r="O233" s="139"/>
      <c r="P233" s="139"/>
      <c r="Q233" s="139"/>
      <c r="R233" s="139"/>
      <c r="S233" s="139"/>
      <c r="T233" s="139"/>
      <c r="U233" s="139"/>
    </row>
    <row r="234" spans="1:21">
      <c r="B234" s="1" t="s">
        <v>262</v>
      </c>
      <c r="J234" s="59"/>
      <c r="L234" s="139"/>
      <c r="M234" s="139"/>
      <c r="N234" s="139"/>
      <c r="O234" s="139"/>
      <c r="P234" s="139"/>
      <c r="Q234" s="139"/>
      <c r="R234" s="139"/>
      <c r="S234" s="139"/>
      <c r="T234" s="139"/>
      <c r="U234" s="139"/>
    </row>
    <row r="235" spans="1:21">
      <c r="B235" s="2" t="s">
        <v>252</v>
      </c>
      <c r="F235" s="59" t="s">
        <v>417</v>
      </c>
      <c r="J235" s="158">
        <f t="shared" ref="J235:J244" si="18">SUM(L235:S235)</f>
        <v>3687.4820023592729</v>
      </c>
      <c r="K235" s="139">
        <f>'Omzet PAV rest v. aansl.'!K237</f>
        <v>0</v>
      </c>
      <c r="L235" s="158">
        <f t="shared" ref="L235:S244" si="19">L67*(1+$P$20)</f>
        <v>454.72074883200003</v>
      </c>
      <c r="M235" s="158">
        <f t="shared" si="19"/>
        <v>1185.6670743272728</v>
      </c>
      <c r="N235" s="158">
        <f t="shared" si="19"/>
        <v>569.37142080000001</v>
      </c>
      <c r="O235" s="158">
        <f t="shared" si="19"/>
        <v>856.04238720000012</v>
      </c>
      <c r="P235" s="158">
        <f t="shared" si="19"/>
        <v>446.0004864</v>
      </c>
      <c r="Q235" s="158">
        <f t="shared" si="19"/>
        <v>0</v>
      </c>
      <c r="R235" s="158">
        <f t="shared" si="19"/>
        <v>175.67988480000002</v>
      </c>
      <c r="S235" s="158">
        <f t="shared" si="19"/>
        <v>0</v>
      </c>
      <c r="T235" s="139"/>
      <c r="U235" s="139"/>
    </row>
    <row r="236" spans="1:21">
      <c r="B236" s="2" t="s">
        <v>253</v>
      </c>
      <c r="F236" s="59" t="s">
        <v>417</v>
      </c>
      <c r="J236" s="158">
        <f t="shared" si="18"/>
        <v>14963.146373402185</v>
      </c>
      <c r="L236" s="158">
        <f t="shared" si="19"/>
        <v>1037.0568075840001</v>
      </c>
      <c r="M236" s="158">
        <f t="shared" si="19"/>
        <v>3841.1010746181819</v>
      </c>
      <c r="N236" s="158">
        <f t="shared" si="19"/>
        <v>2766.4796880000008</v>
      </c>
      <c r="O236" s="158">
        <f t="shared" si="19"/>
        <v>4087.7948160000001</v>
      </c>
      <c r="P236" s="158">
        <f t="shared" si="19"/>
        <v>2879.3542176000033</v>
      </c>
      <c r="Q236" s="158">
        <f t="shared" si="19"/>
        <v>0</v>
      </c>
      <c r="R236" s="158">
        <f t="shared" si="19"/>
        <v>351.35976960000005</v>
      </c>
      <c r="S236" s="158">
        <f t="shared" si="19"/>
        <v>0</v>
      </c>
      <c r="T236" s="139"/>
      <c r="U236" s="139"/>
    </row>
    <row r="237" spans="1:21">
      <c r="B237" s="2" t="s">
        <v>254</v>
      </c>
      <c r="F237" s="59" t="s">
        <v>417</v>
      </c>
      <c r="J237" s="158">
        <f t="shared" si="18"/>
        <v>42972.098811263997</v>
      </c>
      <c r="L237" s="158">
        <f t="shared" si="19"/>
        <v>1692.2330288640001</v>
      </c>
      <c r="M237" s="158">
        <f t="shared" si="19"/>
        <v>5347.6077312000007</v>
      </c>
      <c r="N237" s="158">
        <f t="shared" si="19"/>
        <v>6342.6383999999998</v>
      </c>
      <c r="O237" s="158">
        <f t="shared" si="19"/>
        <v>8612.3459519999997</v>
      </c>
      <c r="P237" s="158">
        <f t="shared" si="19"/>
        <v>17815.035772800005</v>
      </c>
      <c r="Q237" s="158">
        <f t="shared" si="19"/>
        <v>0</v>
      </c>
      <c r="R237" s="158">
        <f t="shared" si="19"/>
        <v>3162.2379264000001</v>
      </c>
      <c r="S237" s="158">
        <f t="shared" si="19"/>
        <v>0</v>
      </c>
      <c r="T237" s="139"/>
      <c r="U237" s="139"/>
    </row>
    <row r="238" spans="1:21">
      <c r="B238" s="2" t="s">
        <v>255</v>
      </c>
      <c r="F238" s="59" t="s">
        <v>417</v>
      </c>
      <c r="J238" s="158">
        <f t="shared" si="18"/>
        <v>99087.350534469821</v>
      </c>
      <c r="L238" s="158">
        <f t="shared" si="19"/>
        <v>4593.2039354880008</v>
      </c>
      <c r="M238" s="158">
        <f t="shared" si="19"/>
        <v>21725.575456581821</v>
      </c>
      <c r="N238" s="158">
        <f t="shared" si="19"/>
        <v>14610.700238399997</v>
      </c>
      <c r="O238" s="158">
        <f t="shared" si="19"/>
        <v>29651.050598400005</v>
      </c>
      <c r="P238" s="158">
        <f t="shared" si="19"/>
        <v>23236.423761599999</v>
      </c>
      <c r="Q238" s="158">
        <f t="shared" si="19"/>
        <v>0</v>
      </c>
      <c r="R238" s="158">
        <f t="shared" si="19"/>
        <v>5270.3965440000011</v>
      </c>
      <c r="S238" s="158">
        <f t="shared" si="19"/>
        <v>0</v>
      </c>
      <c r="T238" s="139"/>
      <c r="U238" s="139"/>
    </row>
    <row r="239" spans="1:21">
      <c r="B239" s="2" t="s">
        <v>256</v>
      </c>
      <c r="F239" s="59" t="s">
        <v>417</v>
      </c>
      <c r="J239" s="158">
        <f t="shared" si="18"/>
        <v>211047.79323031337</v>
      </c>
      <c r="L239" s="158">
        <f t="shared" si="19"/>
        <v>4255.7177456640002</v>
      </c>
      <c r="M239" s="158">
        <f t="shared" si="19"/>
        <v>19649.758464000002</v>
      </c>
      <c r="N239" s="158">
        <f t="shared" si="19"/>
        <v>110769.11146864935</v>
      </c>
      <c r="O239" s="158">
        <f t="shared" si="19"/>
        <v>25549.328448</v>
      </c>
      <c r="P239" s="158">
        <f t="shared" si="19"/>
        <v>44675.081135999986</v>
      </c>
      <c r="Q239" s="158">
        <f t="shared" si="19"/>
        <v>0</v>
      </c>
      <c r="R239" s="158">
        <f t="shared" si="19"/>
        <v>6148.7959680000013</v>
      </c>
      <c r="S239" s="158">
        <f t="shared" si="19"/>
        <v>0</v>
      </c>
      <c r="T239" s="139"/>
      <c r="U239" s="139"/>
    </row>
    <row r="240" spans="1:21">
      <c r="B240" s="2" t="s">
        <v>257</v>
      </c>
      <c r="F240" s="59" t="s">
        <v>417</v>
      </c>
      <c r="J240" s="158">
        <f t="shared" si="18"/>
        <v>111625.043986512</v>
      </c>
      <c r="L240" s="158">
        <f t="shared" si="19"/>
        <v>2632.4228841120002</v>
      </c>
      <c r="M240" s="158">
        <f t="shared" si="19"/>
        <v>17251.569216000004</v>
      </c>
      <c r="N240" s="158">
        <f t="shared" si="19"/>
        <v>47961.82006559999</v>
      </c>
      <c r="O240" s="158">
        <f t="shared" si="19"/>
        <v>25062.971270400005</v>
      </c>
      <c r="P240" s="158">
        <f t="shared" si="19"/>
        <v>18540.580665600002</v>
      </c>
      <c r="Q240" s="158">
        <f t="shared" si="19"/>
        <v>0</v>
      </c>
      <c r="R240" s="158">
        <f t="shared" si="19"/>
        <v>175.67988480000002</v>
      </c>
      <c r="S240" s="158">
        <f t="shared" si="19"/>
        <v>0</v>
      </c>
      <c r="T240" s="139"/>
      <c r="U240" s="139"/>
    </row>
    <row r="241" spans="1:21">
      <c r="B241" s="2" t="s">
        <v>258</v>
      </c>
      <c r="F241" s="59" t="s">
        <v>417</v>
      </c>
      <c r="J241" s="158">
        <f t="shared" si="18"/>
        <v>201984.97772970173</v>
      </c>
      <c r="L241" s="158">
        <f t="shared" si="19"/>
        <v>445.64805842953848</v>
      </c>
      <c r="M241" s="158">
        <f t="shared" si="19"/>
        <v>18631.474848000002</v>
      </c>
      <c r="N241" s="158">
        <f t="shared" si="19"/>
        <v>140068.64680887217</v>
      </c>
      <c r="O241" s="158">
        <f t="shared" si="19"/>
        <v>22347.629740799999</v>
      </c>
      <c r="P241" s="158">
        <f t="shared" si="19"/>
        <v>20491.5782736</v>
      </c>
      <c r="Q241" s="158">
        <f t="shared" si="19"/>
        <v>0</v>
      </c>
      <c r="R241" s="158">
        <f t="shared" si="19"/>
        <v>0</v>
      </c>
      <c r="S241" s="158">
        <f t="shared" si="19"/>
        <v>0</v>
      </c>
      <c r="T241" s="139"/>
      <c r="U241" s="139"/>
    </row>
    <row r="242" spans="1:21">
      <c r="B242" s="2" t="s">
        <v>259</v>
      </c>
      <c r="F242" s="59" t="s">
        <v>417</v>
      </c>
      <c r="J242" s="158">
        <f t="shared" si="18"/>
        <v>79650.985377600009</v>
      </c>
      <c r="L242" s="158">
        <f t="shared" si="19"/>
        <v>0</v>
      </c>
      <c r="M242" s="158">
        <f t="shared" si="19"/>
        <v>15738.620889600001</v>
      </c>
      <c r="N242" s="158">
        <f t="shared" si="19"/>
        <v>20199.68455680001</v>
      </c>
      <c r="O242" s="158">
        <f t="shared" si="19"/>
        <v>21504.292992000002</v>
      </c>
      <c r="P242" s="158">
        <f t="shared" si="19"/>
        <v>16586.630625600003</v>
      </c>
      <c r="Q242" s="158">
        <f t="shared" si="19"/>
        <v>0</v>
      </c>
      <c r="R242" s="158">
        <f t="shared" si="19"/>
        <v>5621.7563136000008</v>
      </c>
      <c r="S242" s="158">
        <f t="shared" si="19"/>
        <v>0</v>
      </c>
      <c r="T242" s="139"/>
      <c r="U242" s="139"/>
    </row>
    <row r="243" spans="1:21">
      <c r="B243" s="2" t="s">
        <v>260</v>
      </c>
      <c r="F243" s="59" t="s">
        <v>417</v>
      </c>
      <c r="J243" s="158">
        <f t="shared" si="18"/>
        <v>188065.50918807281</v>
      </c>
      <c r="L243" s="158">
        <f t="shared" si="19"/>
        <v>0</v>
      </c>
      <c r="M243" s="158">
        <f t="shared" si="19"/>
        <v>14561.394624</v>
      </c>
      <c r="N243" s="158">
        <f t="shared" si="19"/>
        <v>142802.40540567282</v>
      </c>
      <c r="O243" s="158">
        <f t="shared" si="19"/>
        <v>11158.971264</v>
      </c>
      <c r="P243" s="158">
        <f t="shared" si="19"/>
        <v>19542.737894400001</v>
      </c>
      <c r="Q243" s="158">
        <f t="shared" si="19"/>
        <v>0</v>
      </c>
      <c r="R243" s="158">
        <f t="shared" si="19"/>
        <v>0</v>
      </c>
      <c r="S243" s="158">
        <f t="shared" si="19"/>
        <v>0</v>
      </c>
      <c r="T243" s="139"/>
      <c r="U243" s="139"/>
    </row>
    <row r="244" spans="1:21">
      <c r="B244" s="2" t="s">
        <v>261</v>
      </c>
      <c r="F244" s="59" t="s">
        <v>417</v>
      </c>
      <c r="J244" s="158">
        <f t="shared" si="18"/>
        <v>126846.86683810908</v>
      </c>
      <c r="L244" s="158">
        <f t="shared" si="19"/>
        <v>0</v>
      </c>
      <c r="M244" s="158">
        <f t="shared" si="19"/>
        <v>17476.239110400002</v>
      </c>
      <c r="N244" s="158">
        <f t="shared" si="19"/>
        <v>71796.634230109092</v>
      </c>
      <c r="O244" s="158">
        <f t="shared" si="19"/>
        <v>12606.070175999999</v>
      </c>
      <c r="P244" s="158">
        <f t="shared" si="19"/>
        <v>12670.331385599997</v>
      </c>
      <c r="Q244" s="158">
        <f t="shared" si="19"/>
        <v>0</v>
      </c>
      <c r="R244" s="158">
        <f t="shared" si="19"/>
        <v>12297.591936000003</v>
      </c>
      <c r="S244" s="158">
        <f t="shared" si="19"/>
        <v>0</v>
      </c>
      <c r="T244" s="139"/>
      <c r="U244" s="139"/>
    </row>
    <row r="245" spans="1:21">
      <c r="J245" s="139"/>
      <c r="K245" s="59"/>
      <c r="L245" s="139"/>
      <c r="M245" s="139"/>
      <c r="N245" s="139"/>
      <c r="O245" s="139"/>
      <c r="P245" s="139"/>
      <c r="Q245" s="139"/>
      <c r="R245" s="139"/>
      <c r="S245" s="139"/>
      <c r="T245" s="139"/>
      <c r="U245" s="139"/>
    </row>
    <row r="246" spans="1:21" s="78" customFormat="1">
      <c r="B246" s="78" t="s">
        <v>422</v>
      </c>
    </row>
    <row r="247" spans="1:21" s="59" customFormat="1">
      <c r="A247" s="2"/>
      <c r="B247" s="121"/>
      <c r="J247" s="141"/>
      <c r="L247" s="139"/>
      <c r="M247" s="139"/>
      <c r="N247" s="139"/>
      <c r="O247" s="139"/>
      <c r="P247" s="139"/>
      <c r="Q247" s="139"/>
      <c r="R247" s="139"/>
      <c r="S247" s="139"/>
      <c r="T247" s="139"/>
      <c r="U247" s="139"/>
    </row>
    <row r="248" spans="1:21" s="59" customFormat="1">
      <c r="A248" s="2"/>
      <c r="B248" s="142" t="s">
        <v>271</v>
      </c>
      <c r="J248" s="141"/>
      <c r="L248" s="139"/>
      <c r="M248" s="139"/>
      <c r="N248" s="139"/>
      <c r="O248" s="139"/>
      <c r="P248" s="139"/>
      <c r="Q248" s="139"/>
      <c r="R248" s="139"/>
      <c r="S248" s="139"/>
      <c r="T248" s="139"/>
      <c r="U248" s="139"/>
    </row>
    <row r="249" spans="1:21" s="59" customFormat="1">
      <c r="A249" s="2"/>
      <c r="B249" s="121"/>
      <c r="J249" s="141"/>
      <c r="L249" s="139"/>
      <c r="M249" s="139"/>
      <c r="N249" s="139"/>
      <c r="O249" s="139"/>
      <c r="P249" s="139"/>
      <c r="Q249" s="139"/>
      <c r="R249" s="139"/>
      <c r="S249" s="139"/>
      <c r="T249" s="139"/>
      <c r="U249" s="139"/>
    </row>
    <row r="250" spans="1:21" s="59" customFormat="1">
      <c r="A250" s="2"/>
      <c r="B250" s="142" t="s">
        <v>251</v>
      </c>
      <c r="J250" s="141"/>
      <c r="L250" s="139"/>
      <c r="M250" s="139"/>
      <c r="N250" s="139"/>
      <c r="O250" s="139"/>
      <c r="P250" s="139"/>
      <c r="Q250" s="139"/>
      <c r="R250" s="139"/>
      <c r="S250" s="139"/>
      <c r="T250" s="139"/>
      <c r="U250" s="139"/>
    </row>
    <row r="251" spans="1:21" s="59" customFormat="1">
      <c r="A251" s="2"/>
      <c r="B251" s="121" t="s">
        <v>252</v>
      </c>
      <c r="F251" s="59" t="s">
        <v>417</v>
      </c>
      <c r="J251" s="158">
        <f t="shared" ref="J251:J260" si="20">SUM(L251:S251)</f>
        <v>1579412.2936937034</v>
      </c>
      <c r="K251" s="139">
        <f>'Omzet PAV rest v. aansl.'!K256</f>
        <v>0</v>
      </c>
      <c r="L251" s="158">
        <f t="shared" ref="L251:S260" si="21">L83*(1+$Q$20)</f>
        <v>34395.539704615388</v>
      </c>
      <c r="M251" s="158">
        <f t="shared" si="21"/>
        <v>19541.597009758858</v>
      </c>
      <c r="N251" s="158">
        <f t="shared" si="21"/>
        <v>716405.67935996875</v>
      </c>
      <c r="O251" s="158">
        <f t="shared" si="21"/>
        <v>400679.97271248035</v>
      </c>
      <c r="P251" s="158">
        <f t="shared" si="21"/>
        <v>17092.121760000002</v>
      </c>
      <c r="Q251" s="158">
        <f t="shared" si="21"/>
        <v>373921.32794688002</v>
      </c>
      <c r="R251" s="158">
        <f t="shared" si="21"/>
        <v>17376.055200000003</v>
      </c>
      <c r="S251" s="158">
        <f t="shared" si="21"/>
        <v>0</v>
      </c>
      <c r="T251" s="139"/>
      <c r="U251" s="139"/>
    </row>
    <row r="252" spans="1:21" s="59" customFormat="1">
      <c r="A252" s="2"/>
      <c r="B252" s="121" t="s">
        <v>253</v>
      </c>
      <c r="F252" s="59" t="s">
        <v>417</v>
      </c>
      <c r="J252" s="158">
        <f t="shared" si="20"/>
        <v>2447045.1133151483</v>
      </c>
      <c r="L252" s="158">
        <f t="shared" si="21"/>
        <v>29117.358609230767</v>
      </c>
      <c r="M252" s="158">
        <f t="shared" si="21"/>
        <v>30668.056759167666</v>
      </c>
      <c r="N252" s="158">
        <f t="shared" si="21"/>
        <v>892408.21487998893</v>
      </c>
      <c r="O252" s="158">
        <f t="shared" si="21"/>
        <v>871497.98493156093</v>
      </c>
      <c r="P252" s="158">
        <f t="shared" si="21"/>
        <v>18633.454559999998</v>
      </c>
      <c r="Q252" s="158">
        <f t="shared" si="21"/>
        <v>573504.65237519995</v>
      </c>
      <c r="R252" s="158">
        <f t="shared" si="21"/>
        <v>31215.391200000002</v>
      </c>
      <c r="S252" s="158">
        <f t="shared" si="21"/>
        <v>0</v>
      </c>
      <c r="T252" s="139"/>
      <c r="U252" s="139"/>
    </row>
    <row r="253" spans="1:21" s="59" customFormat="1">
      <c r="A253" s="2"/>
      <c r="B253" s="121" t="s">
        <v>254</v>
      </c>
      <c r="F253" s="59" t="s">
        <v>417</v>
      </c>
      <c r="J253" s="158">
        <f t="shared" si="20"/>
        <v>2006675.72840921</v>
      </c>
      <c r="L253" s="158">
        <f t="shared" si="21"/>
        <v>13370.498071753846</v>
      </c>
      <c r="M253" s="158">
        <f t="shared" si="21"/>
        <v>17579.687411305789</v>
      </c>
      <c r="N253" s="158">
        <f t="shared" si="21"/>
        <v>660479.43023998826</v>
      </c>
      <c r="O253" s="158">
        <f t="shared" si="21"/>
        <v>757665.95034248219</v>
      </c>
      <c r="P253" s="158">
        <f t="shared" si="21"/>
        <v>9646.3281600000009</v>
      </c>
      <c r="Q253" s="158">
        <f t="shared" si="21"/>
        <v>517487.29498367995</v>
      </c>
      <c r="R253" s="158">
        <f t="shared" si="21"/>
        <v>30446.539200000003</v>
      </c>
      <c r="S253" s="158">
        <f t="shared" si="21"/>
        <v>0</v>
      </c>
      <c r="T253" s="139"/>
      <c r="U253" s="139"/>
    </row>
    <row r="254" spans="1:21" s="59" customFormat="1">
      <c r="A254" s="2"/>
      <c r="B254" s="59" t="s">
        <v>255</v>
      </c>
      <c r="F254" s="59" t="s">
        <v>417</v>
      </c>
      <c r="J254" s="158">
        <f t="shared" si="20"/>
        <v>1427369.7514311876</v>
      </c>
      <c r="L254" s="158">
        <f t="shared" si="21"/>
        <v>10971.618723692307</v>
      </c>
      <c r="M254" s="158">
        <f t="shared" si="21"/>
        <v>14845.642135026377</v>
      </c>
      <c r="N254" s="158">
        <f t="shared" si="21"/>
        <v>450233.46143999923</v>
      </c>
      <c r="O254" s="158">
        <f t="shared" si="21"/>
        <v>614744.75705086975</v>
      </c>
      <c r="P254" s="158">
        <f t="shared" si="21"/>
        <v>17681.811839999998</v>
      </c>
      <c r="Q254" s="158">
        <f t="shared" si="21"/>
        <v>275221.66664159996</v>
      </c>
      <c r="R254" s="158">
        <f t="shared" si="21"/>
        <v>43670.793600000005</v>
      </c>
      <c r="S254" s="158">
        <f t="shared" si="21"/>
        <v>0</v>
      </c>
      <c r="T254" s="139"/>
      <c r="U254" s="139"/>
    </row>
    <row r="255" spans="1:21" s="59" customFormat="1">
      <c r="A255" s="2"/>
      <c r="B255" s="59" t="s">
        <v>256</v>
      </c>
      <c r="F255" s="59" t="s">
        <v>417</v>
      </c>
      <c r="J255" s="158">
        <f t="shared" si="20"/>
        <v>1314782.5463628834</v>
      </c>
      <c r="L255" s="158">
        <f t="shared" si="21"/>
        <v>4092.0364799999993</v>
      </c>
      <c r="M255" s="158">
        <f t="shared" si="21"/>
        <v>4883.083064950074</v>
      </c>
      <c r="N255" s="158">
        <f t="shared" si="21"/>
        <v>436518.12076129339</v>
      </c>
      <c r="O255" s="158">
        <f t="shared" si="21"/>
        <v>503504.16479999997</v>
      </c>
      <c r="P255" s="158">
        <f t="shared" si="21"/>
        <v>5531.0169599999999</v>
      </c>
      <c r="Q255" s="158">
        <f t="shared" si="21"/>
        <v>302897.76509663992</v>
      </c>
      <c r="R255" s="158">
        <f t="shared" si="21"/>
        <v>57356.359199999999</v>
      </c>
      <c r="S255" s="158">
        <f t="shared" si="21"/>
        <v>0</v>
      </c>
      <c r="T255" s="139"/>
      <c r="U255" s="139"/>
    </row>
    <row r="256" spans="1:21" s="59" customFormat="1">
      <c r="A256" s="2"/>
      <c r="B256" s="59" t="s">
        <v>257</v>
      </c>
      <c r="F256" s="59" t="s">
        <v>417</v>
      </c>
      <c r="J256" s="158">
        <f t="shared" si="20"/>
        <v>872785.76984289812</v>
      </c>
      <c r="L256" s="158">
        <f t="shared" si="21"/>
        <v>877.47438239999997</v>
      </c>
      <c r="M256" s="158">
        <f t="shared" si="21"/>
        <v>459.20886850311342</v>
      </c>
      <c r="N256" s="158">
        <f t="shared" si="21"/>
        <v>224356.58783999519</v>
      </c>
      <c r="O256" s="158">
        <f t="shared" si="21"/>
        <v>398272.08959999995</v>
      </c>
      <c r="P256" s="158">
        <f t="shared" si="21"/>
        <v>4817.232</v>
      </c>
      <c r="Q256" s="158">
        <f t="shared" si="21"/>
        <v>243695.636352</v>
      </c>
      <c r="R256" s="158">
        <f t="shared" si="21"/>
        <v>307.54080000000005</v>
      </c>
      <c r="S256" s="158">
        <f t="shared" si="21"/>
        <v>0</v>
      </c>
      <c r="T256" s="139"/>
      <c r="U256" s="139"/>
    </row>
    <row r="257" spans="2:21">
      <c r="B257" s="2" t="s">
        <v>258</v>
      </c>
      <c r="F257" s="59" t="s">
        <v>417</v>
      </c>
      <c r="J257" s="158">
        <f t="shared" si="20"/>
        <v>656799.80126921588</v>
      </c>
      <c r="L257" s="158">
        <f t="shared" si="21"/>
        <v>2896.7122799999997</v>
      </c>
      <c r="M257" s="158">
        <f t="shared" si="21"/>
        <v>496.15809641843094</v>
      </c>
      <c r="N257" s="158">
        <f t="shared" si="21"/>
        <v>141697.26143999753</v>
      </c>
      <c r="O257" s="158">
        <f t="shared" si="21"/>
        <v>336154.93631999998</v>
      </c>
      <c r="P257" s="158">
        <f t="shared" si="21"/>
        <v>0</v>
      </c>
      <c r="Q257" s="158">
        <f t="shared" si="21"/>
        <v>175554.73313279997</v>
      </c>
      <c r="R257" s="158">
        <f t="shared" si="21"/>
        <v>0</v>
      </c>
      <c r="S257" s="158">
        <f t="shared" si="21"/>
        <v>0</v>
      </c>
      <c r="T257" s="139"/>
      <c r="U257" s="139"/>
    </row>
    <row r="258" spans="2:21">
      <c r="B258" s="2" t="s">
        <v>259</v>
      </c>
      <c r="F258" s="59" t="s">
        <v>417</v>
      </c>
      <c r="J258" s="158">
        <f t="shared" si="20"/>
        <v>450177.80935679981</v>
      </c>
      <c r="L258" s="158">
        <f t="shared" si="21"/>
        <v>8142.6239999999998</v>
      </c>
      <c r="M258" s="158">
        <f t="shared" si="21"/>
        <v>0</v>
      </c>
      <c r="N258" s="158">
        <f t="shared" si="21"/>
        <v>68166.322559999913</v>
      </c>
      <c r="O258" s="158">
        <f t="shared" si="21"/>
        <v>195197.68799999997</v>
      </c>
      <c r="P258" s="158">
        <f t="shared" si="21"/>
        <v>0</v>
      </c>
      <c r="Q258" s="158">
        <f t="shared" si="21"/>
        <v>147302.01319679999</v>
      </c>
      <c r="R258" s="158">
        <f t="shared" si="21"/>
        <v>31369.161599999999</v>
      </c>
      <c r="S258" s="158">
        <f t="shared" si="21"/>
        <v>0</v>
      </c>
      <c r="T258" s="139"/>
      <c r="U258" s="139"/>
    </row>
    <row r="259" spans="2:21">
      <c r="B259" s="2" t="s">
        <v>260</v>
      </c>
      <c r="F259" s="59" t="s">
        <v>417</v>
      </c>
      <c r="J259" s="158">
        <f t="shared" si="20"/>
        <v>197729.8642368</v>
      </c>
      <c r="L259" s="158">
        <f t="shared" si="21"/>
        <v>0</v>
      </c>
      <c r="M259" s="158">
        <f t="shared" si="21"/>
        <v>0</v>
      </c>
      <c r="N259" s="158">
        <f t="shared" si="21"/>
        <v>28254.885120000021</v>
      </c>
      <c r="O259" s="158">
        <f t="shared" si="21"/>
        <v>109857.65615999998</v>
      </c>
      <c r="P259" s="158">
        <f t="shared" si="21"/>
        <v>0</v>
      </c>
      <c r="Q259" s="158">
        <f t="shared" si="21"/>
        <v>59617.32295680001</v>
      </c>
      <c r="R259" s="158">
        <f t="shared" si="21"/>
        <v>0</v>
      </c>
      <c r="S259" s="158">
        <f t="shared" si="21"/>
        <v>0</v>
      </c>
      <c r="T259" s="139"/>
      <c r="U259" s="139"/>
    </row>
    <row r="260" spans="2:21">
      <c r="B260" s="2" t="s">
        <v>261</v>
      </c>
      <c r="F260" s="59" t="s">
        <v>417</v>
      </c>
      <c r="J260" s="158">
        <f t="shared" si="20"/>
        <v>250542.54287999996</v>
      </c>
      <c r="L260" s="158">
        <f t="shared" si="21"/>
        <v>0</v>
      </c>
      <c r="M260" s="158">
        <f t="shared" si="21"/>
        <v>0</v>
      </c>
      <c r="N260" s="158">
        <f t="shared" si="21"/>
        <v>21480.681599999996</v>
      </c>
      <c r="O260" s="158">
        <f t="shared" si="21"/>
        <v>140780.32415999999</v>
      </c>
      <c r="P260" s="158">
        <f t="shared" si="21"/>
        <v>0</v>
      </c>
      <c r="Q260" s="158">
        <f t="shared" si="21"/>
        <v>86897.603520000004</v>
      </c>
      <c r="R260" s="158">
        <f t="shared" si="21"/>
        <v>1383.9336000000001</v>
      </c>
      <c r="S260" s="158">
        <f t="shared" si="21"/>
        <v>0</v>
      </c>
      <c r="T260" s="139"/>
      <c r="U260" s="139"/>
    </row>
    <row r="261" spans="2:21">
      <c r="J261" s="59"/>
      <c r="L261" s="139"/>
      <c r="M261" s="139"/>
      <c r="N261" s="139"/>
      <c r="O261" s="139"/>
      <c r="P261" s="139"/>
      <c r="Q261" s="139"/>
      <c r="R261" s="139"/>
      <c r="S261" s="139"/>
      <c r="T261" s="139"/>
      <c r="U261" s="139"/>
    </row>
    <row r="262" spans="2:21">
      <c r="B262" s="1" t="s">
        <v>262</v>
      </c>
      <c r="J262" s="59"/>
      <c r="L262" s="139"/>
      <c r="M262" s="139"/>
      <c r="N262" s="139"/>
      <c r="O262" s="139"/>
      <c r="P262" s="139"/>
      <c r="Q262" s="139"/>
      <c r="R262" s="139"/>
      <c r="S262" s="139"/>
      <c r="T262" s="139"/>
      <c r="U262" s="139"/>
    </row>
    <row r="263" spans="2:21">
      <c r="B263" s="2" t="s">
        <v>252</v>
      </c>
      <c r="F263" s="59" t="s">
        <v>417</v>
      </c>
      <c r="J263" s="158">
        <f t="shared" ref="J263:J272" si="22">SUM(L263:S263)</f>
        <v>61245.603002634947</v>
      </c>
      <c r="K263" s="139">
        <f>'Omzet PAV rest v. aansl.'!K268</f>
        <v>0</v>
      </c>
      <c r="L263" s="158">
        <f t="shared" ref="L263:S272" si="23">L95*(1+$Q$20)</f>
        <v>606.29425919999994</v>
      </c>
      <c r="M263" s="158">
        <f t="shared" si="23"/>
        <v>1115.5681034230727</v>
      </c>
      <c r="N263" s="158">
        <f t="shared" si="23"/>
        <v>57817.247040011876</v>
      </c>
      <c r="O263" s="158">
        <f t="shared" si="23"/>
        <v>1158.3129600000002</v>
      </c>
      <c r="P263" s="158">
        <f t="shared" si="23"/>
        <v>394.41023999999999</v>
      </c>
      <c r="Q263" s="158">
        <f t="shared" si="23"/>
        <v>0</v>
      </c>
      <c r="R263" s="158">
        <f t="shared" si="23"/>
        <v>153.77040000000002</v>
      </c>
      <c r="S263" s="158">
        <f t="shared" si="23"/>
        <v>0</v>
      </c>
      <c r="T263" s="139"/>
      <c r="U263" s="139"/>
    </row>
    <row r="264" spans="2:21">
      <c r="B264" s="2" t="s">
        <v>253</v>
      </c>
      <c r="F264" s="59" t="s">
        <v>417</v>
      </c>
      <c r="J264" s="158">
        <f t="shared" si="22"/>
        <v>16023.287688959132</v>
      </c>
      <c r="L264" s="158">
        <f t="shared" si="23"/>
        <v>1037.0566080000001</v>
      </c>
      <c r="M264" s="158">
        <f t="shared" si="23"/>
        <v>3918.3306009591302</v>
      </c>
      <c r="N264" s="158">
        <f t="shared" si="23"/>
        <v>3165.4022400000003</v>
      </c>
      <c r="O264" s="158">
        <f t="shared" si="23"/>
        <v>4731.4713600000005</v>
      </c>
      <c r="P264" s="158">
        <f t="shared" si="23"/>
        <v>2863.4860800000001</v>
      </c>
      <c r="Q264" s="158">
        <f t="shared" si="23"/>
        <v>0</v>
      </c>
      <c r="R264" s="158">
        <f t="shared" si="23"/>
        <v>307.54080000000005</v>
      </c>
      <c r="S264" s="158">
        <f t="shared" si="23"/>
        <v>0</v>
      </c>
      <c r="T264" s="139"/>
      <c r="U264" s="139"/>
    </row>
    <row r="265" spans="2:21">
      <c r="B265" s="2" t="s">
        <v>254</v>
      </c>
      <c r="F265" s="59" t="s">
        <v>417</v>
      </c>
      <c r="J265" s="158">
        <f t="shared" si="22"/>
        <v>43974.590470708834</v>
      </c>
      <c r="L265" s="158">
        <f t="shared" si="23"/>
        <v>1692.2327184000001</v>
      </c>
      <c r="M265" s="158">
        <f t="shared" si="23"/>
        <v>5682.9361523088419</v>
      </c>
      <c r="N265" s="158">
        <f t="shared" si="23"/>
        <v>6970.8139199999987</v>
      </c>
      <c r="O265" s="158">
        <f t="shared" si="23"/>
        <v>9458.1043199999986</v>
      </c>
      <c r="P265" s="158">
        <f t="shared" si="23"/>
        <v>17863.947359999998</v>
      </c>
      <c r="Q265" s="158">
        <f t="shared" si="23"/>
        <v>0</v>
      </c>
      <c r="R265" s="158">
        <f t="shared" si="23"/>
        <v>2306.556</v>
      </c>
      <c r="S265" s="158">
        <f t="shared" si="23"/>
        <v>0</v>
      </c>
      <c r="T265" s="139"/>
      <c r="U265" s="139"/>
    </row>
    <row r="266" spans="2:21">
      <c r="B266" s="2" t="s">
        <v>255</v>
      </c>
      <c r="F266" s="59" t="s">
        <v>417</v>
      </c>
      <c r="J266" s="158">
        <f t="shared" si="22"/>
        <v>97228.023262081202</v>
      </c>
      <c r="L266" s="158">
        <f t="shared" si="23"/>
        <v>4109.7080304000001</v>
      </c>
      <c r="M266" s="158">
        <f t="shared" si="23"/>
        <v>22537.217791681192</v>
      </c>
      <c r="N266" s="158">
        <f t="shared" si="23"/>
        <v>15171.821280000007</v>
      </c>
      <c r="O266" s="158">
        <f t="shared" si="23"/>
        <v>30649.4496</v>
      </c>
      <c r="P266" s="158">
        <f t="shared" si="23"/>
        <v>20761.796160000002</v>
      </c>
      <c r="Q266" s="158">
        <f t="shared" si="23"/>
        <v>0</v>
      </c>
      <c r="R266" s="158">
        <f t="shared" si="23"/>
        <v>3998.0304000000001</v>
      </c>
      <c r="S266" s="158">
        <f t="shared" si="23"/>
        <v>0</v>
      </c>
      <c r="T266" s="139"/>
      <c r="U266" s="139"/>
    </row>
    <row r="267" spans="2:21">
      <c r="B267" s="2" t="s">
        <v>256</v>
      </c>
      <c r="F267" s="59" t="s">
        <v>417</v>
      </c>
      <c r="J267" s="158">
        <f t="shared" si="22"/>
        <v>148708.86655908887</v>
      </c>
      <c r="L267" s="158">
        <f t="shared" si="23"/>
        <v>3989.7355680000001</v>
      </c>
      <c r="M267" s="158">
        <f t="shared" si="23"/>
        <v>22645.815151088867</v>
      </c>
      <c r="N267" s="158">
        <f t="shared" si="23"/>
        <v>48013.862399999998</v>
      </c>
      <c r="O267" s="158">
        <f t="shared" si="23"/>
        <v>24200.467199999996</v>
      </c>
      <c r="P267" s="158">
        <f t="shared" si="23"/>
        <v>44938.333440000002</v>
      </c>
      <c r="Q267" s="158">
        <f t="shared" si="23"/>
        <v>0</v>
      </c>
      <c r="R267" s="158">
        <f t="shared" si="23"/>
        <v>4920.6528000000008</v>
      </c>
      <c r="S267" s="158">
        <f t="shared" si="23"/>
        <v>0</v>
      </c>
      <c r="T267" s="139"/>
      <c r="U267" s="139"/>
    </row>
    <row r="268" spans="2:21">
      <c r="B268" s="2" t="s">
        <v>257</v>
      </c>
      <c r="F268" s="59" t="s">
        <v>417</v>
      </c>
      <c r="J268" s="158">
        <f t="shared" si="22"/>
        <v>179162.0668776556</v>
      </c>
      <c r="L268" s="158">
        <f t="shared" si="23"/>
        <v>2632.4231471999997</v>
      </c>
      <c r="M268" s="158">
        <f t="shared" si="23"/>
        <v>21813.568370450812</v>
      </c>
      <c r="N268" s="158">
        <f t="shared" si="23"/>
        <v>110900.94624000478</v>
      </c>
      <c r="O268" s="158">
        <f t="shared" si="23"/>
        <v>25120.972799999996</v>
      </c>
      <c r="P268" s="158">
        <f t="shared" si="23"/>
        <v>18540.385920000001</v>
      </c>
      <c r="Q268" s="158">
        <f t="shared" si="23"/>
        <v>0</v>
      </c>
      <c r="R268" s="158">
        <f t="shared" si="23"/>
        <v>153.77040000000002</v>
      </c>
      <c r="S268" s="158">
        <f t="shared" si="23"/>
        <v>0</v>
      </c>
      <c r="T268" s="139"/>
      <c r="U268" s="139"/>
    </row>
    <row r="269" spans="2:21">
      <c r="B269" s="2" t="s">
        <v>258</v>
      </c>
      <c r="F269" s="59" t="s">
        <v>417</v>
      </c>
      <c r="J269" s="158">
        <f t="shared" si="22"/>
        <v>93617.004969056026</v>
      </c>
      <c r="L269" s="158">
        <f t="shared" si="23"/>
        <v>321.85692</v>
      </c>
      <c r="M269" s="158">
        <f t="shared" si="23"/>
        <v>16119.644049056036</v>
      </c>
      <c r="N269" s="158">
        <f t="shared" si="23"/>
        <v>34745.850719999988</v>
      </c>
      <c r="O269" s="158">
        <f t="shared" si="23"/>
        <v>23536.880640000003</v>
      </c>
      <c r="P269" s="158">
        <f t="shared" si="23"/>
        <v>18892.772640000003</v>
      </c>
      <c r="Q269" s="158">
        <f t="shared" si="23"/>
        <v>0</v>
      </c>
      <c r="R269" s="158">
        <f t="shared" si="23"/>
        <v>0</v>
      </c>
      <c r="S269" s="158">
        <f t="shared" si="23"/>
        <v>0</v>
      </c>
      <c r="T269" s="139"/>
      <c r="U269" s="139"/>
    </row>
    <row r="270" spans="2:21">
      <c r="B270" s="2" t="s">
        <v>259</v>
      </c>
      <c r="F270" s="59" t="s">
        <v>417</v>
      </c>
      <c r="J270" s="158">
        <f t="shared" si="22"/>
        <v>144942.57625799262</v>
      </c>
      <c r="L270" s="158">
        <f t="shared" si="23"/>
        <v>0</v>
      </c>
      <c r="M270" s="158">
        <f t="shared" si="23"/>
        <v>15711.029057992526</v>
      </c>
      <c r="N270" s="158">
        <f t="shared" si="23"/>
        <v>81779.664960000082</v>
      </c>
      <c r="O270" s="158">
        <f t="shared" si="23"/>
        <v>24894.777599999998</v>
      </c>
      <c r="P270" s="158">
        <f t="shared" si="23"/>
        <v>17636.451839999998</v>
      </c>
      <c r="Q270" s="158">
        <f t="shared" si="23"/>
        <v>0</v>
      </c>
      <c r="R270" s="158">
        <f t="shared" si="23"/>
        <v>4920.6528000000008</v>
      </c>
      <c r="S270" s="158">
        <f t="shared" si="23"/>
        <v>0</v>
      </c>
      <c r="T270" s="139"/>
      <c r="U270" s="139"/>
    </row>
    <row r="271" spans="2:21">
      <c r="B271" s="2" t="s">
        <v>260</v>
      </c>
      <c r="F271" s="59" t="s">
        <v>417</v>
      </c>
      <c r="J271" s="158">
        <f t="shared" si="22"/>
        <v>54563.918041834033</v>
      </c>
      <c r="L271" s="158">
        <f t="shared" si="23"/>
        <v>0</v>
      </c>
      <c r="M271" s="158">
        <f t="shared" si="23"/>
        <v>11892.909241834033</v>
      </c>
      <c r="N271" s="158">
        <f t="shared" si="23"/>
        <v>14319.92016</v>
      </c>
      <c r="O271" s="158">
        <f t="shared" si="23"/>
        <v>8808.1862399999991</v>
      </c>
      <c r="P271" s="158">
        <f t="shared" si="23"/>
        <v>19542.902399999999</v>
      </c>
      <c r="Q271" s="158">
        <f t="shared" si="23"/>
        <v>0</v>
      </c>
      <c r="R271" s="158">
        <f t="shared" si="23"/>
        <v>0</v>
      </c>
      <c r="S271" s="158">
        <f t="shared" si="23"/>
        <v>0</v>
      </c>
      <c r="T271" s="139"/>
      <c r="U271" s="139"/>
    </row>
    <row r="272" spans="2:21">
      <c r="B272" s="2" t="s">
        <v>261</v>
      </c>
      <c r="F272" s="59" t="s">
        <v>417</v>
      </c>
      <c r="J272" s="158">
        <f t="shared" si="22"/>
        <v>84628.362035566635</v>
      </c>
      <c r="L272" s="158">
        <f t="shared" si="23"/>
        <v>0</v>
      </c>
      <c r="M272" s="158">
        <f t="shared" si="23"/>
        <v>11630.554355566626</v>
      </c>
      <c r="N272" s="158">
        <f t="shared" si="23"/>
        <v>31873.766400000004</v>
      </c>
      <c r="O272" s="158">
        <f t="shared" si="23"/>
        <v>17689.67424</v>
      </c>
      <c r="P272" s="158">
        <f t="shared" si="23"/>
        <v>12670.439039999999</v>
      </c>
      <c r="Q272" s="158">
        <f t="shared" si="23"/>
        <v>0</v>
      </c>
      <c r="R272" s="158">
        <f t="shared" si="23"/>
        <v>10763.928</v>
      </c>
      <c r="S272" s="158">
        <f t="shared" si="23"/>
        <v>0</v>
      </c>
      <c r="T272" s="139"/>
      <c r="U272" s="139"/>
    </row>
    <row r="273" spans="1:21">
      <c r="J273" s="139"/>
      <c r="K273" s="59"/>
      <c r="L273" s="139"/>
      <c r="M273" s="139"/>
      <c r="N273" s="139"/>
      <c r="O273" s="139"/>
      <c r="P273" s="139"/>
      <c r="Q273" s="139"/>
      <c r="R273" s="139"/>
      <c r="S273" s="139"/>
      <c r="T273" s="139"/>
      <c r="U273" s="139"/>
    </row>
    <row r="274" spans="1:21" s="78" customFormat="1">
      <c r="B274" s="78" t="s">
        <v>423</v>
      </c>
    </row>
    <row r="275" spans="1:21" s="59" customFormat="1">
      <c r="A275" s="2"/>
      <c r="B275" s="121"/>
      <c r="J275" s="141"/>
      <c r="L275" s="139"/>
      <c r="M275" s="139"/>
      <c r="N275" s="139"/>
      <c r="O275" s="139"/>
      <c r="P275" s="139"/>
      <c r="Q275" s="139"/>
      <c r="R275" s="139"/>
      <c r="S275" s="139"/>
      <c r="T275" s="139"/>
      <c r="U275" s="139"/>
    </row>
    <row r="276" spans="1:21" s="59" customFormat="1">
      <c r="A276" s="2"/>
      <c r="B276" s="142" t="s">
        <v>271</v>
      </c>
      <c r="J276" s="141"/>
      <c r="L276" s="139"/>
      <c r="M276" s="139"/>
      <c r="N276" s="139"/>
      <c r="O276" s="139"/>
      <c r="P276" s="139"/>
      <c r="Q276" s="139"/>
      <c r="R276" s="139"/>
      <c r="S276" s="139"/>
      <c r="T276" s="139"/>
      <c r="U276" s="139"/>
    </row>
    <row r="277" spans="1:21" s="59" customFormat="1">
      <c r="A277" s="2"/>
      <c r="B277" s="121"/>
      <c r="J277" s="141"/>
      <c r="L277" s="139"/>
      <c r="M277" s="139"/>
      <c r="N277" s="139"/>
      <c r="O277" s="139"/>
      <c r="P277" s="139"/>
      <c r="Q277" s="139"/>
      <c r="R277" s="139"/>
      <c r="S277" s="139"/>
      <c r="T277" s="139"/>
      <c r="U277" s="139"/>
    </row>
    <row r="278" spans="1:21" s="59" customFormat="1">
      <c r="A278" s="2"/>
      <c r="B278" s="142" t="s">
        <v>251</v>
      </c>
      <c r="J278" s="141"/>
      <c r="L278" s="139"/>
      <c r="M278" s="139"/>
      <c r="N278" s="139"/>
      <c r="O278" s="139"/>
      <c r="P278" s="139"/>
      <c r="Q278" s="139"/>
      <c r="R278" s="139"/>
      <c r="S278" s="139"/>
      <c r="T278" s="139"/>
      <c r="U278" s="139"/>
    </row>
    <row r="279" spans="1:21" s="59" customFormat="1">
      <c r="A279" s="2"/>
      <c r="B279" s="121" t="s">
        <v>252</v>
      </c>
      <c r="F279" s="59" t="s">
        <v>417</v>
      </c>
      <c r="J279" s="158">
        <f t="shared" ref="J279:J288" si="24">SUM(L279:S279)</f>
        <v>4424869.4054444497</v>
      </c>
      <c r="K279" s="139">
        <f>'Omzet PAV rest v. aansl.'!K287</f>
        <v>0</v>
      </c>
      <c r="L279" s="158">
        <f t="shared" ref="L279:S288" si="25">L195+L223+L251</f>
        <v>104197.52187073152</v>
      </c>
      <c r="M279" s="158">
        <f t="shared" si="25"/>
        <v>58292.484849261986</v>
      </c>
      <c r="N279" s="158">
        <f t="shared" si="25"/>
        <v>1890523.7169216848</v>
      </c>
      <c r="O279" s="158">
        <f t="shared" si="25"/>
        <v>1181393.3065464534</v>
      </c>
      <c r="P279" s="158">
        <f t="shared" si="25"/>
        <v>49828.004847936005</v>
      </c>
      <c r="Q279" s="158">
        <f t="shared" si="25"/>
        <v>1085221.1726848618</v>
      </c>
      <c r="R279" s="158">
        <f t="shared" si="25"/>
        <v>55413.197723520003</v>
      </c>
      <c r="S279" s="158">
        <f t="shared" si="25"/>
        <v>0</v>
      </c>
      <c r="T279" s="139"/>
      <c r="U279" s="139"/>
    </row>
    <row r="280" spans="1:21" s="59" customFormat="1">
      <c r="A280" s="2"/>
      <c r="B280" s="121" t="s">
        <v>253</v>
      </c>
      <c r="F280" s="59" t="s">
        <v>417</v>
      </c>
      <c r="J280" s="158">
        <f t="shared" si="24"/>
        <v>7139973.6475309758</v>
      </c>
      <c r="L280" s="158">
        <f t="shared" si="25"/>
        <v>91324.540621421402</v>
      </c>
      <c r="M280" s="158">
        <f t="shared" si="25"/>
        <v>93390.304630136699</v>
      </c>
      <c r="N280" s="158">
        <f t="shared" si="25"/>
        <v>2477409.3412000965</v>
      </c>
      <c r="O280" s="158">
        <f t="shared" si="25"/>
        <v>2574475.2518603802</v>
      </c>
      <c r="P280" s="158">
        <f t="shared" si="25"/>
        <v>54035.140137753602</v>
      </c>
      <c r="Q280" s="158">
        <f t="shared" si="25"/>
        <v>1746399.4225789416</v>
      </c>
      <c r="R280" s="158">
        <f t="shared" si="25"/>
        <v>102939.6465022464</v>
      </c>
      <c r="S280" s="158">
        <f t="shared" si="25"/>
        <v>0</v>
      </c>
      <c r="T280" s="139"/>
      <c r="U280" s="139"/>
    </row>
    <row r="281" spans="1:21" s="59" customFormat="1">
      <c r="A281" s="2"/>
      <c r="B281" s="121" t="s">
        <v>254</v>
      </c>
      <c r="F281" s="59" t="s">
        <v>417</v>
      </c>
      <c r="J281" s="158">
        <f t="shared" si="24"/>
        <v>6041247.841094587</v>
      </c>
      <c r="L281" s="158">
        <f t="shared" si="25"/>
        <v>41876.708144587421</v>
      </c>
      <c r="M281" s="158">
        <f t="shared" si="25"/>
        <v>53336.413362198597</v>
      </c>
      <c r="N281" s="158">
        <f t="shared" si="25"/>
        <v>1993272.6479867704</v>
      </c>
      <c r="O281" s="158">
        <f t="shared" si="25"/>
        <v>2246855.6603596299</v>
      </c>
      <c r="P281" s="158">
        <f t="shared" si="25"/>
        <v>29608.395043852805</v>
      </c>
      <c r="Q281" s="158">
        <f t="shared" si="25"/>
        <v>1578527.3936311929</v>
      </c>
      <c r="R281" s="158">
        <f t="shared" si="25"/>
        <v>97770.622566355218</v>
      </c>
      <c r="S281" s="158">
        <f t="shared" si="25"/>
        <v>0</v>
      </c>
      <c r="T281" s="139"/>
      <c r="U281" s="139"/>
    </row>
    <row r="282" spans="1:21" s="59" customFormat="1">
      <c r="A282" s="2"/>
      <c r="B282" s="59" t="s">
        <v>255</v>
      </c>
      <c r="F282" s="59" t="s">
        <v>417</v>
      </c>
      <c r="J282" s="158">
        <f t="shared" si="24"/>
        <v>4444661.1689968295</v>
      </c>
      <c r="L282" s="158">
        <f t="shared" si="25"/>
        <v>38231.922815282218</v>
      </c>
      <c r="M282" s="158">
        <f t="shared" si="25"/>
        <v>45699.472255412125</v>
      </c>
      <c r="N282" s="158">
        <f t="shared" si="25"/>
        <v>1440304.5202994628</v>
      </c>
      <c r="O282" s="158">
        <f t="shared" si="25"/>
        <v>1856025.0488671814</v>
      </c>
      <c r="P282" s="158">
        <f t="shared" si="25"/>
        <v>56025.595050566408</v>
      </c>
      <c r="Q282" s="158">
        <f t="shared" si="25"/>
        <v>852526.13320153148</v>
      </c>
      <c r="R282" s="158">
        <f t="shared" si="25"/>
        <v>155848.47650739248</v>
      </c>
      <c r="S282" s="158">
        <f t="shared" si="25"/>
        <v>0</v>
      </c>
      <c r="T282" s="139"/>
      <c r="U282" s="139"/>
    </row>
    <row r="283" spans="1:21" s="59" customFormat="1">
      <c r="A283" s="2"/>
      <c r="B283" s="59" t="s">
        <v>256</v>
      </c>
      <c r="F283" s="59" t="s">
        <v>417</v>
      </c>
      <c r="J283" s="158">
        <f t="shared" si="24"/>
        <v>4304415.5462243743</v>
      </c>
      <c r="L283" s="158">
        <f t="shared" si="25"/>
        <v>12603.037819663872</v>
      </c>
      <c r="M283" s="158">
        <f t="shared" si="25"/>
        <v>14014.497715798076</v>
      </c>
      <c r="N283" s="158">
        <f t="shared" si="25"/>
        <v>1551784.2428776002</v>
      </c>
      <c r="O283" s="158">
        <f t="shared" si="25"/>
        <v>1534952.3117688098</v>
      </c>
      <c r="P283" s="158">
        <f t="shared" si="25"/>
        <v>16593.000221952003</v>
      </c>
      <c r="Q283" s="158">
        <f t="shared" si="25"/>
        <v>969431.44827446644</v>
      </c>
      <c r="R283" s="158">
        <f t="shared" si="25"/>
        <v>205037.00754608403</v>
      </c>
      <c r="S283" s="158">
        <f t="shared" si="25"/>
        <v>0</v>
      </c>
      <c r="T283" s="139"/>
      <c r="U283" s="139"/>
    </row>
    <row r="284" spans="1:21" s="59" customFormat="1">
      <c r="A284" s="2"/>
      <c r="B284" s="59" t="s">
        <v>257</v>
      </c>
      <c r="F284" s="59" t="s">
        <v>417</v>
      </c>
      <c r="J284" s="158">
        <f t="shared" si="24"/>
        <v>2852588.9772018418</v>
      </c>
      <c r="L284" s="158">
        <f t="shared" si="25"/>
        <v>3172.2738268484827</v>
      </c>
      <c r="M284" s="158">
        <f t="shared" si="25"/>
        <v>459.20886850311342</v>
      </c>
      <c r="N284" s="158">
        <f t="shared" si="25"/>
        <v>930283.946192023</v>
      </c>
      <c r="O284" s="158">
        <f t="shared" si="25"/>
        <v>1159161.685468683</v>
      </c>
      <c r="P284" s="158">
        <f t="shared" si="25"/>
        <v>14451.7705065216</v>
      </c>
      <c r="Q284" s="158">
        <f t="shared" si="25"/>
        <v>744208.7978211632</v>
      </c>
      <c r="R284" s="158">
        <f t="shared" si="25"/>
        <v>851.2945180992001</v>
      </c>
      <c r="S284" s="158">
        <f t="shared" si="25"/>
        <v>0</v>
      </c>
      <c r="T284" s="139"/>
      <c r="U284" s="139"/>
    </row>
    <row r="285" spans="1:21">
      <c r="B285" s="2" t="s">
        <v>258</v>
      </c>
      <c r="F285" s="59" t="s">
        <v>417</v>
      </c>
      <c r="J285" s="158">
        <f t="shared" si="24"/>
        <v>2110474.9557496742</v>
      </c>
      <c r="L285" s="158">
        <f t="shared" si="25"/>
        <v>2896.7122799999997</v>
      </c>
      <c r="M285" s="158">
        <f t="shared" si="25"/>
        <v>1490.1050394200311</v>
      </c>
      <c r="N285" s="158">
        <f t="shared" si="25"/>
        <v>598802.23692421336</v>
      </c>
      <c r="O285" s="158">
        <f t="shared" si="25"/>
        <v>944593.32279007148</v>
      </c>
      <c r="P285" s="158">
        <f t="shared" si="25"/>
        <v>0</v>
      </c>
      <c r="Q285" s="158">
        <f t="shared" si="25"/>
        <v>562692.57871596923</v>
      </c>
      <c r="R285" s="158">
        <f t="shared" si="25"/>
        <v>0</v>
      </c>
      <c r="S285" s="158">
        <f t="shared" si="25"/>
        <v>0</v>
      </c>
      <c r="T285" s="139"/>
      <c r="U285" s="139"/>
    </row>
    <row r="286" spans="1:21">
      <c r="B286" s="2" t="s">
        <v>259</v>
      </c>
      <c r="F286" s="59" t="s">
        <v>417</v>
      </c>
      <c r="J286" s="158">
        <f t="shared" si="24"/>
        <v>1476818.6718274262</v>
      </c>
      <c r="L286" s="158">
        <f t="shared" si="25"/>
        <v>8142.6239999999998</v>
      </c>
      <c r="M286" s="158">
        <f t="shared" si="25"/>
        <v>0</v>
      </c>
      <c r="N286" s="158">
        <f t="shared" si="25"/>
        <v>349056.28231499391</v>
      </c>
      <c r="O286" s="158">
        <f t="shared" si="25"/>
        <v>546218.99337036314</v>
      </c>
      <c r="P286" s="158">
        <f t="shared" si="25"/>
        <v>0</v>
      </c>
      <c r="Q286" s="158">
        <f t="shared" si="25"/>
        <v>461724.65862804663</v>
      </c>
      <c r="R286" s="158">
        <f t="shared" si="25"/>
        <v>111676.11351402241</v>
      </c>
      <c r="S286" s="158">
        <f t="shared" si="25"/>
        <v>0</v>
      </c>
      <c r="T286" s="139"/>
      <c r="U286" s="139"/>
    </row>
    <row r="287" spans="1:21">
      <c r="B287" s="2" t="s">
        <v>260</v>
      </c>
      <c r="F287" s="59" t="s">
        <v>417</v>
      </c>
      <c r="J287" s="158">
        <f t="shared" si="24"/>
        <v>598131.75261497102</v>
      </c>
      <c r="L287" s="158">
        <f t="shared" si="25"/>
        <v>0</v>
      </c>
      <c r="M287" s="158">
        <f t="shared" si="25"/>
        <v>0</v>
      </c>
      <c r="N287" s="158">
        <f t="shared" si="25"/>
        <v>134146.77342850348</v>
      </c>
      <c r="O287" s="158">
        <f t="shared" si="25"/>
        <v>286920.37293747964</v>
      </c>
      <c r="P287" s="158">
        <f t="shared" si="25"/>
        <v>0</v>
      </c>
      <c r="Q287" s="158">
        <f t="shared" si="25"/>
        <v>177064.60624898796</v>
      </c>
      <c r="R287" s="158">
        <f t="shared" si="25"/>
        <v>0</v>
      </c>
      <c r="S287" s="158">
        <f t="shared" si="25"/>
        <v>0</v>
      </c>
      <c r="T287" s="139"/>
      <c r="U287" s="139"/>
    </row>
    <row r="288" spans="1:21">
      <c r="B288" s="2" t="s">
        <v>261</v>
      </c>
      <c r="F288" s="59" t="s">
        <v>417</v>
      </c>
      <c r="J288" s="158">
        <f t="shared" si="24"/>
        <v>713005.92672522587</v>
      </c>
      <c r="L288" s="158">
        <f t="shared" si="25"/>
        <v>0</v>
      </c>
      <c r="M288" s="158">
        <f t="shared" si="25"/>
        <v>0</v>
      </c>
      <c r="N288" s="158">
        <f t="shared" si="25"/>
        <v>106889.66175912063</v>
      </c>
      <c r="O288" s="158">
        <f t="shared" si="25"/>
        <v>350184.23381121596</v>
      </c>
      <c r="P288" s="158">
        <f t="shared" si="25"/>
        <v>0</v>
      </c>
      <c r="Q288" s="158">
        <f t="shared" si="25"/>
        <v>251620.22095219482</v>
      </c>
      <c r="R288" s="158">
        <f t="shared" si="25"/>
        <v>4311.8102026944007</v>
      </c>
      <c r="S288" s="158">
        <f t="shared" si="25"/>
        <v>0</v>
      </c>
      <c r="T288" s="139"/>
      <c r="U288" s="139"/>
    </row>
    <row r="289" spans="1:21">
      <c r="J289" s="59"/>
      <c r="L289" s="139"/>
      <c r="M289" s="139"/>
      <c r="N289" s="139"/>
      <c r="O289" s="139"/>
      <c r="P289" s="139"/>
      <c r="Q289" s="139"/>
      <c r="R289" s="139"/>
      <c r="S289" s="139"/>
      <c r="T289" s="139"/>
      <c r="U289" s="139"/>
    </row>
    <row r="290" spans="1:21">
      <c r="B290" s="1" t="s">
        <v>262</v>
      </c>
      <c r="J290" s="59"/>
      <c r="L290" s="139"/>
      <c r="M290" s="139"/>
      <c r="N290" s="139"/>
      <c r="O290" s="139"/>
      <c r="P290" s="139"/>
      <c r="Q290" s="139"/>
      <c r="R290" s="139"/>
      <c r="S290" s="139"/>
      <c r="T290" s="139"/>
      <c r="U290" s="139"/>
    </row>
    <row r="291" spans="1:21">
      <c r="B291" s="2" t="s">
        <v>252</v>
      </c>
      <c r="F291" s="59" t="s">
        <v>417</v>
      </c>
      <c r="J291" s="158">
        <f t="shared" ref="J291:J300" si="26">SUM(L291:S291)</f>
        <v>68008.711013379507</v>
      </c>
      <c r="K291" s="139">
        <f>'Omzet PAV rest v. aansl.'!K299</f>
        <v>0</v>
      </c>
      <c r="L291" s="158">
        <f t="shared" ref="L291:S300" si="27">L207+L235+L263</f>
        <v>1212.5732546188801</v>
      </c>
      <c r="M291" s="158">
        <f t="shared" si="27"/>
        <v>3158.1485934751454</v>
      </c>
      <c r="N291" s="158">
        <f t="shared" si="27"/>
        <v>59068.103090987875</v>
      </c>
      <c r="O291" s="158">
        <f t="shared" si="27"/>
        <v>2870.6303453184005</v>
      </c>
      <c r="P291" s="158">
        <f t="shared" si="27"/>
        <v>1177.4114956799999</v>
      </c>
      <c r="Q291" s="158">
        <f t="shared" si="27"/>
        <v>0</v>
      </c>
      <c r="R291" s="158">
        <f t="shared" si="27"/>
        <v>521.84423329920003</v>
      </c>
      <c r="S291" s="158">
        <f t="shared" si="27"/>
        <v>0</v>
      </c>
      <c r="T291" s="139"/>
      <c r="U291" s="139"/>
    </row>
    <row r="292" spans="1:21">
      <c r="B292" s="2" t="s">
        <v>253</v>
      </c>
      <c r="F292" s="59" t="s">
        <v>417</v>
      </c>
      <c r="J292" s="158">
        <f t="shared" si="26"/>
        <v>44141.522579967226</v>
      </c>
      <c r="L292" s="158">
        <f t="shared" si="27"/>
        <v>3111.0727367139843</v>
      </c>
      <c r="M292" s="158">
        <f t="shared" si="27"/>
        <v>11746.883386527712</v>
      </c>
      <c r="N292" s="158">
        <f t="shared" si="27"/>
        <v>8502.2141742039166</v>
      </c>
      <c r="O292" s="158">
        <f t="shared" si="27"/>
        <v>11477.260318003202</v>
      </c>
      <c r="P292" s="158">
        <f t="shared" si="27"/>
        <v>8260.4034979200042</v>
      </c>
      <c r="Q292" s="158">
        <f t="shared" si="27"/>
        <v>0</v>
      </c>
      <c r="R292" s="158">
        <f t="shared" si="27"/>
        <v>1043.6884665984001</v>
      </c>
      <c r="S292" s="158">
        <f t="shared" si="27"/>
        <v>0</v>
      </c>
      <c r="T292" s="139"/>
      <c r="U292" s="139"/>
    </row>
    <row r="293" spans="1:21">
      <c r="B293" s="2" t="s">
        <v>254</v>
      </c>
      <c r="F293" s="59" t="s">
        <v>417</v>
      </c>
      <c r="J293" s="158">
        <f t="shared" si="26"/>
        <v>123136.82430445722</v>
      </c>
      <c r="L293" s="158">
        <f t="shared" si="27"/>
        <v>4593.0844689408004</v>
      </c>
      <c r="M293" s="158">
        <f t="shared" si="27"/>
        <v>15971.739169108845</v>
      </c>
      <c r="N293" s="158">
        <f t="shared" si="27"/>
        <v>19023.867559479793</v>
      </c>
      <c r="O293" s="158">
        <f t="shared" si="27"/>
        <v>20692.0232128512</v>
      </c>
      <c r="P293" s="158">
        <f t="shared" si="27"/>
        <v>53427.494952115208</v>
      </c>
      <c r="Q293" s="158">
        <f t="shared" si="27"/>
        <v>0</v>
      </c>
      <c r="R293" s="158">
        <f t="shared" si="27"/>
        <v>9428.6149419613812</v>
      </c>
      <c r="S293" s="158">
        <f t="shared" si="27"/>
        <v>0</v>
      </c>
      <c r="T293" s="139"/>
      <c r="U293" s="139"/>
    </row>
    <row r="294" spans="1:21">
      <c r="B294" s="2" t="s">
        <v>255</v>
      </c>
      <c r="F294" s="59" t="s">
        <v>417</v>
      </c>
      <c r="J294" s="158">
        <f t="shared" si="26"/>
        <v>280964.24482527538</v>
      </c>
      <c r="L294" s="158">
        <f t="shared" si="27"/>
        <v>13537.386852595202</v>
      </c>
      <c r="M294" s="158">
        <f t="shared" si="27"/>
        <v>66999.125770170212</v>
      </c>
      <c r="N294" s="158">
        <f t="shared" si="27"/>
        <v>43075.686928769122</v>
      </c>
      <c r="O294" s="158">
        <f t="shared" si="27"/>
        <v>71419.767319756807</v>
      </c>
      <c r="P294" s="158">
        <f t="shared" si="27"/>
        <v>69737.668864012812</v>
      </c>
      <c r="Q294" s="158">
        <f t="shared" si="27"/>
        <v>0</v>
      </c>
      <c r="R294" s="158">
        <f t="shared" si="27"/>
        <v>16194.609089971202</v>
      </c>
      <c r="S294" s="158">
        <f t="shared" si="27"/>
        <v>0</v>
      </c>
      <c r="T294" s="139"/>
      <c r="U294" s="139"/>
    </row>
    <row r="295" spans="1:21">
      <c r="B295" s="2" t="s">
        <v>256</v>
      </c>
      <c r="F295" s="59" t="s">
        <v>417</v>
      </c>
      <c r="J295" s="158">
        <f t="shared" si="26"/>
        <v>550754.0329859932</v>
      </c>
      <c r="L295" s="158">
        <f t="shared" si="27"/>
        <v>12500.762445997058</v>
      </c>
      <c r="M295" s="158">
        <f t="shared" si="27"/>
        <v>62846.058445444069</v>
      </c>
      <c r="N295" s="158">
        <f t="shared" si="27"/>
        <v>255779.06427873124</v>
      </c>
      <c r="O295" s="158">
        <f t="shared" si="27"/>
        <v>71043.639287040001</v>
      </c>
      <c r="P295" s="158">
        <f t="shared" si="27"/>
        <v>130204.08971781122</v>
      </c>
      <c r="Q295" s="158">
        <f t="shared" si="27"/>
        <v>0</v>
      </c>
      <c r="R295" s="158">
        <f t="shared" si="27"/>
        <v>18380.418810969604</v>
      </c>
      <c r="S295" s="158">
        <f t="shared" si="27"/>
        <v>0</v>
      </c>
      <c r="T295" s="139"/>
      <c r="U295" s="139"/>
    </row>
    <row r="296" spans="1:21">
      <c r="B296" s="2" t="s">
        <v>257</v>
      </c>
      <c r="F296" s="59" t="s">
        <v>417</v>
      </c>
      <c r="J296" s="158">
        <f t="shared" si="26"/>
        <v>428963.9096554626</v>
      </c>
      <c r="L296" s="158">
        <f t="shared" si="27"/>
        <v>7604.5573896203514</v>
      </c>
      <c r="M296" s="158">
        <f t="shared" si="27"/>
        <v>56988.408376121224</v>
      </c>
      <c r="N296" s="158">
        <f t="shared" si="27"/>
        <v>205874.22709214658</v>
      </c>
      <c r="O296" s="158">
        <f t="shared" si="27"/>
        <v>103890.77287948801</v>
      </c>
      <c r="P296" s="158">
        <f t="shared" si="27"/>
        <v>54084.099684787201</v>
      </c>
      <c r="Q296" s="158">
        <f t="shared" si="27"/>
        <v>0</v>
      </c>
      <c r="R296" s="158">
        <f t="shared" si="27"/>
        <v>521.84423329920003</v>
      </c>
      <c r="S296" s="158">
        <f t="shared" si="27"/>
        <v>0</v>
      </c>
      <c r="T296" s="139"/>
      <c r="U296" s="139"/>
    </row>
    <row r="297" spans="1:21">
      <c r="B297" s="2" t="s">
        <v>258</v>
      </c>
      <c r="F297" s="59" t="s">
        <v>417</v>
      </c>
      <c r="J297" s="158">
        <f t="shared" si="26"/>
        <v>523160.13850511453</v>
      </c>
      <c r="L297" s="158">
        <f t="shared" si="27"/>
        <v>1732.9807848295386</v>
      </c>
      <c r="M297" s="158">
        <f t="shared" si="27"/>
        <v>53382.447141536046</v>
      </c>
      <c r="N297" s="158">
        <f t="shared" si="27"/>
        <v>291625.74413300172</v>
      </c>
      <c r="O297" s="158">
        <f t="shared" si="27"/>
        <v>116418.31089315841</v>
      </c>
      <c r="P297" s="158">
        <f t="shared" si="27"/>
        <v>60000.655552588811</v>
      </c>
      <c r="Q297" s="158">
        <f t="shared" si="27"/>
        <v>0</v>
      </c>
      <c r="R297" s="158">
        <f t="shared" si="27"/>
        <v>0</v>
      </c>
      <c r="S297" s="158">
        <f t="shared" si="27"/>
        <v>0</v>
      </c>
      <c r="T297" s="139"/>
      <c r="U297" s="139"/>
    </row>
    <row r="298" spans="1:21">
      <c r="B298" s="2" t="s">
        <v>259</v>
      </c>
      <c r="F298" s="59" t="s">
        <v>417</v>
      </c>
      <c r="J298" s="158">
        <f t="shared" si="26"/>
        <v>324455.44018208393</v>
      </c>
      <c r="L298" s="158">
        <f t="shared" si="27"/>
        <v>0</v>
      </c>
      <c r="M298" s="158">
        <f t="shared" si="27"/>
        <v>47188.130097813329</v>
      </c>
      <c r="N298" s="158">
        <f t="shared" si="27"/>
        <v>121117.99997450416</v>
      </c>
      <c r="O298" s="158">
        <f t="shared" si="27"/>
        <v>89408.741442048005</v>
      </c>
      <c r="P298" s="158">
        <f t="shared" si="27"/>
        <v>49849.159253644801</v>
      </c>
      <c r="Q298" s="158">
        <f t="shared" si="27"/>
        <v>0</v>
      </c>
      <c r="R298" s="158">
        <f t="shared" si="27"/>
        <v>16891.409414073602</v>
      </c>
      <c r="S298" s="158">
        <f t="shared" si="27"/>
        <v>0</v>
      </c>
      <c r="T298" s="139"/>
      <c r="U298" s="139"/>
    </row>
    <row r="299" spans="1:21">
      <c r="B299" s="2" t="s">
        <v>260</v>
      </c>
      <c r="F299" s="59" t="s">
        <v>417</v>
      </c>
      <c r="J299" s="158">
        <f t="shared" si="26"/>
        <v>449612.34834794194</v>
      </c>
      <c r="L299" s="158">
        <f t="shared" si="27"/>
        <v>0</v>
      </c>
      <c r="M299" s="158">
        <f t="shared" si="27"/>
        <v>41015.876857450035</v>
      </c>
      <c r="N299" s="158">
        <f t="shared" si="27"/>
        <v>299312.30660534627</v>
      </c>
      <c r="O299" s="158">
        <f t="shared" si="27"/>
        <v>50655.661594675199</v>
      </c>
      <c r="P299" s="158">
        <f t="shared" si="27"/>
        <v>58628.503290470406</v>
      </c>
      <c r="Q299" s="158">
        <f t="shared" si="27"/>
        <v>0</v>
      </c>
      <c r="R299" s="158">
        <f t="shared" si="27"/>
        <v>0</v>
      </c>
      <c r="S299" s="158">
        <f t="shared" si="27"/>
        <v>0</v>
      </c>
      <c r="T299" s="139"/>
      <c r="U299" s="139"/>
    </row>
    <row r="300" spans="1:21">
      <c r="B300" s="2" t="s">
        <v>261</v>
      </c>
      <c r="F300" s="59" t="s">
        <v>417</v>
      </c>
      <c r="J300" s="158">
        <f t="shared" si="26"/>
        <v>366747.39377000614</v>
      </c>
      <c r="L300" s="158">
        <f t="shared" si="27"/>
        <v>0</v>
      </c>
      <c r="M300" s="158">
        <f t="shared" si="27"/>
        <v>46582.941682184231</v>
      </c>
      <c r="N300" s="158">
        <f t="shared" si="27"/>
        <v>181711.38755189875</v>
      </c>
      <c r="O300" s="158">
        <f t="shared" si="27"/>
        <v>63912.764259993608</v>
      </c>
      <c r="P300" s="158">
        <f t="shared" si="27"/>
        <v>38011.203944985595</v>
      </c>
      <c r="Q300" s="158">
        <f t="shared" si="27"/>
        <v>0</v>
      </c>
      <c r="R300" s="158">
        <f t="shared" si="27"/>
        <v>36529.096330944005</v>
      </c>
      <c r="S300" s="158">
        <f t="shared" si="27"/>
        <v>0</v>
      </c>
      <c r="T300" s="139"/>
      <c r="U300" s="139"/>
    </row>
    <row r="301" spans="1:21">
      <c r="J301" s="139"/>
      <c r="K301" s="59"/>
      <c r="L301" s="139"/>
      <c r="M301" s="139"/>
      <c r="N301" s="139"/>
      <c r="O301" s="139"/>
      <c r="P301" s="139"/>
      <c r="Q301" s="139"/>
      <c r="R301" s="139"/>
      <c r="S301" s="139"/>
      <c r="T301" s="139"/>
      <c r="U301" s="139"/>
    </row>
    <row r="302" spans="1:21" s="78" customFormat="1">
      <c r="B302" s="78" t="s">
        <v>424</v>
      </c>
    </row>
    <row r="303" spans="1:21" s="59" customFormat="1">
      <c r="A303" s="2"/>
      <c r="B303" s="121"/>
      <c r="J303" s="141"/>
      <c r="L303" s="139"/>
      <c r="M303" s="139"/>
      <c r="N303" s="139"/>
      <c r="O303" s="139"/>
      <c r="P303" s="139"/>
      <c r="Q303" s="139"/>
      <c r="R303" s="139"/>
      <c r="S303" s="139"/>
      <c r="T303" s="139"/>
      <c r="U303" s="139"/>
    </row>
    <row r="304" spans="1:21" s="59" customFormat="1">
      <c r="A304" s="2"/>
      <c r="B304" s="142" t="s">
        <v>271</v>
      </c>
      <c r="J304" s="141"/>
      <c r="L304" s="139"/>
      <c r="M304" s="139"/>
      <c r="N304" s="139"/>
      <c r="O304" s="139"/>
      <c r="P304" s="139"/>
      <c r="Q304" s="139"/>
      <c r="R304" s="139"/>
      <c r="S304" s="139"/>
      <c r="T304" s="139"/>
      <c r="U304" s="139"/>
    </row>
    <row r="305" spans="1:21" s="59" customFormat="1">
      <c r="A305" s="2"/>
      <c r="B305" s="121"/>
      <c r="J305" s="141"/>
      <c r="L305" s="139"/>
      <c r="M305" s="139"/>
      <c r="N305" s="139"/>
      <c r="O305" s="139"/>
      <c r="P305" s="139"/>
      <c r="Q305" s="139"/>
      <c r="R305" s="139"/>
      <c r="S305" s="139"/>
      <c r="T305" s="139"/>
      <c r="U305" s="139"/>
    </row>
    <row r="306" spans="1:21" s="59" customFormat="1">
      <c r="A306" s="2"/>
      <c r="B306" s="142" t="s">
        <v>251</v>
      </c>
      <c r="J306" s="141"/>
      <c r="L306" s="139"/>
      <c r="M306" s="139"/>
      <c r="N306" s="139"/>
      <c r="O306" s="139"/>
      <c r="P306" s="139"/>
      <c r="Q306" s="139"/>
      <c r="R306" s="139"/>
      <c r="S306" s="139"/>
      <c r="T306" s="139"/>
      <c r="U306" s="139"/>
    </row>
    <row r="307" spans="1:21" s="59" customFormat="1">
      <c r="A307" s="2"/>
      <c r="B307" s="121" t="s">
        <v>252</v>
      </c>
      <c r="F307" s="59" t="s">
        <v>110</v>
      </c>
      <c r="J307" s="158">
        <f t="shared" ref="J307:J316" si="28">SUM(L307:S307)</f>
        <v>28866.151154022762</v>
      </c>
      <c r="K307" s="139">
        <f>'Omzet PAV rest v. aansl.'!K318</f>
        <v>0</v>
      </c>
      <c r="L307" s="158">
        <f t="shared" ref="L307:S316" si="29">L111+L139+L167</f>
        <v>687.46153846153845</v>
      </c>
      <c r="M307" s="158">
        <f t="shared" si="29"/>
        <v>581.84862636325897</v>
      </c>
      <c r="N307" s="158">
        <f t="shared" si="29"/>
        <v>9904.3497898605456</v>
      </c>
      <c r="O307" s="158">
        <f t="shared" si="29"/>
        <v>10265.6798571657</v>
      </c>
      <c r="P307" s="158">
        <f t="shared" si="29"/>
        <v>410.16</v>
      </c>
      <c r="Q307" s="158">
        <f t="shared" si="29"/>
        <v>6696.6513421717173</v>
      </c>
      <c r="R307" s="158">
        <f t="shared" si="29"/>
        <v>320</v>
      </c>
      <c r="S307" s="158">
        <f t="shared" si="29"/>
        <v>0</v>
      </c>
      <c r="T307" s="139"/>
      <c r="U307" s="139"/>
    </row>
    <row r="308" spans="1:21" s="59" customFormat="1">
      <c r="A308" s="2"/>
      <c r="B308" s="121" t="s">
        <v>253</v>
      </c>
      <c r="F308" s="59" t="s">
        <v>110</v>
      </c>
      <c r="J308" s="158">
        <f t="shared" si="28"/>
        <v>36065.238571688969</v>
      </c>
      <c r="L308" s="158">
        <f t="shared" si="29"/>
        <v>528.38461538461536</v>
      </c>
      <c r="M308" s="158">
        <f t="shared" si="29"/>
        <v>752.51538359938115</v>
      </c>
      <c r="N308" s="158">
        <f t="shared" si="29"/>
        <v>10607.968464722548</v>
      </c>
      <c r="O308" s="158">
        <f t="shared" si="29"/>
        <v>13394.829429952122</v>
      </c>
      <c r="P308" s="158">
        <f t="shared" si="29"/>
        <v>406.01</v>
      </c>
      <c r="Q308" s="158">
        <f t="shared" si="29"/>
        <v>9782.5306780303035</v>
      </c>
      <c r="R308" s="158">
        <f t="shared" si="29"/>
        <v>593</v>
      </c>
      <c r="S308" s="158">
        <f t="shared" si="29"/>
        <v>0</v>
      </c>
      <c r="T308" s="139"/>
      <c r="U308" s="139"/>
    </row>
    <row r="309" spans="1:21" s="59" customFormat="1">
      <c r="A309" s="2"/>
      <c r="B309" s="121" t="s">
        <v>254</v>
      </c>
      <c r="F309" s="59" t="s">
        <v>110</v>
      </c>
      <c r="J309" s="158">
        <f t="shared" si="28"/>
        <v>18966.985518164292</v>
      </c>
      <c r="L309" s="158">
        <f t="shared" si="29"/>
        <v>173.23076923076923</v>
      </c>
      <c r="M309" s="158">
        <f t="shared" si="29"/>
        <v>281.43650137741048</v>
      </c>
      <c r="N309" s="158">
        <f t="shared" si="29"/>
        <v>5817.984699589083</v>
      </c>
      <c r="O309" s="158">
        <f t="shared" si="29"/>
        <v>6369.7831868559215</v>
      </c>
      <c r="P309" s="158">
        <f t="shared" si="29"/>
        <v>109.66999999999999</v>
      </c>
      <c r="Q309" s="158">
        <f t="shared" si="29"/>
        <v>5650.8803611111107</v>
      </c>
      <c r="R309" s="158">
        <f t="shared" si="29"/>
        <v>564</v>
      </c>
      <c r="S309" s="158">
        <f t="shared" si="29"/>
        <v>0</v>
      </c>
      <c r="T309" s="139"/>
      <c r="U309" s="139"/>
    </row>
    <row r="310" spans="1:21" s="59" customFormat="1">
      <c r="A310" s="2"/>
      <c r="B310" s="59" t="s">
        <v>255</v>
      </c>
      <c r="F310" s="59" t="s">
        <v>110</v>
      </c>
      <c r="J310" s="158">
        <f t="shared" si="28"/>
        <v>9664.59447947027</v>
      </c>
      <c r="L310" s="158">
        <f t="shared" si="29"/>
        <v>158.15384615384616</v>
      </c>
      <c r="M310" s="158">
        <f t="shared" si="29"/>
        <v>158.6902769915846</v>
      </c>
      <c r="N310" s="158">
        <f t="shared" si="29"/>
        <v>2858.3091335697059</v>
      </c>
      <c r="O310" s="158">
        <f t="shared" si="29"/>
        <v>3660.8492300518183</v>
      </c>
      <c r="P310" s="158">
        <f t="shared" si="29"/>
        <v>56.25</v>
      </c>
      <c r="Q310" s="158">
        <f t="shared" si="29"/>
        <v>1879.6811489898992</v>
      </c>
      <c r="R310" s="158">
        <f t="shared" si="29"/>
        <v>892.66084371341572</v>
      </c>
      <c r="S310" s="158">
        <f t="shared" si="29"/>
        <v>0</v>
      </c>
      <c r="T310" s="139"/>
      <c r="U310" s="139"/>
    </row>
    <row r="311" spans="1:21" s="59" customFormat="1">
      <c r="A311" s="2"/>
      <c r="B311" s="59" t="s">
        <v>256</v>
      </c>
      <c r="F311" s="59" t="s">
        <v>110</v>
      </c>
      <c r="J311" s="158">
        <f t="shared" si="28"/>
        <v>7666.5057813992953</v>
      </c>
      <c r="L311" s="158">
        <f t="shared" si="29"/>
        <v>47.384615384615387</v>
      </c>
      <c r="M311" s="158">
        <f t="shared" si="29"/>
        <v>35.682831427601045</v>
      </c>
      <c r="N311" s="158">
        <f t="shared" si="29"/>
        <v>2262.2957985298781</v>
      </c>
      <c r="O311" s="158">
        <f t="shared" si="29"/>
        <v>1997.8613585356316</v>
      </c>
      <c r="P311" s="158">
        <f t="shared" si="29"/>
        <v>12</v>
      </c>
      <c r="Q311" s="158">
        <f t="shared" si="29"/>
        <v>2136.2841893939394</v>
      </c>
      <c r="R311" s="158">
        <f t="shared" si="29"/>
        <v>1174.9969881276288</v>
      </c>
      <c r="S311" s="158">
        <f t="shared" si="29"/>
        <v>0</v>
      </c>
      <c r="T311" s="139"/>
      <c r="U311" s="139"/>
    </row>
    <row r="312" spans="1:21" s="59" customFormat="1">
      <c r="A312" s="2"/>
      <c r="B312" s="59" t="s">
        <v>257</v>
      </c>
      <c r="F312" s="59" t="s">
        <v>110</v>
      </c>
      <c r="J312" s="158">
        <f t="shared" si="28"/>
        <v>3339.9333732143859</v>
      </c>
      <c r="L312" s="158">
        <f t="shared" si="29"/>
        <v>10.846153846153847</v>
      </c>
      <c r="M312" s="158">
        <f t="shared" si="29"/>
        <v>0.99825653798256542</v>
      </c>
      <c r="N312" s="158">
        <f t="shared" si="29"/>
        <v>1006.28806455681</v>
      </c>
      <c r="O312" s="158">
        <f t="shared" si="29"/>
        <v>1057.2493906976822</v>
      </c>
      <c r="P312" s="158">
        <f t="shared" si="29"/>
        <v>9</v>
      </c>
      <c r="Q312" s="158">
        <f t="shared" si="29"/>
        <v>1250.5515075757578</v>
      </c>
      <c r="R312" s="158">
        <f t="shared" si="29"/>
        <v>5</v>
      </c>
      <c r="S312" s="158">
        <f t="shared" si="29"/>
        <v>0</v>
      </c>
      <c r="T312" s="139"/>
      <c r="U312" s="139"/>
    </row>
    <row r="313" spans="1:21">
      <c r="B313" s="2" t="s">
        <v>258</v>
      </c>
      <c r="F313" s="59" t="s">
        <v>110</v>
      </c>
      <c r="J313" s="158">
        <f t="shared" si="28"/>
        <v>2143.5152193586573</v>
      </c>
      <c r="L313" s="158">
        <f t="shared" si="29"/>
        <v>9</v>
      </c>
      <c r="M313" s="158">
        <f t="shared" si="29"/>
        <v>2.9982565379825656</v>
      </c>
      <c r="N313" s="158">
        <f t="shared" si="29"/>
        <v>598.90368955968086</v>
      </c>
      <c r="O313" s="158">
        <f t="shared" si="29"/>
        <v>587.92619750341828</v>
      </c>
      <c r="P313" s="158">
        <f t="shared" si="29"/>
        <v>0</v>
      </c>
      <c r="Q313" s="158">
        <f t="shared" si="29"/>
        <v>944.68707575757571</v>
      </c>
      <c r="R313" s="158">
        <f t="shared" si="29"/>
        <v>0</v>
      </c>
      <c r="S313" s="158">
        <f t="shared" si="29"/>
        <v>0</v>
      </c>
      <c r="T313" s="139"/>
      <c r="U313" s="139"/>
    </row>
    <row r="314" spans="1:21">
      <c r="B314" s="2" t="s">
        <v>259</v>
      </c>
      <c r="F314" s="59" t="s">
        <v>110</v>
      </c>
      <c r="J314" s="158">
        <f t="shared" si="28"/>
        <v>1550.581888169178</v>
      </c>
      <c r="L314" s="158">
        <f t="shared" si="29"/>
        <v>23</v>
      </c>
      <c r="M314" s="158">
        <f t="shared" si="29"/>
        <v>0</v>
      </c>
      <c r="N314" s="158">
        <f t="shared" si="29"/>
        <v>224.59849658362475</v>
      </c>
      <c r="O314" s="158">
        <f t="shared" si="29"/>
        <v>267.39339916131075</v>
      </c>
      <c r="P314" s="158">
        <f t="shared" si="29"/>
        <v>0</v>
      </c>
      <c r="Q314" s="158">
        <f t="shared" si="29"/>
        <v>395.58999242424238</v>
      </c>
      <c r="R314" s="158">
        <f t="shared" si="29"/>
        <v>640</v>
      </c>
      <c r="S314" s="158">
        <f t="shared" si="29"/>
        <v>0</v>
      </c>
      <c r="T314" s="139"/>
      <c r="U314" s="139"/>
    </row>
    <row r="315" spans="1:21">
      <c r="B315" s="2" t="s">
        <v>260</v>
      </c>
      <c r="F315" s="59" t="s">
        <v>110</v>
      </c>
      <c r="J315" s="158">
        <f t="shared" si="28"/>
        <v>346.84003160056182</v>
      </c>
      <c r="L315" s="158">
        <f t="shared" si="29"/>
        <v>0</v>
      </c>
      <c r="M315" s="158">
        <f t="shared" si="29"/>
        <v>0</v>
      </c>
      <c r="N315" s="158">
        <f t="shared" si="29"/>
        <v>78.927198374492065</v>
      </c>
      <c r="O315" s="158">
        <f t="shared" si="29"/>
        <v>116.18656049879698</v>
      </c>
      <c r="P315" s="158">
        <f t="shared" si="29"/>
        <v>0</v>
      </c>
      <c r="Q315" s="158">
        <f t="shared" si="29"/>
        <v>151.72627272727274</v>
      </c>
      <c r="R315" s="158">
        <f t="shared" si="29"/>
        <v>0</v>
      </c>
      <c r="S315" s="158">
        <f t="shared" si="29"/>
        <v>0</v>
      </c>
      <c r="T315" s="139"/>
      <c r="U315" s="139"/>
    </row>
    <row r="316" spans="1:21">
      <c r="B316" s="2" t="s">
        <v>261</v>
      </c>
      <c r="F316" s="59" t="s">
        <v>110</v>
      </c>
      <c r="J316" s="158">
        <f t="shared" si="28"/>
        <v>301.71172198508611</v>
      </c>
      <c r="L316" s="158">
        <f t="shared" si="29"/>
        <v>0</v>
      </c>
      <c r="M316" s="158">
        <f t="shared" si="29"/>
        <v>0</v>
      </c>
      <c r="N316" s="158">
        <f t="shared" si="29"/>
        <v>41.800244094732321</v>
      </c>
      <c r="O316" s="158">
        <f t="shared" si="29"/>
        <v>101.22788193075785</v>
      </c>
      <c r="P316" s="158">
        <f t="shared" si="29"/>
        <v>0</v>
      </c>
      <c r="Q316" s="158">
        <f t="shared" si="29"/>
        <v>133.68359595959595</v>
      </c>
      <c r="R316" s="158">
        <f t="shared" si="29"/>
        <v>25</v>
      </c>
      <c r="S316" s="158">
        <f t="shared" si="29"/>
        <v>0</v>
      </c>
      <c r="T316" s="139"/>
      <c r="U316" s="139"/>
    </row>
    <row r="317" spans="1:21">
      <c r="J317" s="59"/>
      <c r="L317" s="139"/>
      <c r="M317" s="139"/>
      <c r="N317" s="139"/>
      <c r="O317" s="139"/>
      <c r="P317" s="139"/>
      <c r="Q317" s="139"/>
      <c r="R317" s="139"/>
      <c r="S317" s="139"/>
      <c r="T317" s="139"/>
      <c r="U317" s="139"/>
    </row>
    <row r="318" spans="1:21">
      <c r="B318" s="1" t="s">
        <v>262</v>
      </c>
      <c r="J318" s="59"/>
      <c r="L318" s="139"/>
      <c r="M318" s="139"/>
      <c r="N318" s="139"/>
      <c r="O318" s="139"/>
      <c r="P318" s="139"/>
      <c r="Q318" s="139"/>
      <c r="R318" s="139"/>
      <c r="S318" s="139"/>
      <c r="T318" s="139"/>
      <c r="U318" s="139"/>
    </row>
    <row r="319" spans="1:21">
      <c r="B319" s="2" t="s">
        <v>252</v>
      </c>
      <c r="F319" s="59" t="s">
        <v>110</v>
      </c>
      <c r="J319" s="158">
        <f t="shared" ref="J319:J328" si="30">SUM(L319:S319)</f>
        <v>316.9798968980333</v>
      </c>
      <c r="K319" s="139">
        <f>'Omzet PAV rest v. aansl.'!K330</f>
        <v>0</v>
      </c>
      <c r="L319" s="158">
        <f t="shared" ref="L319:S328" si="31">L123+L151+L179</f>
        <v>8</v>
      </c>
      <c r="M319" s="158">
        <f t="shared" si="31"/>
        <v>12.590718517679914</v>
      </c>
      <c r="N319" s="158">
        <f t="shared" si="31"/>
        <v>232.32678799985644</v>
      </c>
      <c r="O319" s="158">
        <f t="shared" si="31"/>
        <v>54.032390380496977</v>
      </c>
      <c r="P319" s="158">
        <f t="shared" si="31"/>
        <v>7.0299999999999994</v>
      </c>
      <c r="Q319" s="158">
        <f t="shared" si="31"/>
        <v>0</v>
      </c>
      <c r="R319" s="158">
        <f t="shared" si="31"/>
        <v>3</v>
      </c>
      <c r="S319" s="158">
        <f t="shared" si="31"/>
        <v>0</v>
      </c>
      <c r="T319" s="139"/>
      <c r="U319" s="139"/>
    </row>
    <row r="320" spans="1:21">
      <c r="B320" s="2" t="s">
        <v>253</v>
      </c>
      <c r="F320" s="59" t="s">
        <v>110</v>
      </c>
      <c r="J320" s="158">
        <f t="shared" si="30"/>
        <v>184.13165259765171</v>
      </c>
      <c r="L320" s="158">
        <f t="shared" si="31"/>
        <v>18</v>
      </c>
      <c r="M320" s="158">
        <f t="shared" si="31"/>
        <v>37.811302313294838</v>
      </c>
      <c r="N320" s="158">
        <f t="shared" si="31"/>
        <v>43.050350284356853</v>
      </c>
      <c r="O320" s="158">
        <f t="shared" si="31"/>
        <v>55</v>
      </c>
      <c r="P320" s="158">
        <f t="shared" si="31"/>
        <v>24.27</v>
      </c>
      <c r="Q320" s="158">
        <f t="shared" si="31"/>
        <v>0</v>
      </c>
      <c r="R320" s="158">
        <f t="shared" si="31"/>
        <v>6</v>
      </c>
      <c r="S320" s="158">
        <f t="shared" si="31"/>
        <v>0</v>
      </c>
      <c r="T320" s="139"/>
      <c r="U320" s="139"/>
    </row>
    <row r="321" spans="2:21">
      <c r="B321" s="2" t="s">
        <v>254</v>
      </c>
      <c r="F321" s="59" t="s">
        <v>110</v>
      </c>
      <c r="J321" s="158">
        <f t="shared" si="30"/>
        <v>266.74096102332135</v>
      </c>
      <c r="L321" s="158">
        <f t="shared" si="31"/>
        <v>19</v>
      </c>
      <c r="M321" s="158">
        <f t="shared" si="31"/>
        <v>33.668472395184722</v>
      </c>
      <c r="N321" s="158">
        <f t="shared" si="31"/>
        <v>62.605562790527841</v>
      </c>
      <c r="O321" s="158">
        <f t="shared" si="31"/>
        <v>55.105088173531513</v>
      </c>
      <c r="P321" s="158">
        <f t="shared" si="31"/>
        <v>42.78</v>
      </c>
      <c r="Q321" s="158">
        <f t="shared" si="31"/>
        <v>0</v>
      </c>
      <c r="R321" s="158">
        <f t="shared" si="31"/>
        <v>53.581837664077284</v>
      </c>
      <c r="S321" s="158">
        <f t="shared" si="31"/>
        <v>0</v>
      </c>
      <c r="T321" s="139"/>
      <c r="U321" s="139"/>
    </row>
    <row r="322" spans="2:21">
      <c r="B322" s="2" t="s">
        <v>255</v>
      </c>
      <c r="F322" s="59" t="s">
        <v>110</v>
      </c>
      <c r="J322" s="158">
        <f t="shared" si="30"/>
        <v>542.36417138005936</v>
      </c>
      <c r="L322" s="158">
        <f t="shared" si="31"/>
        <v>56</v>
      </c>
      <c r="M322" s="158">
        <f t="shared" si="31"/>
        <v>93.074106570059243</v>
      </c>
      <c r="N322" s="158">
        <f t="shared" si="31"/>
        <v>106.05124937178684</v>
      </c>
      <c r="O322" s="158">
        <f t="shared" si="31"/>
        <v>133.65881543821325</v>
      </c>
      <c r="P322" s="158">
        <f t="shared" si="31"/>
        <v>61.58</v>
      </c>
      <c r="Q322" s="158">
        <f t="shared" si="31"/>
        <v>0</v>
      </c>
      <c r="R322" s="158">
        <f t="shared" si="31"/>
        <v>92</v>
      </c>
      <c r="S322" s="158">
        <f t="shared" si="31"/>
        <v>0</v>
      </c>
      <c r="T322" s="139"/>
      <c r="U322" s="139"/>
    </row>
    <row r="323" spans="2:21">
      <c r="B323" s="2" t="s">
        <v>256</v>
      </c>
      <c r="F323" s="59" t="s">
        <v>110</v>
      </c>
      <c r="J323" s="158">
        <f t="shared" si="30"/>
        <v>577.95530607488581</v>
      </c>
      <c r="L323" s="158">
        <f t="shared" si="31"/>
        <v>47</v>
      </c>
      <c r="M323" s="158">
        <f t="shared" si="31"/>
        <v>63.967317634627726</v>
      </c>
      <c r="N323" s="158">
        <f t="shared" si="31"/>
        <v>214.9401798328978</v>
      </c>
      <c r="O323" s="158">
        <f t="shared" si="31"/>
        <v>85.867808607360274</v>
      </c>
      <c r="P323" s="158">
        <f t="shared" si="31"/>
        <v>61.18</v>
      </c>
      <c r="Q323" s="158">
        <f t="shared" si="31"/>
        <v>0</v>
      </c>
      <c r="R323" s="158">
        <f t="shared" si="31"/>
        <v>105</v>
      </c>
      <c r="S323" s="158">
        <f t="shared" si="31"/>
        <v>0</v>
      </c>
      <c r="T323" s="139"/>
      <c r="U323" s="139"/>
    </row>
    <row r="324" spans="2:21">
      <c r="B324" s="2" t="s">
        <v>257</v>
      </c>
      <c r="F324" s="59" t="s">
        <v>110</v>
      </c>
      <c r="J324" s="158">
        <f t="shared" si="30"/>
        <v>711.06521687116322</v>
      </c>
      <c r="L324" s="158">
        <f t="shared" si="31"/>
        <v>26</v>
      </c>
      <c r="M324" s="158">
        <f t="shared" si="31"/>
        <v>49.550207555002075</v>
      </c>
      <c r="N324" s="158">
        <f t="shared" si="31"/>
        <v>497.85071792978556</v>
      </c>
      <c r="O324" s="158">
        <f t="shared" si="31"/>
        <v>110.56429138637552</v>
      </c>
      <c r="P324" s="158">
        <f t="shared" si="31"/>
        <v>24.1</v>
      </c>
      <c r="Q324" s="158">
        <f t="shared" si="31"/>
        <v>0</v>
      </c>
      <c r="R324" s="158">
        <f t="shared" si="31"/>
        <v>3</v>
      </c>
      <c r="S324" s="158">
        <f t="shared" si="31"/>
        <v>0</v>
      </c>
      <c r="T324" s="139"/>
      <c r="U324" s="139"/>
    </row>
    <row r="325" spans="2:21">
      <c r="B325" s="2" t="s">
        <v>258</v>
      </c>
      <c r="F325" s="59" t="s">
        <v>110</v>
      </c>
      <c r="J325" s="158">
        <f t="shared" si="30"/>
        <v>293.12115062451142</v>
      </c>
      <c r="L325" s="158">
        <f t="shared" si="31"/>
        <v>5.384615384615385</v>
      </c>
      <c r="M325" s="158">
        <f t="shared" si="31"/>
        <v>42.977334993773347</v>
      </c>
      <c r="N325" s="158">
        <f t="shared" si="31"/>
        <v>158.40387416182554</v>
      </c>
      <c r="O325" s="158">
        <f t="shared" si="31"/>
        <v>68.445326084297093</v>
      </c>
      <c r="P325" s="158">
        <f t="shared" si="31"/>
        <v>17.91</v>
      </c>
      <c r="Q325" s="158">
        <f t="shared" si="31"/>
        <v>0</v>
      </c>
      <c r="R325" s="158">
        <f t="shared" si="31"/>
        <v>0</v>
      </c>
      <c r="S325" s="158">
        <f t="shared" si="31"/>
        <v>0</v>
      </c>
      <c r="T325" s="139"/>
      <c r="U325" s="139"/>
    </row>
    <row r="326" spans="2:21">
      <c r="B326" s="2" t="s">
        <v>259</v>
      </c>
      <c r="F326" s="59" t="s">
        <v>110</v>
      </c>
      <c r="J326" s="158">
        <f t="shared" si="30"/>
        <v>489.88285462736155</v>
      </c>
      <c r="L326" s="158">
        <f t="shared" si="31"/>
        <v>0</v>
      </c>
      <c r="M326" s="158">
        <f t="shared" si="31"/>
        <v>26.984308841843088</v>
      </c>
      <c r="N326" s="158">
        <f t="shared" si="31"/>
        <v>281.73522915060704</v>
      </c>
      <c r="O326" s="158">
        <f t="shared" si="31"/>
        <v>64.683316634911435</v>
      </c>
      <c r="P326" s="158">
        <f t="shared" si="31"/>
        <v>19.48</v>
      </c>
      <c r="Q326" s="158">
        <f t="shared" si="31"/>
        <v>0</v>
      </c>
      <c r="R326" s="158">
        <f t="shared" si="31"/>
        <v>97</v>
      </c>
      <c r="S326" s="158">
        <f t="shared" si="31"/>
        <v>0</v>
      </c>
      <c r="T326" s="139"/>
      <c r="U326" s="139"/>
    </row>
    <row r="327" spans="2:21">
      <c r="B327" s="2" t="s">
        <v>260</v>
      </c>
      <c r="F327" s="59" t="s">
        <v>110</v>
      </c>
      <c r="J327" s="158">
        <f t="shared" si="30"/>
        <v>85.588933670006057</v>
      </c>
      <c r="L327" s="158">
        <f t="shared" si="31"/>
        <v>0</v>
      </c>
      <c r="M327" s="158">
        <f t="shared" si="31"/>
        <v>14.083776746292314</v>
      </c>
      <c r="N327" s="158">
        <f t="shared" si="31"/>
        <v>36.3523489886134</v>
      </c>
      <c r="O327" s="158">
        <f t="shared" si="31"/>
        <v>20.152807935100341</v>
      </c>
      <c r="P327" s="158">
        <f t="shared" si="31"/>
        <v>15</v>
      </c>
      <c r="Q327" s="158">
        <f t="shared" si="31"/>
        <v>0</v>
      </c>
      <c r="R327" s="158">
        <f t="shared" si="31"/>
        <v>0</v>
      </c>
      <c r="S327" s="158">
        <f t="shared" si="31"/>
        <v>0</v>
      </c>
      <c r="T327" s="139"/>
      <c r="U327" s="139"/>
    </row>
    <row r="328" spans="2:21">
      <c r="B328" s="2" t="s">
        <v>261</v>
      </c>
      <c r="F328" s="59" t="s">
        <v>110</v>
      </c>
      <c r="J328" s="158">
        <f t="shared" si="30"/>
        <v>354.96704699717566</v>
      </c>
      <c r="L328" s="158">
        <f t="shared" si="31"/>
        <v>0</v>
      </c>
      <c r="M328" s="158">
        <f t="shared" si="31"/>
        <v>7.9965130759651313</v>
      </c>
      <c r="N328" s="158">
        <f t="shared" si="31"/>
        <v>109.4710858041073</v>
      </c>
      <c r="O328" s="158">
        <f t="shared" si="31"/>
        <v>18.499448117103192</v>
      </c>
      <c r="P328" s="158">
        <f t="shared" si="31"/>
        <v>9</v>
      </c>
      <c r="Q328" s="158">
        <f t="shared" si="31"/>
        <v>0</v>
      </c>
      <c r="R328" s="158">
        <f t="shared" si="31"/>
        <v>210</v>
      </c>
      <c r="S328" s="158">
        <f t="shared" si="31"/>
        <v>0</v>
      </c>
      <c r="T328" s="139"/>
      <c r="U328" s="13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Y343"/>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2" customWidth="1"/>
    <col min="2" max="2" width="41.42578125" style="2" customWidth="1"/>
    <col min="3" max="3" width="4.7109375" style="2" customWidth="1"/>
    <col min="4" max="5" width="4.5703125" style="2" customWidth="1"/>
    <col min="6" max="6" width="17.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1" spans="1:25" ht="12.75" customHeight="1"/>
    <row r="2" spans="1:25" s="22" customFormat="1" ht="18">
      <c r="B2" s="22" t="s">
        <v>437</v>
      </c>
    </row>
    <row r="4" spans="1:25">
      <c r="B4" s="31" t="s">
        <v>52</v>
      </c>
      <c r="C4" s="1"/>
      <c r="D4" s="1"/>
    </row>
    <row r="5" spans="1:25">
      <c r="B5" s="193" t="s">
        <v>438</v>
      </c>
      <c r="C5" s="193"/>
      <c r="D5" s="193"/>
      <c r="E5" s="193"/>
      <c r="F5" s="193"/>
      <c r="H5" s="23"/>
    </row>
    <row r="6" spans="1:25">
      <c r="B6" s="27"/>
      <c r="C6" s="3"/>
      <c r="D6" s="3"/>
      <c r="H6" s="23"/>
    </row>
    <row r="8" spans="1:25" s="9" customFormat="1">
      <c r="B8" s="9" t="s">
        <v>41</v>
      </c>
      <c r="F8" s="9" t="s">
        <v>23</v>
      </c>
      <c r="H8" s="9" t="s">
        <v>24</v>
      </c>
      <c r="J8" s="9" t="s">
        <v>45</v>
      </c>
      <c r="L8" s="9" t="s">
        <v>286</v>
      </c>
      <c r="M8" s="9" t="s">
        <v>280</v>
      </c>
      <c r="N8" s="9" t="s">
        <v>77</v>
      </c>
      <c r="O8" s="9" t="s">
        <v>76</v>
      </c>
      <c r="P8" s="9" t="s">
        <v>281</v>
      </c>
      <c r="Q8" s="9" t="s">
        <v>282</v>
      </c>
      <c r="R8" s="9" t="s">
        <v>283</v>
      </c>
      <c r="S8" s="9" t="s">
        <v>284</v>
      </c>
      <c r="Y8" s="9" t="s">
        <v>43</v>
      </c>
    </row>
    <row r="11" spans="1:25" s="159" customFormat="1">
      <c r="B11" s="159" t="s">
        <v>435</v>
      </c>
    </row>
    <row r="12" spans="1:25" s="67" customFormat="1">
      <c r="A12" s="2"/>
      <c r="B12" s="79"/>
    </row>
    <row r="13" spans="1:25" s="68" customFormat="1">
      <c r="A13" s="2"/>
      <c r="B13" s="44" t="s">
        <v>250</v>
      </c>
      <c r="C13" s="67"/>
      <c r="D13" s="67"/>
      <c r="E13" s="67"/>
      <c r="F13" s="67"/>
      <c r="G13" s="67"/>
      <c r="H13" s="67"/>
      <c r="I13" s="67"/>
      <c r="J13" s="67"/>
      <c r="K13" s="67"/>
      <c r="L13" s="67"/>
      <c r="M13" s="67"/>
      <c r="N13" s="67"/>
      <c r="O13" s="67"/>
      <c r="P13" s="67"/>
      <c r="Q13" s="67"/>
      <c r="R13" s="67"/>
      <c r="S13" s="67"/>
      <c r="T13" s="67"/>
      <c r="U13" s="67"/>
    </row>
    <row r="14" spans="1:25" s="67" customFormat="1">
      <c r="A14" s="2"/>
      <c r="B14" s="45"/>
      <c r="F14" s="72"/>
      <c r="J14" s="74"/>
      <c r="L14" s="74"/>
      <c r="M14" s="74"/>
    </row>
    <row r="15" spans="1:25" s="67" customFormat="1">
      <c r="A15" s="2"/>
      <c r="B15" s="44" t="s">
        <v>251</v>
      </c>
      <c r="F15" s="72"/>
      <c r="J15" s="74"/>
      <c r="K15" s="74"/>
      <c r="L15" s="74"/>
      <c r="M15" s="74"/>
      <c r="N15" s="74"/>
      <c r="O15" s="74"/>
      <c r="P15" s="74"/>
      <c r="Q15" s="74"/>
      <c r="R15" s="74"/>
      <c r="S15" s="74"/>
    </row>
    <row r="16" spans="1:25" s="67" customFormat="1">
      <c r="A16" s="2"/>
      <c r="B16" s="45" t="s">
        <v>252</v>
      </c>
      <c r="F16" s="59" t="s">
        <v>417</v>
      </c>
      <c r="H16" s="146">
        <f>'Berekening PAV (13-15)'!J279</f>
        <v>4424869.4054444497</v>
      </c>
      <c r="J16" s="74"/>
      <c r="K16" s="74"/>
      <c r="L16" s="74"/>
      <c r="M16" s="74"/>
      <c r="N16" s="74"/>
      <c r="O16" s="74"/>
      <c r="P16" s="74"/>
      <c r="Q16" s="74"/>
      <c r="R16" s="74"/>
      <c r="S16" s="74"/>
      <c r="T16" s="139"/>
      <c r="U16" s="139"/>
      <c r="W16" s="138"/>
      <c r="Y16" s="76"/>
    </row>
    <row r="17" spans="1:25" s="67" customFormat="1">
      <c r="A17" s="2"/>
      <c r="B17" s="45" t="s">
        <v>253</v>
      </c>
      <c r="F17" s="59" t="s">
        <v>417</v>
      </c>
      <c r="H17" s="146">
        <f>'Berekening PAV (13-15)'!J280</f>
        <v>7139973.6475309758</v>
      </c>
      <c r="J17" s="74"/>
      <c r="K17" s="74"/>
      <c r="L17" s="74"/>
      <c r="M17" s="74"/>
      <c r="N17" s="74"/>
      <c r="O17" s="74"/>
      <c r="P17" s="74"/>
      <c r="Q17" s="74"/>
      <c r="R17" s="74"/>
      <c r="S17" s="74"/>
      <c r="T17" s="139"/>
      <c r="U17" s="139"/>
    </row>
    <row r="18" spans="1:25" s="67" customFormat="1">
      <c r="A18" s="2"/>
      <c r="B18" s="45" t="s">
        <v>254</v>
      </c>
      <c r="F18" s="59" t="s">
        <v>417</v>
      </c>
      <c r="H18" s="146">
        <f>'Berekening PAV (13-15)'!J281</f>
        <v>6041247.841094587</v>
      </c>
      <c r="J18" s="74"/>
      <c r="K18" s="74"/>
      <c r="L18" s="74"/>
      <c r="M18" s="74"/>
      <c r="N18" s="74"/>
      <c r="O18" s="74"/>
      <c r="P18" s="74"/>
      <c r="Q18" s="74"/>
      <c r="R18" s="74"/>
      <c r="S18" s="74"/>
      <c r="T18" s="139"/>
      <c r="U18" s="139"/>
    </row>
    <row r="19" spans="1:25" s="67" customFormat="1">
      <c r="A19" s="2"/>
      <c r="B19" s="45" t="s">
        <v>255</v>
      </c>
      <c r="F19" s="59" t="s">
        <v>417</v>
      </c>
      <c r="H19" s="146">
        <f>'Berekening PAV (13-15)'!J282</f>
        <v>4444661.1689968295</v>
      </c>
      <c r="J19" s="74"/>
      <c r="K19" s="74"/>
      <c r="L19" s="74"/>
      <c r="M19" s="74"/>
      <c r="N19" s="74"/>
      <c r="O19" s="74"/>
      <c r="P19" s="74"/>
      <c r="Q19" s="74"/>
      <c r="R19" s="74"/>
      <c r="S19" s="74"/>
      <c r="T19" s="139"/>
      <c r="U19" s="139"/>
    </row>
    <row r="20" spans="1:25" s="67" customFormat="1">
      <c r="A20" s="2"/>
      <c r="B20" s="45" t="s">
        <v>256</v>
      </c>
      <c r="F20" s="59" t="s">
        <v>417</v>
      </c>
      <c r="H20" s="146">
        <f>'Berekening PAV (13-15)'!J283</f>
        <v>4304415.5462243743</v>
      </c>
      <c r="J20" s="74"/>
      <c r="K20" s="74"/>
      <c r="L20" s="74"/>
      <c r="M20" s="74"/>
      <c r="N20" s="74"/>
      <c r="O20" s="74"/>
      <c r="P20" s="74"/>
      <c r="Q20" s="74"/>
      <c r="R20" s="74"/>
      <c r="S20" s="74"/>
      <c r="T20" s="139"/>
      <c r="U20" s="139"/>
    </row>
    <row r="21" spans="1:25" s="67" customFormat="1">
      <c r="A21" s="2"/>
      <c r="B21" s="45" t="s">
        <v>257</v>
      </c>
      <c r="F21" s="59" t="s">
        <v>417</v>
      </c>
      <c r="H21" s="146">
        <f>'Berekening PAV (13-15)'!J284</f>
        <v>2852588.9772018418</v>
      </c>
      <c r="J21" s="74"/>
      <c r="K21" s="74"/>
      <c r="L21" s="74"/>
      <c r="M21" s="74"/>
      <c r="N21" s="74"/>
      <c r="O21" s="74"/>
      <c r="P21" s="74"/>
      <c r="Q21" s="74"/>
      <c r="R21" s="74"/>
      <c r="S21" s="74"/>
      <c r="T21" s="139"/>
      <c r="U21" s="139"/>
      <c r="Y21" s="76"/>
    </row>
    <row r="22" spans="1:25" s="67" customFormat="1">
      <c r="A22" s="2"/>
      <c r="B22" s="45" t="s">
        <v>258</v>
      </c>
      <c r="F22" s="59" t="s">
        <v>417</v>
      </c>
      <c r="H22" s="146">
        <f>'Berekening PAV (13-15)'!J285</f>
        <v>2110474.9557496742</v>
      </c>
      <c r="J22" s="74"/>
      <c r="K22" s="74"/>
      <c r="L22" s="74"/>
      <c r="M22" s="74"/>
      <c r="N22" s="74"/>
      <c r="O22" s="74"/>
      <c r="P22" s="74"/>
      <c r="Q22" s="74"/>
      <c r="R22" s="74"/>
      <c r="S22" s="74"/>
      <c r="T22" s="139"/>
      <c r="U22" s="139"/>
    </row>
    <row r="23" spans="1:25" s="67" customFormat="1">
      <c r="A23" s="2"/>
      <c r="B23" s="45" t="s">
        <v>259</v>
      </c>
      <c r="F23" s="59" t="s">
        <v>417</v>
      </c>
      <c r="H23" s="146">
        <f>'Berekening PAV (13-15)'!J286</f>
        <v>1476818.6718274262</v>
      </c>
      <c r="J23" s="74"/>
      <c r="K23" s="74"/>
      <c r="L23" s="74"/>
      <c r="M23" s="74"/>
      <c r="N23" s="74"/>
      <c r="O23" s="74"/>
      <c r="P23" s="74"/>
      <c r="Q23" s="74"/>
      <c r="R23" s="74"/>
      <c r="S23" s="74"/>
      <c r="T23" s="139"/>
      <c r="U23" s="139"/>
    </row>
    <row r="24" spans="1:25" s="67" customFormat="1">
      <c r="A24" s="2"/>
      <c r="B24" s="45" t="s">
        <v>260</v>
      </c>
      <c r="F24" s="59" t="s">
        <v>417</v>
      </c>
      <c r="H24" s="146">
        <f>'Berekening PAV (13-15)'!J287</f>
        <v>598131.75261497102</v>
      </c>
      <c r="J24" s="74"/>
      <c r="K24" s="74"/>
      <c r="L24" s="74"/>
      <c r="M24" s="74"/>
      <c r="N24" s="74"/>
      <c r="O24" s="74"/>
      <c r="P24" s="74"/>
      <c r="Q24" s="74"/>
      <c r="R24" s="74"/>
      <c r="S24" s="74"/>
      <c r="T24" s="139"/>
      <c r="U24" s="139"/>
    </row>
    <row r="25" spans="1:25" s="67" customFormat="1">
      <c r="A25" s="2"/>
      <c r="B25" s="45" t="s">
        <v>261</v>
      </c>
      <c r="F25" s="59" t="s">
        <v>417</v>
      </c>
      <c r="H25" s="146">
        <f>'Berekening PAV (13-15)'!J288</f>
        <v>713005.92672522587</v>
      </c>
      <c r="J25" s="74"/>
      <c r="K25" s="74"/>
      <c r="L25" s="74"/>
      <c r="M25" s="74"/>
      <c r="N25" s="74"/>
      <c r="O25" s="74"/>
      <c r="P25" s="74"/>
      <c r="Q25" s="74"/>
      <c r="R25" s="74"/>
      <c r="S25" s="74"/>
      <c r="T25" s="139"/>
      <c r="U25" s="139"/>
    </row>
    <row r="26" spans="1:25" s="67" customFormat="1">
      <c r="A26" s="2"/>
      <c r="B26" s="45"/>
      <c r="F26" s="2"/>
      <c r="J26" s="74"/>
      <c r="K26" s="74"/>
      <c r="L26" s="74"/>
      <c r="M26" s="74"/>
      <c r="N26" s="74"/>
      <c r="O26" s="74"/>
      <c r="P26" s="74"/>
      <c r="Q26" s="74"/>
      <c r="R26" s="74"/>
      <c r="S26" s="74"/>
      <c r="T26" s="139"/>
      <c r="U26" s="139"/>
    </row>
    <row r="27" spans="1:25" s="67" customFormat="1">
      <c r="A27" s="2"/>
      <c r="B27" s="44" t="s">
        <v>262</v>
      </c>
      <c r="F27" s="2"/>
      <c r="J27" s="74"/>
      <c r="K27" s="74"/>
      <c r="L27" s="74"/>
      <c r="M27" s="74"/>
      <c r="N27" s="74"/>
      <c r="O27" s="74"/>
      <c r="P27" s="74"/>
      <c r="Q27" s="74"/>
      <c r="R27" s="74"/>
      <c r="S27" s="74"/>
      <c r="T27" s="139"/>
      <c r="U27" s="139"/>
    </row>
    <row r="28" spans="1:25" s="67" customFormat="1">
      <c r="A28" s="2"/>
      <c r="B28" s="45" t="s">
        <v>252</v>
      </c>
      <c r="F28" s="59" t="s">
        <v>417</v>
      </c>
      <c r="H28" s="146">
        <f>'Berekening PAV (13-15)'!J291</f>
        <v>68008.711013379507</v>
      </c>
      <c r="J28" s="74"/>
      <c r="K28" s="74"/>
      <c r="L28" s="74"/>
      <c r="M28" s="74"/>
      <c r="N28" s="74"/>
      <c r="O28" s="74"/>
      <c r="P28" s="74"/>
      <c r="Q28" s="74"/>
      <c r="R28" s="74"/>
      <c r="S28" s="74"/>
      <c r="T28" s="139"/>
      <c r="U28" s="139"/>
    </row>
    <row r="29" spans="1:25" s="67" customFormat="1">
      <c r="A29" s="2"/>
      <c r="B29" s="45" t="s">
        <v>253</v>
      </c>
      <c r="F29" s="59" t="s">
        <v>417</v>
      </c>
      <c r="H29" s="146">
        <f>'Berekening PAV (13-15)'!J292</f>
        <v>44141.522579967226</v>
      </c>
      <c r="J29" s="74"/>
      <c r="K29" s="74"/>
      <c r="L29" s="74"/>
      <c r="M29" s="74"/>
      <c r="N29" s="74"/>
      <c r="O29" s="74"/>
      <c r="P29" s="74"/>
      <c r="Q29" s="74"/>
      <c r="R29" s="74"/>
      <c r="S29" s="74"/>
      <c r="T29" s="139"/>
      <c r="U29" s="139"/>
    </row>
    <row r="30" spans="1:25" s="67" customFormat="1">
      <c r="A30" s="2"/>
      <c r="B30" s="45" t="s">
        <v>254</v>
      </c>
      <c r="F30" s="59" t="s">
        <v>417</v>
      </c>
      <c r="H30" s="146">
        <f>'Berekening PAV (13-15)'!J293</f>
        <v>123136.82430445722</v>
      </c>
      <c r="J30" s="74"/>
      <c r="K30" s="74"/>
      <c r="L30" s="74"/>
      <c r="M30" s="74"/>
      <c r="N30" s="74"/>
      <c r="O30" s="74"/>
      <c r="P30" s="74"/>
      <c r="Q30" s="74"/>
      <c r="R30" s="74"/>
      <c r="S30" s="74"/>
      <c r="T30" s="139"/>
      <c r="U30" s="139"/>
      <c r="Y30" s="76"/>
    </row>
    <row r="31" spans="1:25" s="67" customFormat="1">
      <c r="A31" s="2"/>
      <c r="B31" s="45" t="s">
        <v>255</v>
      </c>
      <c r="F31" s="59" t="s">
        <v>417</v>
      </c>
      <c r="H31" s="146">
        <f>'Berekening PAV (13-15)'!J294</f>
        <v>280964.24482527538</v>
      </c>
      <c r="J31" s="74"/>
      <c r="K31" s="74"/>
      <c r="L31" s="74"/>
      <c r="M31" s="74"/>
      <c r="N31" s="74"/>
      <c r="O31" s="74"/>
      <c r="P31" s="74"/>
      <c r="Q31" s="74"/>
      <c r="R31" s="74"/>
      <c r="S31" s="74"/>
      <c r="T31" s="139"/>
      <c r="U31" s="139"/>
    </row>
    <row r="32" spans="1:25" s="67" customFormat="1">
      <c r="A32" s="2"/>
      <c r="B32" s="45" t="s">
        <v>256</v>
      </c>
      <c r="F32" s="59" t="s">
        <v>417</v>
      </c>
      <c r="H32" s="146">
        <f>'Berekening PAV (13-15)'!J295</f>
        <v>550754.0329859932</v>
      </c>
      <c r="J32" s="74"/>
      <c r="K32" s="74"/>
      <c r="L32" s="74"/>
      <c r="M32" s="74"/>
      <c r="N32" s="74"/>
      <c r="O32" s="74"/>
      <c r="P32" s="74"/>
      <c r="Q32" s="74"/>
      <c r="R32" s="74"/>
      <c r="S32" s="74"/>
      <c r="T32" s="139"/>
      <c r="U32" s="139"/>
    </row>
    <row r="33" spans="1:21" s="67" customFormat="1">
      <c r="A33" s="2"/>
      <c r="B33" s="45" t="s">
        <v>257</v>
      </c>
      <c r="F33" s="59" t="s">
        <v>417</v>
      </c>
      <c r="H33" s="146">
        <f>'Berekening PAV (13-15)'!J296</f>
        <v>428963.9096554626</v>
      </c>
      <c r="J33" s="74"/>
      <c r="K33" s="74"/>
      <c r="L33" s="74"/>
      <c r="M33" s="74"/>
      <c r="N33" s="74"/>
      <c r="O33" s="74"/>
      <c r="P33" s="74"/>
      <c r="Q33" s="74"/>
      <c r="R33" s="74"/>
      <c r="S33" s="74"/>
      <c r="T33" s="139"/>
      <c r="U33" s="139"/>
    </row>
    <row r="34" spans="1:21" s="67" customFormat="1">
      <c r="A34" s="2"/>
      <c r="B34" s="45" t="s">
        <v>258</v>
      </c>
      <c r="F34" s="59" t="s">
        <v>417</v>
      </c>
      <c r="H34" s="146">
        <f>'Berekening PAV (13-15)'!J297</f>
        <v>523160.13850511453</v>
      </c>
      <c r="J34" s="74"/>
      <c r="K34" s="74"/>
      <c r="L34" s="74"/>
      <c r="M34" s="74"/>
      <c r="N34" s="74"/>
      <c r="O34" s="74"/>
      <c r="P34" s="74"/>
      <c r="Q34" s="74"/>
      <c r="R34" s="74"/>
      <c r="S34" s="74"/>
      <c r="T34" s="139"/>
      <c r="U34" s="139"/>
    </row>
    <row r="35" spans="1:21" s="67" customFormat="1">
      <c r="A35" s="2"/>
      <c r="B35" s="45" t="s">
        <v>259</v>
      </c>
      <c r="C35" s="68"/>
      <c r="D35" s="68"/>
      <c r="E35" s="68"/>
      <c r="F35" s="59" t="s">
        <v>417</v>
      </c>
      <c r="H35" s="146">
        <f>'Berekening PAV (13-15)'!J298</f>
        <v>324455.44018208393</v>
      </c>
      <c r="J35" s="74"/>
      <c r="K35" s="74"/>
      <c r="L35" s="74"/>
      <c r="M35" s="74"/>
      <c r="N35" s="74"/>
      <c r="O35" s="74"/>
      <c r="P35" s="74"/>
      <c r="Q35" s="74"/>
      <c r="R35" s="74"/>
      <c r="S35" s="74"/>
      <c r="T35" s="139"/>
      <c r="U35" s="139"/>
    </row>
    <row r="36" spans="1:21" s="67" customFormat="1">
      <c r="A36" s="2"/>
      <c r="B36" s="45" t="s">
        <v>260</v>
      </c>
      <c r="F36" s="59" t="s">
        <v>417</v>
      </c>
      <c r="H36" s="146">
        <f>'Berekening PAV (13-15)'!J299</f>
        <v>449612.34834794194</v>
      </c>
      <c r="J36" s="74"/>
      <c r="K36" s="74"/>
      <c r="L36" s="74"/>
      <c r="M36" s="74"/>
      <c r="N36" s="74"/>
      <c r="O36" s="74"/>
      <c r="P36" s="74"/>
      <c r="Q36" s="74"/>
      <c r="R36" s="74"/>
      <c r="S36" s="74"/>
      <c r="T36" s="139"/>
      <c r="U36" s="139"/>
    </row>
    <row r="37" spans="1:21" s="68" customFormat="1">
      <c r="A37" s="2"/>
      <c r="B37" s="45" t="s">
        <v>261</v>
      </c>
      <c r="C37" s="67"/>
      <c r="D37" s="67"/>
      <c r="E37" s="67"/>
      <c r="F37" s="59" t="s">
        <v>417</v>
      </c>
      <c r="G37" s="67"/>
      <c r="H37" s="146">
        <f>'Berekening PAV (13-15)'!J300</f>
        <v>366747.39377000614</v>
      </c>
      <c r="I37" s="67"/>
      <c r="J37" s="74"/>
      <c r="K37" s="74"/>
      <c r="L37" s="74"/>
      <c r="M37" s="74"/>
      <c r="N37" s="74"/>
      <c r="O37" s="74"/>
      <c r="P37" s="74"/>
      <c r="Q37" s="74"/>
      <c r="R37" s="74"/>
      <c r="S37" s="74"/>
      <c r="T37" s="139"/>
      <c r="U37" s="139"/>
    </row>
    <row r="38" spans="1:21" s="67" customFormat="1">
      <c r="A38" s="2"/>
      <c r="B38" s="66"/>
      <c r="C38" s="59"/>
      <c r="D38" s="59"/>
      <c r="E38" s="59"/>
      <c r="F38" s="2"/>
      <c r="G38" s="59"/>
      <c r="H38" s="59"/>
      <c r="I38" s="59"/>
      <c r="J38" s="74"/>
      <c r="K38" s="74"/>
      <c r="L38" s="74"/>
      <c r="M38" s="74"/>
      <c r="N38" s="74"/>
      <c r="O38" s="74"/>
      <c r="P38" s="74"/>
      <c r="Q38" s="74"/>
      <c r="R38" s="74"/>
      <c r="S38" s="74"/>
      <c r="T38" s="139"/>
      <c r="U38" s="139"/>
    </row>
    <row r="39" spans="1:21" s="67" customFormat="1">
      <c r="A39" s="2"/>
      <c r="B39" s="148" t="s">
        <v>263</v>
      </c>
      <c r="J39" s="74"/>
      <c r="K39" s="74"/>
      <c r="L39" s="74"/>
      <c r="M39" s="74"/>
      <c r="N39" s="74"/>
      <c r="O39" s="74"/>
      <c r="P39" s="74"/>
      <c r="Q39" s="74"/>
      <c r="R39" s="74"/>
      <c r="S39" s="74"/>
      <c r="T39" s="139"/>
      <c r="U39" s="139"/>
    </row>
    <row r="40" spans="1:21" s="67" customFormat="1">
      <c r="A40" s="2"/>
      <c r="B40" s="148"/>
      <c r="F40" s="72"/>
      <c r="J40" s="74"/>
      <c r="K40" s="74"/>
      <c r="L40" s="74"/>
      <c r="M40" s="74"/>
      <c r="N40" s="74"/>
      <c r="O40" s="74"/>
      <c r="P40" s="74"/>
      <c r="Q40" s="74"/>
      <c r="R40" s="74"/>
      <c r="S40" s="74"/>
      <c r="T40" s="139"/>
      <c r="U40" s="139"/>
    </row>
    <row r="41" spans="1:21" s="67" customFormat="1">
      <c r="A41" s="2"/>
      <c r="B41" s="149" t="s">
        <v>251</v>
      </c>
      <c r="F41" s="72"/>
      <c r="J41" s="74"/>
      <c r="K41" s="74"/>
      <c r="L41" s="74"/>
      <c r="M41" s="74"/>
      <c r="N41" s="74"/>
      <c r="O41" s="74"/>
      <c r="P41" s="74"/>
      <c r="Q41" s="74"/>
      <c r="R41" s="74"/>
      <c r="S41" s="74"/>
      <c r="T41" s="139"/>
      <c r="U41" s="139"/>
    </row>
    <row r="42" spans="1:21" s="67" customFormat="1">
      <c r="A42" s="2"/>
      <c r="B42" s="229" t="s">
        <v>252</v>
      </c>
      <c r="F42" s="59" t="s">
        <v>417</v>
      </c>
      <c r="H42" s="146">
        <f>'Berekening EAV (13-15)'!J513</f>
        <v>1048773.5288837375</v>
      </c>
      <c r="J42" s="74"/>
      <c r="K42" s="74"/>
      <c r="L42" s="74"/>
      <c r="M42" s="74"/>
      <c r="N42" s="74"/>
      <c r="O42" s="74"/>
      <c r="P42" s="74"/>
      <c r="Q42" s="74"/>
      <c r="R42" s="74"/>
      <c r="S42" s="74"/>
      <c r="T42" s="139"/>
      <c r="U42" s="139"/>
    </row>
    <row r="43" spans="1:21" s="67" customFormat="1">
      <c r="A43" s="2"/>
      <c r="B43" s="229" t="s">
        <v>253</v>
      </c>
      <c r="F43" s="59" t="s">
        <v>417</v>
      </c>
      <c r="H43" s="146">
        <f>'Berekening EAV (13-15)'!J514</f>
        <v>1980164.7791843861</v>
      </c>
      <c r="J43" s="74"/>
      <c r="K43" s="74"/>
      <c r="L43" s="74"/>
      <c r="M43" s="74"/>
      <c r="N43" s="74"/>
      <c r="O43" s="74"/>
      <c r="P43" s="74"/>
      <c r="Q43" s="74"/>
      <c r="R43" s="74"/>
      <c r="S43" s="74"/>
      <c r="T43" s="139"/>
      <c r="U43" s="139"/>
    </row>
    <row r="44" spans="1:21" s="67" customFormat="1">
      <c r="A44" s="2"/>
      <c r="B44" s="229" t="s">
        <v>254</v>
      </c>
      <c r="F44" s="59" t="s">
        <v>417</v>
      </c>
      <c r="H44" s="146">
        <f>'Berekening EAV (13-15)'!J515</f>
        <v>1808017.352804434</v>
      </c>
      <c r="J44" s="74"/>
      <c r="K44" s="74"/>
      <c r="L44" s="74"/>
      <c r="M44" s="74"/>
      <c r="N44" s="74"/>
      <c r="O44" s="74"/>
      <c r="P44" s="74"/>
      <c r="Q44" s="74"/>
      <c r="R44" s="74"/>
      <c r="S44" s="74"/>
      <c r="T44" s="139"/>
      <c r="U44" s="139"/>
    </row>
    <row r="45" spans="1:21" s="67" customFormat="1">
      <c r="A45" s="2"/>
      <c r="B45" s="229" t="s">
        <v>255</v>
      </c>
      <c r="F45" s="59" t="s">
        <v>417</v>
      </c>
      <c r="H45" s="146">
        <f>'Berekening EAV (13-15)'!J516</f>
        <v>834471.22474308708</v>
      </c>
      <c r="J45" s="74"/>
      <c r="K45" s="74"/>
      <c r="L45" s="74"/>
      <c r="M45" s="74"/>
      <c r="N45" s="74"/>
      <c r="O45" s="74"/>
      <c r="P45" s="74"/>
      <c r="Q45" s="74"/>
      <c r="R45" s="74"/>
      <c r="S45" s="74"/>
      <c r="T45" s="139"/>
      <c r="U45" s="139"/>
    </row>
    <row r="46" spans="1:21" s="67" customFormat="1">
      <c r="A46" s="2"/>
      <c r="B46" s="150" t="s">
        <v>256</v>
      </c>
      <c r="F46" s="59" t="s">
        <v>417</v>
      </c>
      <c r="H46" s="146">
        <f>'Berekening EAV (13-15)'!J517</f>
        <v>927929.43154095637</v>
      </c>
      <c r="J46" s="74"/>
      <c r="K46" s="74"/>
      <c r="L46" s="74"/>
      <c r="M46" s="74"/>
      <c r="N46" s="74"/>
      <c r="O46" s="74"/>
      <c r="P46" s="74"/>
      <c r="Q46" s="74"/>
      <c r="R46" s="74"/>
      <c r="S46" s="74"/>
      <c r="T46" s="139"/>
      <c r="U46" s="139"/>
    </row>
    <row r="47" spans="1:21" s="67" customFormat="1">
      <c r="A47" s="2"/>
      <c r="B47" s="229" t="s">
        <v>257</v>
      </c>
      <c r="F47" s="59" t="s">
        <v>417</v>
      </c>
      <c r="H47" s="146">
        <f>'Berekening EAV (13-15)'!J518</f>
        <v>828222.21071600763</v>
      </c>
      <c r="J47" s="74"/>
      <c r="K47" s="74"/>
      <c r="L47" s="74"/>
      <c r="M47" s="74"/>
      <c r="N47" s="74"/>
      <c r="O47" s="74"/>
      <c r="P47" s="74"/>
      <c r="Q47" s="74"/>
      <c r="R47" s="74"/>
      <c r="S47" s="74"/>
      <c r="T47" s="139"/>
      <c r="U47" s="139"/>
    </row>
    <row r="48" spans="1:21" s="67" customFormat="1">
      <c r="A48" s="2"/>
      <c r="B48" s="229" t="s">
        <v>258</v>
      </c>
      <c r="F48" s="59" t="s">
        <v>417</v>
      </c>
      <c r="H48" s="146">
        <f>'Berekening EAV (13-15)'!J519</f>
        <v>158815.19886369375</v>
      </c>
      <c r="J48" s="74"/>
      <c r="K48" s="74"/>
      <c r="L48" s="74"/>
      <c r="M48" s="74"/>
      <c r="N48" s="74"/>
      <c r="O48" s="74"/>
      <c r="P48" s="74"/>
      <c r="Q48" s="74"/>
      <c r="R48" s="74"/>
      <c r="S48" s="74"/>
      <c r="T48" s="139"/>
      <c r="U48" s="139"/>
    </row>
    <row r="49" spans="1:21" s="67" customFormat="1">
      <c r="A49" s="2"/>
      <c r="B49" s="229" t="s">
        <v>259</v>
      </c>
      <c r="F49" s="59" t="s">
        <v>417</v>
      </c>
      <c r="H49" s="146">
        <f>'Berekening EAV (13-15)'!J520</f>
        <v>61175.982502676983</v>
      </c>
      <c r="J49" s="74"/>
      <c r="K49" s="74"/>
      <c r="L49" s="74"/>
      <c r="M49" s="74"/>
      <c r="N49" s="74"/>
      <c r="O49" s="74"/>
      <c r="P49" s="74"/>
      <c r="Q49" s="74"/>
      <c r="R49" s="74"/>
      <c r="S49" s="74"/>
      <c r="T49" s="139"/>
      <c r="U49" s="139"/>
    </row>
    <row r="50" spans="1:21" s="67" customFormat="1">
      <c r="A50" s="2"/>
      <c r="B50" s="225" t="s">
        <v>260</v>
      </c>
      <c r="F50" s="59" t="s">
        <v>417</v>
      </c>
      <c r="H50" s="146">
        <f>'Berekening EAV (13-15)'!J521</f>
        <v>0</v>
      </c>
      <c r="J50" s="74"/>
      <c r="K50" s="74"/>
      <c r="L50" s="74"/>
      <c r="M50" s="74"/>
      <c r="N50" s="74"/>
      <c r="O50" s="74"/>
      <c r="P50" s="74"/>
      <c r="Q50" s="74"/>
      <c r="R50" s="74"/>
      <c r="S50" s="74"/>
      <c r="T50" s="139"/>
      <c r="U50" s="139"/>
    </row>
    <row r="51" spans="1:21" s="67" customFormat="1">
      <c r="A51" s="2"/>
      <c r="B51" s="225" t="s">
        <v>261</v>
      </c>
      <c r="F51" s="59" t="s">
        <v>417</v>
      </c>
      <c r="H51" s="146">
        <f>'Berekening EAV (13-15)'!J522</f>
        <v>0</v>
      </c>
      <c r="J51" s="74"/>
      <c r="K51" s="74"/>
      <c r="L51" s="74"/>
      <c r="M51" s="74"/>
      <c r="N51" s="74"/>
      <c r="O51" s="74"/>
      <c r="P51" s="74"/>
      <c r="Q51" s="74"/>
      <c r="R51" s="74"/>
      <c r="S51" s="74"/>
      <c r="T51" s="139"/>
      <c r="U51" s="139"/>
    </row>
    <row r="52" spans="1:21" s="67" customFormat="1">
      <c r="A52" s="2"/>
      <c r="B52" s="225"/>
      <c r="F52" s="2"/>
      <c r="J52" s="74"/>
      <c r="K52" s="74"/>
      <c r="L52" s="74"/>
      <c r="M52" s="74"/>
      <c r="N52" s="74"/>
      <c r="O52" s="74"/>
      <c r="P52" s="74"/>
      <c r="Q52" s="74"/>
      <c r="R52" s="74"/>
      <c r="S52" s="74"/>
      <c r="T52" s="139"/>
      <c r="U52" s="139"/>
    </row>
    <row r="53" spans="1:21" s="67" customFormat="1">
      <c r="A53" s="2"/>
      <c r="B53" s="149" t="s">
        <v>262</v>
      </c>
      <c r="F53" s="2"/>
      <c r="J53" s="74"/>
      <c r="K53" s="74"/>
      <c r="L53" s="74"/>
      <c r="M53" s="74"/>
      <c r="N53" s="74"/>
      <c r="O53" s="74"/>
      <c r="P53" s="74"/>
      <c r="Q53" s="74"/>
      <c r="R53" s="74"/>
      <c r="S53" s="74"/>
      <c r="T53" s="139"/>
      <c r="U53" s="139"/>
    </row>
    <row r="54" spans="1:21" s="67" customFormat="1">
      <c r="A54" s="2"/>
      <c r="B54" s="229" t="s">
        <v>252</v>
      </c>
      <c r="F54" s="59" t="s">
        <v>417</v>
      </c>
      <c r="H54" s="146">
        <f>'Berekening EAV (13-15)'!J525</f>
        <v>79590.17455065198</v>
      </c>
      <c r="J54" s="74"/>
      <c r="K54" s="74"/>
      <c r="L54" s="74"/>
      <c r="M54" s="74"/>
      <c r="N54" s="74"/>
      <c r="O54" s="74"/>
      <c r="P54" s="74"/>
      <c r="Q54" s="74"/>
      <c r="R54" s="74"/>
      <c r="S54" s="74"/>
      <c r="T54" s="139"/>
      <c r="U54" s="139"/>
    </row>
    <row r="55" spans="1:21" s="67" customFormat="1">
      <c r="A55" s="2"/>
      <c r="B55" s="229" t="s">
        <v>253</v>
      </c>
      <c r="F55" s="59" t="s">
        <v>417</v>
      </c>
      <c r="H55" s="146">
        <f>'Berekening EAV (13-15)'!J526</f>
        <v>479311.37000675779</v>
      </c>
      <c r="J55" s="74"/>
      <c r="K55" s="74"/>
      <c r="L55" s="74"/>
      <c r="M55" s="74"/>
      <c r="N55" s="74"/>
      <c r="O55" s="74"/>
      <c r="P55" s="74"/>
      <c r="Q55" s="74"/>
      <c r="R55" s="74"/>
      <c r="S55" s="74"/>
      <c r="T55" s="139"/>
      <c r="U55" s="139"/>
    </row>
    <row r="56" spans="1:21" s="67" customFormat="1">
      <c r="A56" s="2"/>
      <c r="B56" s="229" t="s">
        <v>254</v>
      </c>
      <c r="F56" s="59" t="s">
        <v>417</v>
      </c>
      <c r="H56" s="146">
        <f>'Berekening EAV (13-15)'!J527</f>
        <v>498055.23707282858</v>
      </c>
      <c r="J56" s="74"/>
      <c r="K56" s="74"/>
      <c r="L56" s="74"/>
      <c r="M56" s="74"/>
      <c r="N56" s="74"/>
      <c r="O56" s="74"/>
      <c r="P56" s="74"/>
      <c r="Q56" s="74"/>
      <c r="R56" s="74"/>
      <c r="S56" s="74"/>
      <c r="T56" s="139"/>
      <c r="U56" s="139"/>
    </row>
    <row r="57" spans="1:21" s="67" customFormat="1">
      <c r="A57" s="2"/>
      <c r="B57" s="229" t="s">
        <v>255</v>
      </c>
      <c r="F57" s="59" t="s">
        <v>417</v>
      </c>
      <c r="H57" s="146">
        <f>'Berekening EAV (13-15)'!J528</f>
        <v>304712.09061952861</v>
      </c>
      <c r="J57" s="74"/>
      <c r="K57" s="74"/>
      <c r="L57" s="74"/>
      <c r="M57" s="74"/>
      <c r="N57" s="74"/>
      <c r="O57" s="74"/>
      <c r="P57" s="74"/>
      <c r="Q57" s="74"/>
      <c r="R57" s="74"/>
      <c r="S57" s="74"/>
      <c r="T57" s="139"/>
      <c r="U57" s="139"/>
    </row>
    <row r="58" spans="1:21" s="67" customFormat="1">
      <c r="A58" s="2"/>
      <c r="B58" s="150" t="s">
        <v>256</v>
      </c>
      <c r="F58" s="59" t="s">
        <v>417</v>
      </c>
      <c r="H58" s="146">
        <f>'Berekening EAV (13-15)'!J529</f>
        <v>406149.34581097396</v>
      </c>
      <c r="J58" s="74"/>
      <c r="K58" s="74"/>
      <c r="L58" s="74"/>
      <c r="M58" s="74"/>
      <c r="N58" s="74"/>
      <c r="O58" s="74"/>
      <c r="P58" s="74"/>
      <c r="Q58" s="74"/>
      <c r="R58" s="74"/>
      <c r="S58" s="74"/>
      <c r="T58" s="139"/>
      <c r="U58" s="139"/>
    </row>
    <row r="59" spans="1:21" s="67" customFormat="1">
      <c r="A59" s="2"/>
      <c r="B59" s="229" t="s">
        <v>257</v>
      </c>
      <c r="F59" s="59" t="s">
        <v>417</v>
      </c>
      <c r="H59" s="146">
        <f>'Berekening EAV (13-15)'!J530</f>
        <v>878933.13986042701</v>
      </c>
      <c r="J59" s="74"/>
      <c r="K59" s="74"/>
      <c r="L59" s="74"/>
      <c r="M59" s="74"/>
      <c r="N59" s="74"/>
      <c r="O59" s="74"/>
      <c r="P59" s="74"/>
      <c r="Q59" s="74"/>
      <c r="R59" s="74"/>
      <c r="S59" s="74"/>
      <c r="T59" s="139"/>
      <c r="U59" s="139"/>
    </row>
    <row r="60" spans="1:21" s="67" customFormat="1">
      <c r="A60" s="2"/>
      <c r="B60" s="229" t="s">
        <v>258</v>
      </c>
      <c r="F60" s="59" t="s">
        <v>417</v>
      </c>
      <c r="H60" s="146">
        <f>'Berekening EAV (13-15)'!J531</f>
        <v>602570.20600436395</v>
      </c>
      <c r="J60" s="74"/>
      <c r="K60" s="74"/>
      <c r="L60" s="74"/>
      <c r="M60" s="74"/>
      <c r="N60" s="74"/>
      <c r="O60" s="74"/>
      <c r="P60" s="74"/>
      <c r="Q60" s="74"/>
      <c r="R60" s="74"/>
      <c r="S60" s="74"/>
      <c r="T60" s="139"/>
      <c r="U60" s="139"/>
    </row>
    <row r="61" spans="1:21" s="67" customFormat="1">
      <c r="A61" s="2"/>
      <c r="B61" s="229" t="s">
        <v>259</v>
      </c>
      <c r="C61" s="68"/>
      <c r="D61" s="68"/>
      <c r="E61" s="68"/>
      <c r="F61" s="59" t="s">
        <v>417</v>
      </c>
      <c r="G61" s="68"/>
      <c r="H61" s="146">
        <f>'Berekening EAV (13-15)'!J532</f>
        <v>230150.60940075503</v>
      </c>
      <c r="I61" s="68"/>
      <c r="J61" s="74"/>
      <c r="K61" s="74"/>
      <c r="L61" s="74"/>
      <c r="M61" s="74"/>
      <c r="N61" s="74"/>
      <c r="O61" s="74"/>
      <c r="P61" s="74"/>
      <c r="Q61" s="74"/>
      <c r="R61" s="74"/>
      <c r="S61" s="74"/>
      <c r="T61" s="139"/>
      <c r="U61" s="139"/>
    </row>
    <row r="62" spans="1:21" s="67" customFormat="1">
      <c r="A62" s="2"/>
      <c r="B62" s="225" t="s">
        <v>260</v>
      </c>
      <c r="F62" s="59" t="s">
        <v>417</v>
      </c>
      <c r="H62" s="146">
        <f>'Berekening EAV (13-15)'!J533</f>
        <v>0</v>
      </c>
      <c r="J62" s="74"/>
      <c r="K62" s="74"/>
      <c r="L62" s="74"/>
      <c r="M62" s="74"/>
      <c r="N62" s="74"/>
      <c r="O62" s="74"/>
      <c r="P62" s="74"/>
      <c r="Q62" s="74"/>
      <c r="R62" s="74"/>
      <c r="S62" s="74"/>
      <c r="T62" s="139"/>
      <c r="U62" s="139"/>
    </row>
    <row r="63" spans="1:21" s="67" customFormat="1">
      <c r="A63" s="2"/>
      <c r="B63" s="225" t="s">
        <v>261</v>
      </c>
      <c r="F63" s="59" t="s">
        <v>417</v>
      </c>
      <c r="H63" s="146">
        <f>'Berekening EAV (13-15)'!J534</f>
        <v>0</v>
      </c>
      <c r="J63" s="74"/>
      <c r="K63" s="74"/>
      <c r="L63" s="74"/>
      <c r="M63" s="74"/>
      <c r="N63" s="74"/>
      <c r="O63" s="74"/>
      <c r="P63" s="74"/>
      <c r="Q63" s="74"/>
      <c r="R63" s="74"/>
      <c r="S63" s="74"/>
      <c r="T63" s="139"/>
      <c r="U63" s="139"/>
    </row>
    <row r="64" spans="1:21" s="67" customFormat="1">
      <c r="A64" s="2"/>
      <c r="B64" s="66"/>
      <c r="C64" s="59"/>
      <c r="D64" s="59"/>
      <c r="E64" s="59"/>
      <c r="F64" s="2"/>
      <c r="G64" s="59"/>
      <c r="H64" s="59"/>
      <c r="I64" s="59"/>
      <c r="J64" s="74"/>
      <c r="K64" s="74"/>
      <c r="L64" s="74"/>
      <c r="M64" s="74"/>
      <c r="N64" s="74"/>
      <c r="O64" s="74"/>
      <c r="P64" s="74"/>
      <c r="Q64" s="74"/>
      <c r="R64" s="74"/>
      <c r="S64" s="74"/>
      <c r="T64" s="139"/>
      <c r="U64" s="139"/>
    </row>
    <row r="65" spans="1:21" s="67" customFormat="1">
      <c r="A65" s="2"/>
      <c r="B65" s="44" t="s">
        <v>264</v>
      </c>
      <c r="C65" s="59"/>
      <c r="D65" s="59"/>
      <c r="E65" s="59"/>
      <c r="F65" s="59"/>
      <c r="G65" s="59"/>
      <c r="H65" s="59"/>
      <c r="I65" s="59"/>
      <c r="J65" s="74"/>
      <c r="K65" s="74"/>
      <c r="L65" s="74"/>
      <c r="M65" s="74"/>
      <c r="N65" s="74"/>
      <c r="O65" s="74"/>
      <c r="P65" s="74"/>
      <c r="Q65" s="74"/>
      <c r="R65" s="74"/>
      <c r="S65" s="74"/>
      <c r="T65" s="139"/>
      <c r="U65" s="139"/>
    </row>
    <row r="66" spans="1:21" s="67" customFormat="1">
      <c r="A66" s="2"/>
      <c r="B66" s="27"/>
      <c r="C66" s="59"/>
      <c r="D66" s="59"/>
      <c r="E66" s="59"/>
      <c r="F66" s="59"/>
      <c r="G66" s="59"/>
      <c r="H66" s="59"/>
      <c r="I66" s="59"/>
      <c r="J66" s="74"/>
      <c r="K66" s="74"/>
      <c r="L66" s="74"/>
      <c r="M66" s="74"/>
      <c r="N66" s="74"/>
      <c r="O66" s="74"/>
      <c r="P66" s="74"/>
      <c r="Q66" s="74"/>
      <c r="R66" s="74"/>
      <c r="S66" s="74"/>
      <c r="T66" s="139"/>
      <c r="U66" s="139"/>
    </row>
    <row r="67" spans="1:21" s="67" customFormat="1">
      <c r="A67" s="2"/>
      <c r="B67" s="44" t="s">
        <v>251</v>
      </c>
      <c r="C67" s="59"/>
      <c r="D67" s="59"/>
      <c r="E67" s="59"/>
      <c r="F67" s="59"/>
      <c r="G67" s="59"/>
      <c r="H67" s="59"/>
      <c r="I67" s="59"/>
      <c r="J67" s="74"/>
      <c r="K67" s="74"/>
      <c r="L67" s="74"/>
      <c r="M67" s="74"/>
      <c r="N67" s="74"/>
      <c r="O67" s="74"/>
      <c r="P67" s="74"/>
      <c r="Q67" s="74"/>
      <c r="R67" s="74"/>
      <c r="S67" s="74"/>
      <c r="T67" s="139"/>
      <c r="U67" s="139"/>
    </row>
    <row r="68" spans="1:21" s="67" customFormat="1">
      <c r="A68" s="2"/>
      <c r="B68" s="45" t="s">
        <v>252</v>
      </c>
      <c r="C68" s="59"/>
      <c r="D68" s="59"/>
      <c r="E68" s="59"/>
      <c r="F68" s="59" t="s">
        <v>417</v>
      </c>
      <c r="G68" s="59"/>
      <c r="H68" s="146">
        <f>'Berekening EAV (13-15)'!J539</f>
        <v>427577.22332680319</v>
      </c>
      <c r="I68" s="59"/>
      <c r="J68" s="74"/>
      <c r="K68" s="74"/>
      <c r="L68" s="74"/>
      <c r="M68" s="74"/>
      <c r="N68" s="74"/>
      <c r="O68" s="74"/>
      <c r="P68" s="74"/>
      <c r="Q68" s="74"/>
      <c r="R68" s="74"/>
      <c r="S68" s="74"/>
      <c r="T68" s="139"/>
      <c r="U68" s="139"/>
    </row>
    <row r="69" spans="1:21" s="67" customFormat="1">
      <c r="A69" s="2"/>
      <c r="B69" s="45" t="s">
        <v>253</v>
      </c>
      <c r="C69" s="59"/>
      <c r="D69" s="59"/>
      <c r="E69" s="59"/>
      <c r="F69" s="59" t="s">
        <v>417</v>
      </c>
      <c r="G69" s="59"/>
      <c r="H69" s="146">
        <f>'Berekening EAV (13-15)'!J540</f>
        <v>816700.73775942426</v>
      </c>
      <c r="I69" s="59"/>
      <c r="J69" s="74"/>
      <c r="K69" s="74"/>
      <c r="L69" s="74"/>
      <c r="M69" s="74"/>
      <c r="N69" s="74"/>
      <c r="O69" s="74"/>
      <c r="P69" s="74"/>
      <c r="Q69" s="74"/>
      <c r="R69" s="74"/>
      <c r="S69" s="74"/>
      <c r="T69" s="139"/>
      <c r="U69" s="139"/>
    </row>
    <row r="70" spans="1:21" s="67" customFormat="1">
      <c r="A70" s="2"/>
      <c r="B70" s="45" t="s">
        <v>254</v>
      </c>
      <c r="C70" s="59"/>
      <c r="D70" s="59"/>
      <c r="E70" s="59"/>
      <c r="F70" s="59" t="s">
        <v>417</v>
      </c>
      <c r="G70" s="59"/>
      <c r="H70" s="146">
        <f>'Berekening EAV (13-15)'!J541</f>
        <v>564228.45484258176</v>
      </c>
      <c r="I70" s="59"/>
      <c r="J70" s="74"/>
      <c r="K70" s="74"/>
      <c r="L70" s="74"/>
      <c r="M70" s="74"/>
      <c r="N70" s="74"/>
      <c r="O70" s="74"/>
      <c r="P70" s="74"/>
      <c r="Q70" s="74"/>
      <c r="R70" s="74"/>
      <c r="S70" s="74"/>
      <c r="T70" s="139"/>
      <c r="U70" s="139"/>
    </row>
    <row r="71" spans="1:21" s="67" customFormat="1">
      <c r="A71" s="2"/>
      <c r="B71" s="45" t="s">
        <v>255</v>
      </c>
      <c r="C71" s="59"/>
      <c r="D71" s="59"/>
      <c r="E71" s="59"/>
      <c r="F71" s="59" t="s">
        <v>417</v>
      </c>
      <c r="G71" s="59"/>
      <c r="H71" s="146">
        <f>'Berekening EAV (13-15)'!J542</f>
        <v>130983.54477202507</v>
      </c>
      <c r="I71" s="59"/>
      <c r="J71" s="74"/>
      <c r="K71" s="74"/>
      <c r="L71" s="74"/>
      <c r="M71" s="74"/>
      <c r="N71" s="74"/>
      <c r="O71" s="74"/>
      <c r="P71" s="74"/>
      <c r="Q71" s="74"/>
      <c r="R71" s="74"/>
      <c r="S71" s="74"/>
      <c r="T71" s="139"/>
      <c r="U71" s="139"/>
    </row>
    <row r="72" spans="1:21" s="67" customFormat="1">
      <c r="A72" s="2"/>
      <c r="B72" s="45" t="s">
        <v>256</v>
      </c>
      <c r="C72" s="59"/>
      <c r="D72" s="59"/>
      <c r="E72" s="59"/>
      <c r="F72" s="59" t="s">
        <v>417</v>
      </c>
      <c r="G72" s="59"/>
      <c r="H72" s="146">
        <f>'Berekening EAV (13-15)'!J543</f>
        <v>165758.25626472663</v>
      </c>
      <c r="I72" s="59"/>
      <c r="J72" s="74"/>
      <c r="K72" s="74"/>
      <c r="L72" s="74"/>
      <c r="M72" s="74"/>
      <c r="N72" s="74"/>
      <c r="O72" s="74"/>
      <c r="P72" s="74"/>
      <c r="Q72" s="74"/>
      <c r="R72" s="74"/>
      <c r="S72" s="74"/>
      <c r="T72" s="139"/>
      <c r="U72" s="139"/>
    </row>
    <row r="73" spans="1:21" s="67" customFormat="1">
      <c r="A73" s="2"/>
      <c r="B73" s="45" t="s">
        <v>257</v>
      </c>
      <c r="C73" s="59"/>
      <c r="D73" s="59"/>
      <c r="E73" s="59"/>
      <c r="F73" s="59" t="s">
        <v>417</v>
      </c>
      <c r="G73" s="59"/>
      <c r="H73" s="146">
        <f>'Berekening EAV (13-15)'!J544</f>
        <v>59392.477410841835</v>
      </c>
      <c r="I73" s="59"/>
      <c r="J73" s="74"/>
      <c r="K73" s="74"/>
      <c r="L73" s="74"/>
      <c r="M73" s="74"/>
      <c r="N73" s="74"/>
      <c r="O73" s="74"/>
      <c r="P73" s="74"/>
      <c r="Q73" s="74"/>
      <c r="R73" s="74"/>
      <c r="S73" s="74"/>
      <c r="T73" s="139"/>
      <c r="U73" s="139"/>
    </row>
    <row r="74" spans="1:21" s="67" customFormat="1">
      <c r="A74" s="2"/>
      <c r="B74" s="45" t="s">
        <v>258</v>
      </c>
      <c r="C74" s="59"/>
      <c r="D74" s="59"/>
      <c r="E74" s="59"/>
      <c r="F74" s="59" t="s">
        <v>417</v>
      </c>
      <c r="G74" s="59"/>
      <c r="H74" s="146">
        <f>'Berekening EAV (13-15)'!J545</f>
        <v>0</v>
      </c>
      <c r="I74" s="59"/>
      <c r="J74" s="74"/>
      <c r="K74" s="74"/>
      <c r="L74" s="74"/>
      <c r="M74" s="74"/>
      <c r="N74" s="74"/>
      <c r="O74" s="74"/>
      <c r="P74" s="74"/>
      <c r="Q74" s="74"/>
      <c r="R74" s="74"/>
      <c r="S74" s="74"/>
      <c r="T74" s="139"/>
      <c r="U74" s="139"/>
    </row>
    <row r="75" spans="1:21" s="67" customFormat="1">
      <c r="A75" s="2"/>
      <c r="B75" s="45" t="s">
        <v>259</v>
      </c>
      <c r="C75" s="59"/>
      <c r="D75" s="59"/>
      <c r="E75" s="59"/>
      <c r="F75" s="59" t="s">
        <v>417</v>
      </c>
      <c r="G75" s="59"/>
      <c r="H75" s="146">
        <f>'Berekening EAV (13-15)'!J546</f>
        <v>0</v>
      </c>
      <c r="I75" s="59"/>
      <c r="J75" s="74"/>
      <c r="K75" s="74"/>
      <c r="L75" s="74"/>
      <c r="M75" s="74"/>
      <c r="N75" s="74"/>
      <c r="O75" s="74"/>
      <c r="P75" s="74"/>
      <c r="Q75" s="74"/>
      <c r="R75" s="74"/>
      <c r="S75" s="74"/>
      <c r="T75" s="139"/>
      <c r="U75" s="139"/>
    </row>
    <row r="76" spans="1:21" s="67" customFormat="1">
      <c r="A76" s="2"/>
      <c r="B76" s="45" t="s">
        <v>260</v>
      </c>
      <c r="C76" s="59"/>
      <c r="D76" s="59"/>
      <c r="E76" s="59"/>
      <c r="F76" s="59" t="s">
        <v>417</v>
      </c>
      <c r="G76" s="59"/>
      <c r="H76" s="146">
        <f>'Berekening EAV (13-15)'!J547</f>
        <v>0</v>
      </c>
      <c r="I76" s="59"/>
      <c r="J76" s="74"/>
      <c r="K76" s="74"/>
      <c r="L76" s="74"/>
      <c r="M76" s="74"/>
      <c r="N76" s="74"/>
      <c r="O76" s="74"/>
      <c r="P76" s="74"/>
      <c r="Q76" s="74"/>
      <c r="R76" s="74"/>
      <c r="S76" s="74"/>
      <c r="T76" s="139"/>
      <c r="U76" s="139"/>
    </row>
    <row r="77" spans="1:21" s="67" customFormat="1">
      <c r="A77" s="2"/>
      <c r="B77" s="45" t="s">
        <v>261</v>
      </c>
      <c r="C77" s="59"/>
      <c r="D77" s="59"/>
      <c r="E77" s="59"/>
      <c r="F77" s="59" t="s">
        <v>417</v>
      </c>
      <c r="G77" s="59"/>
      <c r="H77" s="146">
        <f>'Berekening EAV (13-15)'!J548</f>
        <v>0</v>
      </c>
      <c r="I77" s="59"/>
      <c r="J77" s="74"/>
      <c r="K77" s="74"/>
      <c r="L77" s="74"/>
      <c r="M77" s="74"/>
      <c r="N77" s="74"/>
      <c r="O77" s="74"/>
      <c r="P77" s="74"/>
      <c r="Q77" s="74"/>
      <c r="R77" s="74"/>
      <c r="S77" s="74"/>
      <c r="T77" s="139"/>
      <c r="U77" s="139"/>
    </row>
    <row r="78" spans="1:21" s="67" customFormat="1">
      <c r="A78" s="2"/>
      <c r="B78" s="121"/>
      <c r="C78" s="59"/>
      <c r="D78" s="59"/>
      <c r="E78" s="59"/>
      <c r="F78" s="2"/>
      <c r="G78" s="59"/>
      <c r="H78" s="59"/>
      <c r="I78" s="59"/>
      <c r="J78" s="74"/>
      <c r="K78" s="74"/>
      <c r="L78" s="74"/>
      <c r="M78" s="74"/>
      <c r="N78" s="74"/>
      <c r="O78" s="74"/>
      <c r="P78" s="74"/>
      <c r="Q78" s="74"/>
      <c r="R78" s="74"/>
      <c r="S78" s="74"/>
      <c r="T78" s="139"/>
      <c r="U78" s="139"/>
    </row>
    <row r="79" spans="1:21" s="67" customFormat="1">
      <c r="A79" s="2"/>
      <c r="B79" s="142" t="s">
        <v>262</v>
      </c>
      <c r="C79" s="59"/>
      <c r="D79" s="59"/>
      <c r="E79" s="59"/>
      <c r="F79" s="2"/>
      <c r="G79" s="59"/>
      <c r="H79" s="59"/>
      <c r="I79" s="59"/>
      <c r="J79" s="74"/>
      <c r="K79" s="74"/>
      <c r="L79" s="74"/>
      <c r="M79" s="74"/>
      <c r="N79" s="74"/>
      <c r="O79" s="74"/>
      <c r="P79" s="74"/>
      <c r="Q79" s="74"/>
      <c r="R79" s="74"/>
      <c r="S79" s="74"/>
      <c r="T79" s="139"/>
      <c r="U79" s="139"/>
    </row>
    <row r="80" spans="1:21" s="67" customFormat="1">
      <c r="A80" s="2"/>
      <c r="B80" s="45" t="s">
        <v>252</v>
      </c>
      <c r="C80" s="59"/>
      <c r="D80" s="59"/>
      <c r="E80" s="59"/>
      <c r="F80" s="59" t="s">
        <v>417</v>
      </c>
      <c r="G80" s="59"/>
      <c r="H80" s="146">
        <f>'Berekening EAV (13-15)'!J551</f>
        <v>95462.734902796801</v>
      </c>
      <c r="I80" s="59"/>
      <c r="J80" s="74"/>
      <c r="K80" s="74"/>
      <c r="L80" s="74"/>
      <c r="M80" s="74"/>
      <c r="N80" s="74"/>
      <c r="O80" s="74"/>
      <c r="P80" s="74"/>
      <c r="Q80" s="74"/>
      <c r="R80" s="74"/>
      <c r="S80" s="74"/>
      <c r="T80" s="139"/>
      <c r="U80" s="139"/>
    </row>
    <row r="81" spans="1:25" s="67" customFormat="1">
      <c r="A81" s="2"/>
      <c r="B81" s="45" t="s">
        <v>253</v>
      </c>
      <c r="C81" s="59"/>
      <c r="D81" s="59"/>
      <c r="E81" s="59"/>
      <c r="F81" s="59" t="s">
        <v>417</v>
      </c>
      <c r="G81" s="59"/>
      <c r="H81" s="146">
        <f>'Berekening EAV (13-15)'!J552</f>
        <v>380842.98152269662</v>
      </c>
      <c r="I81" s="59"/>
      <c r="J81" s="74"/>
      <c r="K81" s="74"/>
      <c r="L81" s="74"/>
      <c r="M81" s="74"/>
      <c r="N81" s="74"/>
      <c r="O81" s="74"/>
      <c r="P81" s="74"/>
      <c r="Q81" s="74"/>
      <c r="R81" s="74"/>
      <c r="S81" s="74"/>
      <c r="T81" s="139"/>
      <c r="U81" s="139"/>
    </row>
    <row r="82" spans="1:25" s="67" customFormat="1">
      <c r="A82" s="2"/>
      <c r="B82" s="45" t="s">
        <v>254</v>
      </c>
      <c r="C82" s="59"/>
      <c r="D82" s="59"/>
      <c r="E82" s="59"/>
      <c r="F82" s="59" t="s">
        <v>417</v>
      </c>
      <c r="G82" s="59"/>
      <c r="H82" s="146">
        <f>'Berekening EAV (13-15)'!J553</f>
        <v>134836.24379137921</v>
      </c>
      <c r="I82" s="59"/>
      <c r="J82" s="74"/>
      <c r="K82" s="74"/>
      <c r="L82" s="74"/>
      <c r="M82" s="74"/>
      <c r="N82" s="74"/>
      <c r="O82" s="74"/>
      <c r="P82" s="74"/>
      <c r="Q82" s="74"/>
      <c r="R82" s="74"/>
      <c r="S82" s="74"/>
      <c r="T82" s="139"/>
      <c r="U82" s="139"/>
    </row>
    <row r="83" spans="1:25" s="67" customFormat="1">
      <c r="A83" s="2"/>
      <c r="B83" s="45" t="s">
        <v>255</v>
      </c>
      <c r="C83" s="59"/>
      <c r="D83" s="59"/>
      <c r="E83" s="59"/>
      <c r="F83" s="59" t="s">
        <v>417</v>
      </c>
      <c r="G83" s="59"/>
      <c r="H83" s="146">
        <f>'Berekening EAV (13-15)'!J554</f>
        <v>261702.2160978624</v>
      </c>
      <c r="I83" s="59"/>
      <c r="J83" s="74"/>
      <c r="K83" s="74"/>
      <c r="L83" s="74"/>
      <c r="M83" s="74"/>
      <c r="N83" s="74"/>
      <c r="O83" s="74"/>
      <c r="P83" s="74"/>
      <c r="Q83" s="74"/>
      <c r="R83" s="74"/>
      <c r="S83" s="74"/>
      <c r="T83" s="139"/>
      <c r="U83" s="139"/>
    </row>
    <row r="84" spans="1:25" s="67" customFormat="1">
      <c r="A84" s="2"/>
      <c r="B84" s="45" t="s">
        <v>256</v>
      </c>
      <c r="C84" s="59"/>
      <c r="D84" s="59"/>
      <c r="E84" s="59"/>
      <c r="F84" s="59" t="s">
        <v>417</v>
      </c>
      <c r="G84" s="59"/>
      <c r="H84" s="146">
        <f>'Berekening EAV (13-15)'!J555</f>
        <v>76982.503594318521</v>
      </c>
      <c r="I84" s="59"/>
      <c r="J84" s="74"/>
      <c r="K84" s="74"/>
      <c r="L84" s="74"/>
      <c r="M84" s="74"/>
      <c r="N84" s="74"/>
      <c r="O84" s="74"/>
      <c r="P84" s="74"/>
      <c r="Q84" s="74"/>
      <c r="R84" s="74"/>
      <c r="S84" s="74"/>
      <c r="T84" s="139"/>
      <c r="U84" s="139"/>
    </row>
    <row r="85" spans="1:25" s="67" customFormat="1">
      <c r="A85" s="2"/>
      <c r="B85" s="45" t="s">
        <v>257</v>
      </c>
      <c r="C85" s="59"/>
      <c r="D85" s="59"/>
      <c r="E85" s="59"/>
      <c r="F85" s="59" t="s">
        <v>417</v>
      </c>
      <c r="G85" s="59"/>
      <c r="H85" s="146">
        <f>'Berekening EAV (13-15)'!J556</f>
        <v>190189.14880049284</v>
      </c>
      <c r="I85" s="59"/>
      <c r="J85" s="74"/>
      <c r="K85" s="74"/>
      <c r="L85" s="74"/>
      <c r="M85" s="74"/>
      <c r="N85" s="74"/>
      <c r="O85" s="74"/>
      <c r="P85" s="74"/>
      <c r="Q85" s="74"/>
      <c r="R85" s="74"/>
      <c r="S85" s="74"/>
      <c r="T85" s="139"/>
      <c r="U85" s="139"/>
    </row>
    <row r="86" spans="1:25" s="67" customFormat="1">
      <c r="A86" s="2"/>
      <c r="B86" s="45" t="s">
        <v>258</v>
      </c>
      <c r="C86" s="59"/>
      <c r="D86" s="59"/>
      <c r="E86" s="59"/>
      <c r="F86" s="59" t="s">
        <v>417</v>
      </c>
      <c r="G86" s="59"/>
      <c r="H86" s="146">
        <f>'Berekening EAV (13-15)'!J557</f>
        <v>412607.75662308483</v>
      </c>
      <c r="I86" s="59"/>
      <c r="J86" s="74"/>
      <c r="K86" s="74"/>
      <c r="L86" s="74"/>
      <c r="M86" s="74"/>
      <c r="N86" s="74"/>
      <c r="O86" s="74"/>
      <c r="P86" s="74"/>
      <c r="Q86" s="74"/>
      <c r="R86" s="74"/>
      <c r="S86" s="74"/>
      <c r="T86" s="139"/>
      <c r="U86" s="139"/>
    </row>
    <row r="87" spans="1:25" s="67" customFormat="1">
      <c r="A87" s="2"/>
      <c r="B87" s="45" t="s">
        <v>259</v>
      </c>
      <c r="C87" s="59"/>
      <c r="D87" s="59"/>
      <c r="E87" s="59"/>
      <c r="F87" s="59" t="s">
        <v>417</v>
      </c>
      <c r="G87" s="59"/>
      <c r="H87" s="146">
        <f>'Berekening EAV (13-15)'!J558</f>
        <v>2681.28</v>
      </c>
      <c r="I87" s="59"/>
      <c r="J87" s="74"/>
      <c r="K87" s="74"/>
      <c r="L87" s="74"/>
      <c r="M87" s="74"/>
      <c r="N87" s="74"/>
      <c r="O87" s="74"/>
      <c r="P87" s="74"/>
      <c r="Q87" s="74"/>
      <c r="R87" s="74"/>
      <c r="S87" s="74"/>
      <c r="T87" s="139"/>
      <c r="U87" s="139"/>
    </row>
    <row r="88" spans="1:25" s="67" customFormat="1">
      <c r="A88" s="2"/>
      <c r="B88" s="45" t="s">
        <v>260</v>
      </c>
      <c r="C88" s="59"/>
      <c r="D88" s="59"/>
      <c r="E88" s="59"/>
      <c r="F88" s="59" t="s">
        <v>417</v>
      </c>
      <c r="G88" s="59"/>
      <c r="H88" s="146">
        <f>'Berekening EAV (13-15)'!J559</f>
        <v>0</v>
      </c>
      <c r="I88" s="59"/>
      <c r="J88" s="74"/>
      <c r="K88" s="74"/>
      <c r="L88" s="74"/>
      <c r="M88" s="74"/>
      <c r="N88" s="74"/>
      <c r="O88" s="74"/>
      <c r="P88" s="74"/>
      <c r="Q88" s="74"/>
      <c r="R88" s="74"/>
      <c r="S88" s="74"/>
      <c r="T88" s="139"/>
      <c r="U88" s="139"/>
    </row>
    <row r="89" spans="1:25" s="67" customFormat="1">
      <c r="A89" s="2"/>
      <c r="B89" s="45" t="s">
        <v>261</v>
      </c>
      <c r="C89" s="59"/>
      <c r="D89" s="59"/>
      <c r="E89" s="59"/>
      <c r="F89" s="59" t="s">
        <v>417</v>
      </c>
      <c r="G89" s="59"/>
      <c r="H89" s="146">
        <f>'Berekening EAV (13-15)'!J560</f>
        <v>0</v>
      </c>
      <c r="I89" s="59"/>
      <c r="J89" s="74"/>
      <c r="K89" s="74"/>
      <c r="L89" s="74"/>
      <c r="M89" s="74"/>
      <c r="N89" s="74"/>
      <c r="O89" s="74"/>
      <c r="P89" s="74"/>
      <c r="Q89" s="74"/>
      <c r="R89" s="74"/>
      <c r="S89" s="74"/>
      <c r="T89" s="139"/>
      <c r="U89" s="139"/>
    </row>
    <row r="90" spans="1:25" s="67" customFormat="1">
      <c r="A90" s="2"/>
      <c r="B90" s="45"/>
      <c r="C90" s="59"/>
      <c r="D90" s="59"/>
      <c r="E90" s="59"/>
      <c r="F90" s="2"/>
      <c r="G90" s="59"/>
      <c r="H90" s="59"/>
      <c r="I90" s="59"/>
      <c r="J90" s="74"/>
      <c r="K90" s="74"/>
      <c r="L90" s="74"/>
      <c r="M90" s="74"/>
      <c r="N90" s="74"/>
      <c r="O90" s="74"/>
      <c r="P90" s="74"/>
      <c r="Q90" s="74"/>
      <c r="R90" s="74"/>
      <c r="S90" s="74"/>
      <c r="T90" s="139"/>
      <c r="U90" s="139"/>
    </row>
    <row r="91" spans="1:25" s="9" customFormat="1">
      <c r="B91" s="9" t="s">
        <v>436</v>
      </c>
    </row>
    <row r="92" spans="1:25" s="67" customFormat="1">
      <c r="B92" s="126"/>
      <c r="J92" s="141"/>
      <c r="L92" s="147"/>
      <c r="M92" s="147"/>
      <c r="N92" s="147"/>
      <c r="O92" s="147"/>
      <c r="P92" s="147"/>
      <c r="Q92" s="147"/>
      <c r="R92" s="147"/>
      <c r="S92" s="147"/>
      <c r="T92" s="147"/>
      <c r="U92" s="147"/>
    </row>
    <row r="93" spans="1:25" s="67" customFormat="1">
      <c r="B93" s="44" t="s">
        <v>250</v>
      </c>
      <c r="C93" s="2"/>
      <c r="D93" s="2"/>
      <c r="E93" s="2"/>
      <c r="F93" s="2"/>
      <c r="G93" s="2"/>
      <c r="H93" s="2"/>
      <c r="I93" s="2"/>
      <c r="J93" s="2"/>
      <c r="K93" s="2"/>
      <c r="L93" s="2"/>
      <c r="M93" s="2"/>
      <c r="N93" s="2"/>
      <c r="O93" s="2"/>
      <c r="P93" s="2"/>
      <c r="Q93" s="2"/>
      <c r="R93" s="2"/>
      <c r="S93" s="2"/>
      <c r="T93" s="59"/>
      <c r="U93" s="59"/>
    </row>
    <row r="94" spans="1:25" s="67" customFormat="1">
      <c r="B94" s="45"/>
      <c r="C94" s="2"/>
      <c r="D94" s="2"/>
      <c r="E94" s="2"/>
      <c r="F94" s="2"/>
      <c r="G94" s="2"/>
      <c r="H94" s="2"/>
      <c r="I94" s="2"/>
      <c r="J94" s="27"/>
      <c r="K94" s="27"/>
      <c r="L94" s="27"/>
      <c r="M94" s="27"/>
      <c r="N94" s="27"/>
      <c r="O94" s="27"/>
      <c r="P94" s="27"/>
      <c r="Q94" s="27"/>
      <c r="R94" s="27"/>
      <c r="S94" s="27"/>
      <c r="T94" s="59"/>
      <c r="U94" s="59"/>
    </row>
    <row r="95" spans="1:25" s="68" customFormat="1">
      <c r="A95" s="67"/>
      <c r="B95" s="44" t="s">
        <v>251</v>
      </c>
      <c r="C95" s="2"/>
      <c r="D95" s="2"/>
      <c r="E95" s="2"/>
      <c r="F95" s="2"/>
      <c r="G95" s="2"/>
      <c r="I95" s="2"/>
      <c r="J95" s="27"/>
      <c r="K95" s="27"/>
      <c r="L95" s="27"/>
      <c r="M95" s="27"/>
      <c r="N95" s="27"/>
      <c r="O95" s="27"/>
      <c r="P95" s="27"/>
      <c r="Q95" s="27"/>
      <c r="R95" s="27"/>
      <c r="S95" s="27"/>
      <c r="T95" s="59"/>
      <c r="U95" s="59"/>
      <c r="V95" s="152"/>
      <c r="W95" s="152"/>
      <c r="X95" s="152"/>
      <c r="Y95" s="152"/>
    </row>
    <row r="96" spans="1:25" s="67" customFormat="1">
      <c r="B96" s="45" t="s">
        <v>252</v>
      </c>
      <c r="C96" s="2"/>
      <c r="D96" s="2"/>
      <c r="E96" s="2"/>
      <c r="F96" s="2" t="s">
        <v>110</v>
      </c>
      <c r="G96" s="2"/>
      <c r="H96" s="146">
        <f>'Berekening PAV (13-15)'!J307</f>
        <v>28866.151154022762</v>
      </c>
      <c r="I96" s="2"/>
      <c r="J96" s="2"/>
      <c r="K96" s="2"/>
      <c r="L96" s="2"/>
      <c r="M96" s="2"/>
      <c r="N96" s="2"/>
      <c r="O96" s="2"/>
      <c r="P96" s="2"/>
      <c r="Q96" s="2"/>
      <c r="R96" s="2"/>
      <c r="S96" s="2"/>
      <c r="T96" s="141"/>
      <c r="U96" s="141"/>
      <c r="V96" s="79"/>
      <c r="W96" s="79"/>
      <c r="X96" s="79"/>
      <c r="Y96" s="79"/>
    </row>
    <row r="97" spans="2:25" s="67" customFormat="1">
      <c r="B97" s="45" t="s">
        <v>253</v>
      </c>
      <c r="C97" s="2"/>
      <c r="D97" s="2"/>
      <c r="E97" s="2"/>
      <c r="F97" s="2" t="s">
        <v>110</v>
      </c>
      <c r="G97" s="2"/>
      <c r="H97" s="146">
        <f>'Berekening PAV (13-15)'!J308</f>
        <v>36065.238571688969</v>
      </c>
      <c r="I97" s="2"/>
      <c r="J97" s="2"/>
      <c r="K97" s="2"/>
      <c r="L97" s="2"/>
      <c r="M97" s="2"/>
      <c r="N97" s="2"/>
      <c r="O97" s="2"/>
      <c r="P97" s="2"/>
      <c r="Q97" s="2"/>
      <c r="R97" s="2"/>
      <c r="S97" s="2"/>
      <c r="T97" s="141"/>
      <c r="U97" s="141"/>
      <c r="V97" s="79"/>
      <c r="W97" s="79"/>
      <c r="X97" s="79"/>
      <c r="Y97" s="79"/>
    </row>
    <row r="98" spans="2:25" s="67" customFormat="1">
      <c r="B98" s="45" t="s">
        <v>254</v>
      </c>
      <c r="C98" s="2"/>
      <c r="D98" s="2"/>
      <c r="E98" s="2"/>
      <c r="F98" s="2" t="s">
        <v>110</v>
      </c>
      <c r="G98" s="2"/>
      <c r="H98" s="146">
        <f>'Berekening PAV (13-15)'!J309</f>
        <v>18966.985518164292</v>
      </c>
      <c r="I98" s="2"/>
      <c r="J98" s="2"/>
      <c r="K98" s="2"/>
      <c r="L98" s="2"/>
      <c r="M98" s="2"/>
      <c r="N98" s="2"/>
      <c r="O98" s="2"/>
      <c r="P98" s="2"/>
      <c r="Q98" s="2"/>
      <c r="R98" s="2"/>
      <c r="S98" s="2"/>
      <c r="T98" s="141"/>
      <c r="U98" s="141"/>
      <c r="V98" s="79"/>
      <c r="W98" s="153"/>
      <c r="X98" s="79"/>
      <c r="Y98" s="79"/>
    </row>
    <row r="99" spans="2:25" s="67" customFormat="1">
      <c r="B99" s="45" t="s">
        <v>255</v>
      </c>
      <c r="C99" s="2"/>
      <c r="D99" s="2"/>
      <c r="E99" s="2"/>
      <c r="F99" s="2" t="s">
        <v>110</v>
      </c>
      <c r="G99" s="2"/>
      <c r="H99" s="146">
        <f>'Berekening PAV (13-15)'!J310</f>
        <v>9664.59447947027</v>
      </c>
      <c r="I99" s="2"/>
      <c r="J99" s="2"/>
      <c r="K99" s="2"/>
      <c r="L99" s="2"/>
      <c r="M99" s="2"/>
      <c r="N99" s="2"/>
      <c r="O99" s="2"/>
      <c r="P99" s="2"/>
      <c r="Q99" s="2"/>
      <c r="R99" s="2"/>
      <c r="S99" s="2"/>
      <c r="T99" s="141"/>
      <c r="U99" s="141"/>
      <c r="V99" s="79"/>
      <c r="W99" s="79"/>
      <c r="X99" s="79"/>
      <c r="Y99" s="79"/>
    </row>
    <row r="100" spans="2:25" s="67" customFormat="1">
      <c r="B100" s="45" t="s">
        <v>256</v>
      </c>
      <c r="C100" s="2"/>
      <c r="D100" s="2"/>
      <c r="E100" s="2"/>
      <c r="F100" s="2" t="s">
        <v>110</v>
      </c>
      <c r="G100" s="2"/>
      <c r="H100" s="146">
        <f>'Berekening PAV (13-15)'!J311</f>
        <v>7666.5057813992953</v>
      </c>
      <c r="I100" s="2"/>
      <c r="J100" s="2"/>
      <c r="K100" s="2"/>
      <c r="L100" s="2"/>
      <c r="M100" s="2"/>
      <c r="N100" s="2"/>
      <c r="O100" s="2"/>
      <c r="P100" s="2"/>
      <c r="Q100" s="2"/>
      <c r="R100" s="2"/>
      <c r="S100" s="2"/>
      <c r="T100" s="141"/>
      <c r="U100" s="141"/>
    </row>
    <row r="101" spans="2:25" s="67" customFormat="1">
      <c r="B101" s="45" t="s">
        <v>257</v>
      </c>
      <c r="C101" s="2"/>
      <c r="D101" s="2"/>
      <c r="E101" s="2"/>
      <c r="F101" s="2" t="s">
        <v>110</v>
      </c>
      <c r="G101" s="2"/>
      <c r="H101" s="146">
        <f>'Berekening PAV (13-15)'!J312</f>
        <v>3339.9333732143859</v>
      </c>
      <c r="I101" s="2"/>
      <c r="J101" s="2"/>
      <c r="K101" s="2"/>
      <c r="L101" s="2"/>
      <c r="M101" s="2"/>
      <c r="N101" s="2"/>
      <c r="O101" s="2"/>
      <c r="P101" s="2"/>
      <c r="Q101" s="2"/>
      <c r="R101" s="2"/>
      <c r="S101" s="2"/>
      <c r="T101" s="141"/>
      <c r="U101" s="141"/>
    </row>
    <row r="102" spans="2:25" s="67" customFormat="1">
      <c r="B102" s="45" t="s">
        <v>258</v>
      </c>
      <c r="C102" s="2"/>
      <c r="D102" s="2"/>
      <c r="E102" s="2"/>
      <c r="F102" s="2" t="s">
        <v>110</v>
      </c>
      <c r="G102" s="2"/>
      <c r="H102" s="146">
        <f>'Berekening PAV (13-15)'!J313</f>
        <v>2143.5152193586573</v>
      </c>
      <c r="I102" s="2"/>
      <c r="J102" s="2"/>
      <c r="K102" s="2"/>
      <c r="L102" s="2"/>
      <c r="M102" s="2"/>
      <c r="N102" s="2"/>
      <c r="O102" s="2"/>
      <c r="P102" s="2"/>
      <c r="Q102" s="2"/>
      <c r="R102" s="2"/>
      <c r="S102" s="2"/>
      <c r="T102" s="141"/>
      <c r="U102" s="141"/>
    </row>
    <row r="103" spans="2:25" s="67" customFormat="1">
      <c r="B103" s="45" t="s">
        <v>259</v>
      </c>
      <c r="C103" s="2"/>
      <c r="D103" s="2"/>
      <c r="E103" s="2"/>
      <c r="F103" s="2" t="s">
        <v>110</v>
      </c>
      <c r="G103" s="2"/>
      <c r="H103" s="146">
        <f>'Berekening PAV (13-15)'!J314</f>
        <v>1550.581888169178</v>
      </c>
      <c r="I103" s="2"/>
      <c r="J103" s="2"/>
      <c r="K103" s="2"/>
      <c r="L103" s="2"/>
      <c r="M103" s="2"/>
      <c r="N103" s="2"/>
      <c r="O103" s="2"/>
      <c r="P103" s="2"/>
      <c r="Q103" s="2"/>
      <c r="R103" s="2"/>
      <c r="S103" s="2"/>
      <c r="T103" s="141"/>
      <c r="U103" s="141"/>
      <c r="Y103" s="76"/>
    </row>
    <row r="104" spans="2:25" s="67" customFormat="1">
      <c r="B104" s="45" t="s">
        <v>260</v>
      </c>
      <c r="C104" s="2"/>
      <c r="D104" s="2"/>
      <c r="E104" s="2"/>
      <c r="F104" s="2" t="s">
        <v>110</v>
      </c>
      <c r="G104" s="2"/>
      <c r="H104" s="146">
        <f>'Berekening PAV (13-15)'!J315</f>
        <v>346.84003160056182</v>
      </c>
      <c r="I104" s="2"/>
      <c r="J104" s="2"/>
      <c r="K104" s="2"/>
      <c r="L104" s="2"/>
      <c r="M104" s="2"/>
      <c r="N104" s="2"/>
      <c r="O104" s="2"/>
      <c r="P104" s="2"/>
      <c r="Q104" s="2"/>
      <c r="R104" s="2"/>
      <c r="S104" s="2"/>
      <c r="T104" s="141"/>
      <c r="U104" s="141"/>
    </row>
    <row r="105" spans="2:25" s="67" customFormat="1">
      <c r="B105" s="45" t="s">
        <v>261</v>
      </c>
      <c r="C105" s="2"/>
      <c r="D105" s="2"/>
      <c r="E105" s="2"/>
      <c r="F105" s="2" t="s">
        <v>110</v>
      </c>
      <c r="G105" s="2"/>
      <c r="H105" s="146">
        <f>'Berekening PAV (13-15)'!J316</f>
        <v>301.71172198508611</v>
      </c>
      <c r="I105" s="2"/>
      <c r="J105" s="2"/>
      <c r="K105" s="2"/>
      <c r="L105" s="2"/>
      <c r="M105" s="2"/>
      <c r="N105" s="2"/>
      <c r="O105" s="2"/>
      <c r="P105" s="2"/>
      <c r="Q105" s="2"/>
      <c r="R105" s="2"/>
      <c r="S105" s="2"/>
      <c r="T105" s="141"/>
      <c r="U105" s="141"/>
    </row>
    <row r="106" spans="2:25" s="67" customFormat="1">
      <c r="B106" s="45"/>
      <c r="C106" s="2"/>
      <c r="D106" s="2"/>
      <c r="E106" s="2"/>
      <c r="F106" s="2"/>
      <c r="G106" s="2"/>
      <c r="I106" s="2"/>
      <c r="J106" s="2"/>
      <c r="K106" s="2"/>
      <c r="L106" s="2"/>
      <c r="M106" s="2"/>
      <c r="N106" s="2"/>
      <c r="O106" s="2"/>
      <c r="P106" s="2"/>
      <c r="Q106" s="2"/>
      <c r="R106" s="2"/>
      <c r="S106" s="2"/>
      <c r="T106" s="141"/>
      <c r="U106" s="141"/>
    </row>
    <row r="107" spans="2:25" s="67" customFormat="1">
      <c r="B107" s="44" t="s">
        <v>262</v>
      </c>
      <c r="C107" s="2"/>
      <c r="D107" s="2"/>
      <c r="E107" s="2"/>
      <c r="F107" s="2"/>
      <c r="G107" s="2"/>
      <c r="I107" s="2"/>
      <c r="J107" s="2"/>
      <c r="K107" s="2"/>
      <c r="L107" s="2"/>
      <c r="M107" s="2"/>
      <c r="N107" s="2"/>
      <c r="O107" s="2"/>
      <c r="P107" s="2"/>
      <c r="Q107" s="2"/>
      <c r="R107" s="2"/>
      <c r="S107" s="2"/>
      <c r="T107" s="141"/>
      <c r="U107" s="141"/>
    </row>
    <row r="108" spans="2:25" s="67" customFormat="1">
      <c r="B108" s="45" t="s">
        <v>252</v>
      </c>
      <c r="C108" s="2"/>
      <c r="D108" s="2"/>
      <c r="E108" s="2"/>
      <c r="F108" s="2" t="s">
        <v>110</v>
      </c>
      <c r="G108" s="2"/>
      <c r="H108" s="146">
        <f>'Berekening PAV (13-15)'!J319</f>
        <v>316.9798968980333</v>
      </c>
      <c r="I108" s="2"/>
      <c r="J108" s="2"/>
      <c r="K108" s="2"/>
      <c r="L108" s="2"/>
      <c r="M108" s="2"/>
      <c r="N108" s="2"/>
      <c r="O108" s="2"/>
      <c r="P108" s="2"/>
      <c r="Q108" s="2"/>
      <c r="R108" s="2"/>
      <c r="S108" s="2"/>
      <c r="T108" s="141"/>
      <c r="U108" s="141"/>
    </row>
    <row r="109" spans="2:25" s="67" customFormat="1">
      <c r="B109" s="45" t="s">
        <v>253</v>
      </c>
      <c r="C109" s="2"/>
      <c r="D109" s="2"/>
      <c r="E109" s="2"/>
      <c r="F109" s="2" t="s">
        <v>110</v>
      </c>
      <c r="G109" s="2"/>
      <c r="H109" s="146">
        <f>'Berekening PAV (13-15)'!J320</f>
        <v>184.13165259765171</v>
      </c>
      <c r="I109" s="2"/>
      <c r="J109" s="2"/>
      <c r="K109" s="2"/>
      <c r="L109" s="2"/>
      <c r="M109" s="2"/>
      <c r="N109" s="2"/>
      <c r="O109" s="2"/>
      <c r="P109" s="2"/>
      <c r="Q109" s="2"/>
      <c r="R109" s="2"/>
      <c r="S109" s="2"/>
      <c r="T109" s="141"/>
      <c r="U109" s="141"/>
    </row>
    <row r="110" spans="2:25" s="67" customFormat="1">
      <c r="B110" s="45" t="s">
        <v>254</v>
      </c>
      <c r="C110" s="2"/>
      <c r="D110" s="2"/>
      <c r="E110" s="2"/>
      <c r="F110" s="2" t="s">
        <v>110</v>
      </c>
      <c r="G110" s="2"/>
      <c r="H110" s="146">
        <f>'Berekening PAV (13-15)'!J321</f>
        <v>266.74096102332135</v>
      </c>
      <c r="I110" s="2"/>
      <c r="J110" s="2"/>
      <c r="K110" s="2"/>
      <c r="L110" s="2"/>
      <c r="M110" s="2"/>
      <c r="N110" s="2"/>
      <c r="O110" s="2"/>
      <c r="P110" s="2"/>
      <c r="Q110" s="2"/>
      <c r="R110" s="2"/>
      <c r="S110" s="2"/>
      <c r="T110" s="141"/>
      <c r="U110" s="141"/>
    </row>
    <row r="111" spans="2:25" s="67" customFormat="1">
      <c r="B111" s="45" t="s">
        <v>255</v>
      </c>
      <c r="C111" s="2"/>
      <c r="D111" s="2"/>
      <c r="E111" s="2"/>
      <c r="F111" s="2" t="s">
        <v>110</v>
      </c>
      <c r="G111" s="2"/>
      <c r="H111" s="146">
        <f>'Berekening PAV (13-15)'!J322</f>
        <v>542.36417138005936</v>
      </c>
      <c r="I111" s="2"/>
      <c r="J111" s="2"/>
      <c r="K111" s="2"/>
      <c r="L111" s="2"/>
      <c r="M111" s="2"/>
      <c r="N111" s="2"/>
      <c r="O111" s="2"/>
      <c r="P111" s="2"/>
      <c r="Q111" s="2"/>
      <c r="R111" s="2"/>
      <c r="S111" s="2"/>
      <c r="T111" s="141"/>
      <c r="U111" s="141"/>
    </row>
    <row r="112" spans="2:25" s="67" customFormat="1">
      <c r="B112" s="45" t="s">
        <v>256</v>
      </c>
      <c r="C112" s="2"/>
      <c r="D112" s="2"/>
      <c r="E112" s="2"/>
      <c r="F112" s="2" t="s">
        <v>110</v>
      </c>
      <c r="G112" s="2"/>
      <c r="H112" s="146">
        <f>'Berekening PAV (13-15)'!J323</f>
        <v>577.95530607488581</v>
      </c>
      <c r="I112" s="2"/>
      <c r="J112" s="2"/>
      <c r="K112" s="2"/>
      <c r="L112" s="2"/>
      <c r="M112" s="2"/>
      <c r="N112" s="2"/>
      <c r="O112" s="2"/>
      <c r="P112" s="2"/>
      <c r="Q112" s="2"/>
      <c r="R112" s="2"/>
      <c r="S112" s="2"/>
      <c r="T112" s="141"/>
      <c r="U112" s="141"/>
      <c r="Y112" s="76"/>
    </row>
    <row r="113" spans="2:21" s="67" customFormat="1">
      <c r="B113" s="45" t="s">
        <v>257</v>
      </c>
      <c r="C113" s="2"/>
      <c r="D113" s="2"/>
      <c r="E113" s="2"/>
      <c r="F113" s="2" t="s">
        <v>110</v>
      </c>
      <c r="G113" s="2"/>
      <c r="H113" s="146">
        <f>'Berekening PAV (13-15)'!J324</f>
        <v>711.06521687116322</v>
      </c>
      <c r="I113" s="2"/>
      <c r="J113" s="2"/>
      <c r="K113" s="2"/>
      <c r="L113" s="2"/>
      <c r="M113" s="2"/>
      <c r="N113" s="2"/>
      <c r="O113" s="2"/>
      <c r="P113" s="2"/>
      <c r="Q113" s="2"/>
      <c r="R113" s="2"/>
      <c r="S113" s="2"/>
      <c r="T113" s="141"/>
      <c r="U113" s="141"/>
    </row>
    <row r="114" spans="2:21" s="67" customFormat="1">
      <c r="B114" s="45" t="s">
        <v>258</v>
      </c>
      <c r="C114" s="2"/>
      <c r="D114" s="2"/>
      <c r="E114" s="2"/>
      <c r="F114" s="2" t="s">
        <v>110</v>
      </c>
      <c r="G114" s="2"/>
      <c r="H114" s="146">
        <f>'Berekening PAV (13-15)'!J325</f>
        <v>293.12115062451142</v>
      </c>
      <c r="I114" s="2"/>
      <c r="J114" s="2"/>
      <c r="K114" s="2"/>
      <c r="L114" s="2"/>
      <c r="M114" s="2"/>
      <c r="N114" s="2"/>
      <c r="O114" s="2"/>
      <c r="P114" s="2"/>
      <c r="Q114" s="2"/>
      <c r="R114" s="2"/>
      <c r="S114" s="2"/>
      <c r="T114" s="141"/>
      <c r="U114" s="141"/>
    </row>
    <row r="115" spans="2:21" s="67" customFormat="1">
      <c r="B115" s="45" t="s">
        <v>259</v>
      </c>
      <c r="C115" s="2"/>
      <c r="D115" s="2"/>
      <c r="E115" s="2"/>
      <c r="F115" s="2" t="s">
        <v>110</v>
      </c>
      <c r="G115" s="2"/>
      <c r="H115" s="146">
        <f>'Berekening PAV (13-15)'!J326</f>
        <v>489.88285462736155</v>
      </c>
      <c r="I115" s="2"/>
      <c r="J115" s="2"/>
      <c r="K115" s="2"/>
      <c r="L115" s="2"/>
      <c r="M115" s="2"/>
      <c r="N115" s="2"/>
      <c r="O115" s="2"/>
      <c r="P115" s="2"/>
      <c r="Q115" s="2"/>
      <c r="R115" s="2"/>
      <c r="S115" s="2"/>
      <c r="T115" s="141"/>
      <c r="U115" s="141"/>
    </row>
    <row r="116" spans="2:21" s="67" customFormat="1">
      <c r="B116" s="45" t="s">
        <v>260</v>
      </c>
      <c r="C116" s="2"/>
      <c r="D116" s="2"/>
      <c r="E116" s="2"/>
      <c r="F116" s="2" t="s">
        <v>110</v>
      </c>
      <c r="G116" s="2"/>
      <c r="H116" s="146">
        <f>'Berekening PAV (13-15)'!J327</f>
        <v>85.588933670006057</v>
      </c>
      <c r="I116" s="2"/>
      <c r="J116" s="2"/>
      <c r="K116" s="2"/>
      <c r="L116" s="2"/>
      <c r="M116" s="2"/>
      <c r="N116" s="2"/>
      <c r="O116" s="2"/>
      <c r="P116" s="2"/>
      <c r="Q116" s="2"/>
      <c r="R116" s="2"/>
      <c r="S116" s="2"/>
      <c r="T116" s="141"/>
      <c r="U116" s="141"/>
    </row>
    <row r="117" spans="2:21" s="67" customFormat="1">
      <c r="B117" s="45" t="s">
        <v>261</v>
      </c>
      <c r="C117" s="2"/>
      <c r="D117" s="2"/>
      <c r="E117" s="2"/>
      <c r="F117" s="2" t="s">
        <v>110</v>
      </c>
      <c r="G117" s="2"/>
      <c r="H117" s="146">
        <f>'Berekening PAV (13-15)'!J328</f>
        <v>354.96704699717566</v>
      </c>
      <c r="I117" s="2"/>
      <c r="J117" s="2"/>
      <c r="K117" s="2"/>
      <c r="L117" s="2"/>
      <c r="M117" s="2"/>
      <c r="N117" s="2"/>
      <c r="O117" s="2"/>
      <c r="P117" s="2"/>
      <c r="Q117" s="2"/>
      <c r="R117" s="2"/>
      <c r="S117" s="2"/>
      <c r="T117" s="141"/>
      <c r="U117" s="141"/>
    </row>
    <row r="118" spans="2:21" s="67" customFormat="1">
      <c r="B118" s="2"/>
      <c r="C118" s="2"/>
      <c r="D118" s="2"/>
      <c r="E118" s="2"/>
      <c r="F118" s="2"/>
      <c r="G118" s="2"/>
      <c r="H118" s="59"/>
      <c r="I118" s="2"/>
      <c r="J118" s="2"/>
      <c r="K118" s="2"/>
      <c r="L118" s="2"/>
      <c r="M118" s="2"/>
      <c r="N118" s="2"/>
      <c r="O118" s="2"/>
      <c r="P118" s="2"/>
      <c r="Q118" s="2"/>
      <c r="R118" s="2"/>
      <c r="S118" s="2"/>
      <c r="T118" s="141"/>
      <c r="U118" s="141"/>
    </row>
    <row r="119" spans="2:21" s="67" customFormat="1">
      <c r="B119" s="44" t="s">
        <v>263</v>
      </c>
      <c r="C119" s="2"/>
      <c r="D119" s="2"/>
      <c r="E119" s="2"/>
      <c r="F119" s="2"/>
      <c r="G119" s="2"/>
      <c r="I119" s="2"/>
      <c r="J119" s="2"/>
      <c r="K119" s="2"/>
      <c r="L119" s="2"/>
      <c r="M119" s="2"/>
      <c r="N119" s="2"/>
      <c r="O119" s="2"/>
      <c r="P119" s="2"/>
      <c r="Q119" s="2"/>
      <c r="R119" s="2"/>
      <c r="S119" s="2"/>
      <c r="T119" s="141"/>
      <c r="U119" s="141"/>
    </row>
    <row r="120" spans="2:21" s="67" customFormat="1">
      <c r="B120" s="45"/>
      <c r="C120" s="2"/>
      <c r="D120" s="2"/>
      <c r="E120" s="2"/>
      <c r="F120" s="2"/>
      <c r="G120" s="2"/>
      <c r="I120" s="2"/>
      <c r="J120" s="2"/>
      <c r="K120" s="2"/>
      <c r="L120" s="2"/>
      <c r="M120" s="2"/>
      <c r="N120" s="2"/>
      <c r="O120" s="2"/>
      <c r="P120" s="2"/>
      <c r="Q120" s="2"/>
      <c r="R120" s="2"/>
      <c r="S120" s="2"/>
      <c r="T120" s="141"/>
      <c r="U120" s="141"/>
    </row>
    <row r="121" spans="2:21" s="67" customFormat="1">
      <c r="B121" s="44" t="s">
        <v>251</v>
      </c>
      <c r="C121" s="2"/>
      <c r="D121" s="2"/>
      <c r="E121" s="2"/>
      <c r="F121" s="2"/>
      <c r="G121" s="2"/>
      <c r="I121" s="2"/>
      <c r="J121" s="2"/>
      <c r="K121" s="2"/>
      <c r="L121" s="2"/>
      <c r="M121" s="2"/>
      <c r="N121" s="2"/>
      <c r="O121" s="2"/>
      <c r="P121" s="2"/>
      <c r="Q121" s="2"/>
      <c r="R121" s="2"/>
      <c r="S121" s="2"/>
      <c r="T121" s="141"/>
      <c r="U121" s="141"/>
    </row>
    <row r="122" spans="2:21" s="67" customFormat="1">
      <c r="B122" s="45" t="s">
        <v>252</v>
      </c>
      <c r="C122" s="2"/>
      <c r="D122" s="2"/>
      <c r="E122" s="2"/>
      <c r="F122" s="2" t="s">
        <v>110</v>
      </c>
      <c r="G122" s="2"/>
      <c r="H122" s="146">
        <f>'Berekening EAV (13-15)'!J567</f>
        <v>242.87293448042965</v>
      </c>
      <c r="I122" s="2"/>
      <c r="J122" s="2"/>
      <c r="K122" s="2"/>
      <c r="L122" s="2"/>
      <c r="M122" s="2"/>
      <c r="N122" s="2"/>
      <c r="O122" s="2"/>
      <c r="P122" s="2"/>
      <c r="Q122" s="2"/>
      <c r="R122" s="2"/>
      <c r="S122" s="2"/>
      <c r="T122" s="141"/>
      <c r="U122" s="141"/>
    </row>
    <row r="123" spans="2:21" s="67" customFormat="1">
      <c r="B123" s="45" t="s">
        <v>253</v>
      </c>
      <c r="C123" s="2"/>
      <c r="D123" s="2"/>
      <c r="E123" s="2"/>
      <c r="F123" s="2" t="s">
        <v>110</v>
      </c>
      <c r="G123" s="2"/>
      <c r="H123" s="146">
        <f>'Berekening EAV (13-15)'!J568</f>
        <v>350.39091240191311</v>
      </c>
      <c r="I123" s="2"/>
      <c r="J123" s="2"/>
      <c r="K123" s="2"/>
      <c r="L123" s="2"/>
      <c r="M123" s="2"/>
      <c r="N123" s="2"/>
      <c r="O123" s="2"/>
      <c r="P123" s="2"/>
      <c r="Q123" s="2"/>
      <c r="R123" s="2"/>
      <c r="S123" s="2"/>
      <c r="T123" s="141"/>
      <c r="U123" s="141"/>
    </row>
    <row r="124" spans="2:21" s="67" customFormat="1">
      <c r="B124" s="45" t="s">
        <v>254</v>
      </c>
      <c r="C124" s="2"/>
      <c r="D124" s="2"/>
      <c r="E124" s="2"/>
      <c r="F124" s="2" t="s">
        <v>110</v>
      </c>
      <c r="G124" s="2"/>
      <c r="H124" s="146">
        <f>'Berekening EAV (13-15)'!J569</f>
        <v>166.77546498484642</v>
      </c>
      <c r="I124" s="2"/>
      <c r="J124" s="2"/>
      <c r="K124" s="2"/>
      <c r="L124" s="2"/>
      <c r="M124" s="2"/>
      <c r="N124" s="2"/>
      <c r="O124" s="2"/>
      <c r="P124" s="2"/>
      <c r="Q124" s="2"/>
      <c r="R124" s="2"/>
      <c r="S124" s="2"/>
      <c r="T124" s="141"/>
      <c r="U124" s="141"/>
    </row>
    <row r="125" spans="2:21" s="67" customFormat="1">
      <c r="B125" s="45" t="s">
        <v>255</v>
      </c>
      <c r="C125" s="2"/>
      <c r="D125" s="2"/>
      <c r="E125" s="2"/>
      <c r="F125" s="2" t="s">
        <v>110</v>
      </c>
      <c r="G125" s="2"/>
      <c r="H125" s="146">
        <f>'Berekening EAV (13-15)'!J570</f>
        <v>52.254404942135984</v>
      </c>
      <c r="I125" s="2"/>
      <c r="J125" s="2"/>
      <c r="K125" s="2"/>
      <c r="L125" s="2"/>
      <c r="M125" s="2"/>
      <c r="N125" s="2"/>
      <c r="O125" s="2"/>
      <c r="P125" s="2"/>
      <c r="Q125" s="2"/>
      <c r="R125" s="2"/>
      <c r="S125" s="2"/>
      <c r="T125" s="141"/>
      <c r="U125" s="141"/>
    </row>
    <row r="126" spans="2:21" s="67" customFormat="1">
      <c r="B126" s="45" t="s">
        <v>256</v>
      </c>
      <c r="C126" s="2"/>
      <c r="D126" s="2"/>
      <c r="E126" s="2"/>
      <c r="F126" s="2" t="s">
        <v>110</v>
      </c>
      <c r="G126" s="2"/>
      <c r="H126" s="146">
        <f>'Berekening EAV (13-15)'!J571</f>
        <v>36.354305663624942</v>
      </c>
      <c r="I126" s="2"/>
      <c r="J126" s="2"/>
      <c r="K126" s="2"/>
      <c r="L126" s="2"/>
      <c r="M126" s="2"/>
      <c r="N126" s="2"/>
      <c r="O126" s="2"/>
      <c r="P126" s="2"/>
      <c r="Q126" s="2"/>
      <c r="R126" s="2"/>
      <c r="S126" s="2"/>
      <c r="T126" s="141"/>
      <c r="U126" s="141"/>
    </row>
    <row r="127" spans="2:21" s="67" customFormat="1">
      <c r="B127" s="45" t="s">
        <v>257</v>
      </c>
      <c r="C127" s="2"/>
      <c r="D127" s="2"/>
      <c r="E127" s="2"/>
      <c r="F127" s="2" t="s">
        <v>110</v>
      </c>
      <c r="G127" s="2"/>
      <c r="H127" s="146">
        <f>'Berekening EAV (13-15)'!J572</f>
        <v>17.270955232025361</v>
      </c>
      <c r="I127" s="2"/>
      <c r="J127" s="2"/>
      <c r="K127" s="2"/>
      <c r="L127" s="2"/>
      <c r="M127" s="2"/>
      <c r="N127" s="2"/>
      <c r="O127" s="2"/>
      <c r="P127" s="2"/>
      <c r="Q127" s="2"/>
      <c r="R127" s="2"/>
      <c r="S127" s="2"/>
      <c r="T127" s="141"/>
      <c r="U127" s="141"/>
    </row>
    <row r="128" spans="2:21" s="67" customFormat="1">
      <c r="B128" s="45" t="s">
        <v>258</v>
      </c>
      <c r="C128" s="2"/>
      <c r="D128" s="2"/>
      <c r="E128" s="2"/>
      <c r="F128" s="2" t="s">
        <v>110</v>
      </c>
      <c r="G128" s="2"/>
      <c r="H128" s="146">
        <f>'Berekening EAV (13-15)'!J573</f>
        <v>4.9466452193353136</v>
      </c>
      <c r="I128" s="2"/>
      <c r="J128" s="2"/>
      <c r="K128" s="2"/>
      <c r="L128" s="2"/>
      <c r="M128" s="2"/>
      <c r="N128" s="2"/>
      <c r="O128" s="2"/>
      <c r="P128" s="2"/>
      <c r="Q128" s="2"/>
      <c r="R128" s="2"/>
      <c r="S128" s="2"/>
      <c r="T128" s="141"/>
      <c r="U128" s="141"/>
    </row>
    <row r="129" spans="2:21" s="67" customFormat="1">
      <c r="B129" s="45" t="s">
        <v>259</v>
      </c>
      <c r="C129" s="2"/>
      <c r="D129" s="2"/>
      <c r="E129" s="2"/>
      <c r="F129" s="2" t="s">
        <v>110</v>
      </c>
      <c r="G129" s="2"/>
      <c r="H129" s="146">
        <f>'Berekening EAV (13-15)'!J574</f>
        <v>1</v>
      </c>
      <c r="I129" s="2"/>
      <c r="J129" s="2"/>
      <c r="K129" s="2"/>
      <c r="L129" s="2"/>
      <c r="M129" s="2"/>
      <c r="N129" s="2"/>
      <c r="O129" s="2"/>
      <c r="P129" s="2"/>
      <c r="Q129" s="2"/>
      <c r="R129" s="2"/>
      <c r="S129" s="2"/>
      <c r="T129" s="141"/>
      <c r="U129" s="141"/>
    </row>
    <row r="130" spans="2:21" s="67" customFormat="1">
      <c r="B130" s="45" t="s">
        <v>260</v>
      </c>
      <c r="C130" s="2"/>
      <c r="D130" s="2"/>
      <c r="E130" s="2"/>
      <c r="F130" s="2" t="s">
        <v>110</v>
      </c>
      <c r="G130" s="2"/>
      <c r="H130" s="146">
        <f>'Berekening EAV (13-15)'!J575</f>
        <v>0</v>
      </c>
      <c r="I130" s="2"/>
      <c r="J130" s="2"/>
      <c r="K130" s="2"/>
      <c r="L130" s="2"/>
      <c r="M130" s="2"/>
      <c r="N130" s="2"/>
      <c r="O130" s="2"/>
      <c r="P130" s="2"/>
      <c r="Q130" s="2"/>
      <c r="R130" s="2"/>
      <c r="S130" s="2"/>
      <c r="T130" s="141"/>
      <c r="U130" s="141"/>
    </row>
    <row r="131" spans="2:21" s="67" customFormat="1">
      <c r="B131" s="45" t="s">
        <v>261</v>
      </c>
      <c r="C131" s="2"/>
      <c r="D131" s="2"/>
      <c r="E131" s="2"/>
      <c r="F131" s="2" t="s">
        <v>110</v>
      </c>
      <c r="G131" s="2"/>
      <c r="H131" s="146">
        <f>'Berekening EAV (13-15)'!J576</f>
        <v>0</v>
      </c>
      <c r="I131" s="2"/>
      <c r="J131" s="2"/>
      <c r="K131" s="2"/>
      <c r="L131" s="2"/>
      <c r="M131" s="2"/>
      <c r="N131" s="2"/>
      <c r="O131" s="2"/>
      <c r="P131" s="2"/>
      <c r="Q131" s="2"/>
      <c r="R131" s="2"/>
      <c r="S131" s="2"/>
      <c r="T131" s="141"/>
      <c r="U131" s="141"/>
    </row>
    <row r="132" spans="2:21" s="67" customFormat="1">
      <c r="B132" s="45"/>
      <c r="C132" s="2"/>
      <c r="D132" s="2"/>
      <c r="E132" s="2"/>
      <c r="F132" s="2"/>
      <c r="G132" s="2"/>
      <c r="I132" s="2"/>
      <c r="J132" s="2"/>
      <c r="K132" s="2"/>
      <c r="L132" s="2"/>
      <c r="M132" s="2"/>
      <c r="N132" s="2"/>
      <c r="O132" s="2"/>
      <c r="P132" s="2"/>
      <c r="Q132" s="2"/>
      <c r="R132" s="2"/>
      <c r="S132" s="2"/>
      <c r="T132" s="141"/>
      <c r="U132" s="141"/>
    </row>
    <row r="133" spans="2:21" s="67" customFormat="1">
      <c r="B133" s="44" t="s">
        <v>262</v>
      </c>
      <c r="C133" s="2"/>
      <c r="D133" s="2"/>
      <c r="E133" s="2"/>
      <c r="F133" s="2"/>
      <c r="G133" s="2"/>
      <c r="I133" s="2"/>
      <c r="J133" s="2"/>
      <c r="K133" s="2"/>
      <c r="L133" s="2"/>
      <c r="M133" s="2"/>
      <c r="N133" s="2"/>
      <c r="O133" s="2"/>
      <c r="P133" s="2"/>
      <c r="Q133" s="2"/>
      <c r="R133" s="2"/>
      <c r="S133" s="2"/>
      <c r="T133" s="141"/>
      <c r="U133" s="141"/>
    </row>
    <row r="134" spans="2:21" s="67" customFormat="1">
      <c r="B134" s="45" t="s">
        <v>252</v>
      </c>
      <c r="C134" s="2"/>
      <c r="D134" s="2"/>
      <c r="E134" s="2"/>
      <c r="F134" s="2" t="s">
        <v>110</v>
      </c>
      <c r="G134" s="2"/>
      <c r="H134" s="146">
        <f>'Berekening EAV (13-15)'!J579</f>
        <v>9.297208687038399</v>
      </c>
      <c r="I134" s="2"/>
      <c r="J134" s="2"/>
      <c r="K134" s="2"/>
      <c r="L134" s="2"/>
      <c r="M134" s="2"/>
      <c r="N134" s="2"/>
      <c r="O134" s="2"/>
      <c r="P134" s="2"/>
      <c r="Q134" s="2"/>
      <c r="R134" s="2"/>
      <c r="S134" s="2"/>
      <c r="T134" s="141"/>
      <c r="U134" s="141"/>
    </row>
    <row r="135" spans="2:21" s="67" customFormat="1">
      <c r="B135" s="45" t="s">
        <v>253</v>
      </c>
      <c r="C135" s="2"/>
      <c r="D135" s="2"/>
      <c r="E135" s="2"/>
      <c r="F135" s="2" t="s">
        <v>110</v>
      </c>
      <c r="G135" s="2"/>
      <c r="H135" s="146">
        <f>'Berekening EAV (13-15)'!J580</f>
        <v>29.229917210279492</v>
      </c>
      <c r="I135" s="2"/>
      <c r="J135" s="2"/>
      <c r="K135" s="2"/>
      <c r="L135" s="2"/>
      <c r="M135" s="2"/>
      <c r="N135" s="2"/>
      <c r="O135" s="2"/>
      <c r="P135" s="2"/>
      <c r="Q135" s="2"/>
      <c r="R135" s="2"/>
      <c r="S135" s="2"/>
      <c r="T135" s="141"/>
      <c r="U135" s="141"/>
    </row>
    <row r="136" spans="2:21" s="67" customFormat="1">
      <c r="B136" s="45" t="s">
        <v>254</v>
      </c>
      <c r="C136" s="2"/>
      <c r="D136" s="2"/>
      <c r="E136" s="2"/>
      <c r="F136" s="2" t="s">
        <v>110</v>
      </c>
      <c r="G136" s="2"/>
      <c r="H136" s="146">
        <f>'Berekening EAV (13-15)'!J581</f>
        <v>23.004044209233932</v>
      </c>
      <c r="I136" s="2"/>
      <c r="J136" s="2"/>
      <c r="K136" s="2"/>
      <c r="L136" s="2"/>
      <c r="M136" s="2"/>
      <c r="N136" s="2"/>
      <c r="O136" s="2"/>
      <c r="P136" s="2"/>
      <c r="Q136" s="2"/>
      <c r="R136" s="2"/>
      <c r="S136" s="2"/>
      <c r="T136" s="141"/>
      <c r="U136" s="141"/>
    </row>
    <row r="137" spans="2:21" s="67" customFormat="1">
      <c r="B137" s="45" t="s">
        <v>255</v>
      </c>
      <c r="C137" s="2"/>
      <c r="D137" s="2"/>
      <c r="E137" s="2"/>
      <c r="F137" s="2" t="s">
        <v>110</v>
      </c>
      <c r="G137" s="2"/>
      <c r="H137" s="146">
        <f>'Berekening EAV (13-15)'!J582</f>
        <v>20.326839658308238</v>
      </c>
      <c r="I137" s="2"/>
      <c r="J137" s="2"/>
      <c r="K137" s="2"/>
      <c r="L137" s="2"/>
      <c r="M137" s="2"/>
      <c r="N137" s="2"/>
      <c r="O137" s="2"/>
      <c r="P137" s="2"/>
      <c r="Q137" s="2"/>
      <c r="R137" s="2"/>
      <c r="S137" s="2"/>
      <c r="T137" s="141"/>
      <c r="U137" s="141"/>
    </row>
    <row r="138" spans="2:21" s="67" customFormat="1">
      <c r="B138" s="45" t="s">
        <v>256</v>
      </c>
      <c r="C138" s="2"/>
      <c r="D138" s="2"/>
      <c r="E138" s="2"/>
      <c r="F138" s="2" t="s">
        <v>110</v>
      </c>
      <c r="G138" s="2"/>
      <c r="H138" s="146">
        <f>'Berekening EAV (13-15)'!J583</f>
        <v>21.933029020451428</v>
      </c>
      <c r="I138" s="2"/>
      <c r="J138" s="2"/>
      <c r="K138" s="2"/>
      <c r="L138" s="2"/>
      <c r="M138" s="2"/>
      <c r="N138" s="2"/>
      <c r="O138" s="2"/>
      <c r="P138" s="2"/>
      <c r="Q138" s="2"/>
      <c r="R138" s="2"/>
      <c r="S138" s="2"/>
      <c r="T138" s="141"/>
      <c r="U138" s="141"/>
    </row>
    <row r="139" spans="2:21" s="67" customFormat="1">
      <c r="B139" s="45" t="s">
        <v>257</v>
      </c>
      <c r="C139" s="2"/>
      <c r="D139" s="2"/>
      <c r="E139" s="2"/>
      <c r="F139" s="2" t="s">
        <v>110</v>
      </c>
      <c r="G139" s="2"/>
      <c r="H139" s="146">
        <f>'Berekening EAV (13-15)'!J584</f>
        <v>36.719706232967397</v>
      </c>
      <c r="I139" s="2"/>
      <c r="J139" s="2"/>
      <c r="K139" s="2"/>
      <c r="L139" s="2"/>
      <c r="M139" s="2"/>
      <c r="N139" s="2"/>
      <c r="O139" s="2"/>
      <c r="P139" s="2"/>
      <c r="Q139" s="2"/>
      <c r="R139" s="2"/>
      <c r="S139" s="2"/>
      <c r="T139" s="141"/>
      <c r="U139" s="141"/>
    </row>
    <row r="140" spans="2:21" s="67" customFormat="1">
      <c r="B140" s="45" t="s">
        <v>258</v>
      </c>
      <c r="C140" s="2"/>
      <c r="D140" s="2"/>
      <c r="E140" s="2"/>
      <c r="F140" s="2" t="s">
        <v>110</v>
      </c>
      <c r="G140" s="2"/>
      <c r="H140" s="146">
        <f>'Berekening EAV (13-15)'!J585</f>
        <v>14.220584994070666</v>
      </c>
      <c r="I140" s="2"/>
      <c r="J140" s="2"/>
      <c r="K140" s="2"/>
      <c r="L140" s="2"/>
      <c r="M140" s="2"/>
      <c r="N140" s="2"/>
      <c r="O140" s="2"/>
      <c r="P140" s="2"/>
      <c r="Q140" s="2"/>
      <c r="R140" s="2"/>
      <c r="S140" s="2"/>
      <c r="T140" s="141"/>
      <c r="U140" s="141"/>
    </row>
    <row r="141" spans="2:21" s="67" customFormat="1">
      <c r="B141" s="45" t="s">
        <v>259</v>
      </c>
      <c r="C141" s="2"/>
      <c r="D141" s="2"/>
      <c r="E141" s="2"/>
      <c r="F141" s="2" t="s">
        <v>110</v>
      </c>
      <c r="G141" s="2"/>
      <c r="H141" s="146">
        <f>'Berekening EAV (13-15)'!J586</f>
        <v>28.794635951437886</v>
      </c>
      <c r="I141" s="2"/>
      <c r="J141" s="2"/>
      <c r="K141" s="2"/>
      <c r="L141" s="2"/>
      <c r="M141" s="2"/>
      <c r="N141" s="2"/>
      <c r="O141" s="2"/>
      <c r="P141" s="2"/>
      <c r="Q141" s="2"/>
      <c r="R141" s="2"/>
      <c r="S141" s="2"/>
      <c r="T141" s="141"/>
      <c r="U141" s="141"/>
    </row>
    <row r="142" spans="2:21" s="67" customFormat="1">
      <c r="B142" s="45" t="s">
        <v>260</v>
      </c>
      <c r="C142" s="2"/>
      <c r="D142" s="2"/>
      <c r="E142" s="2"/>
      <c r="F142" s="2" t="s">
        <v>110</v>
      </c>
      <c r="G142" s="2"/>
      <c r="H142" s="146">
        <f>'Berekening EAV (13-15)'!J587</f>
        <v>3.0017000347370866</v>
      </c>
      <c r="I142" s="2"/>
      <c r="J142" s="2"/>
      <c r="K142" s="2"/>
      <c r="L142" s="2"/>
      <c r="M142" s="2"/>
      <c r="N142" s="2"/>
      <c r="O142" s="2"/>
      <c r="P142" s="2"/>
      <c r="Q142" s="2"/>
      <c r="R142" s="2"/>
      <c r="S142" s="2"/>
      <c r="T142" s="141"/>
      <c r="U142" s="141"/>
    </row>
    <row r="143" spans="2:21" s="67" customFormat="1">
      <c r="B143" s="45" t="s">
        <v>261</v>
      </c>
      <c r="C143" s="2"/>
      <c r="D143" s="2"/>
      <c r="E143" s="2"/>
      <c r="F143" s="2" t="s">
        <v>110</v>
      </c>
      <c r="G143" s="2"/>
      <c r="H143" s="146">
        <f>'Berekening EAV (13-15)'!J588</f>
        <v>2.9999999999999996</v>
      </c>
      <c r="I143" s="2"/>
      <c r="J143" s="2"/>
      <c r="K143" s="2"/>
      <c r="L143" s="2"/>
      <c r="M143" s="2"/>
      <c r="N143" s="2"/>
      <c r="O143" s="2"/>
      <c r="P143" s="2"/>
      <c r="Q143" s="2"/>
      <c r="R143" s="2"/>
      <c r="S143" s="2"/>
      <c r="T143" s="141"/>
      <c r="U143" s="141"/>
    </row>
    <row r="144" spans="2:21" s="67" customFormat="1">
      <c r="B144" s="2"/>
      <c r="C144" s="2"/>
      <c r="D144" s="2"/>
      <c r="E144" s="2"/>
      <c r="F144" s="2"/>
      <c r="G144" s="2"/>
      <c r="H144" s="59"/>
      <c r="I144" s="2"/>
      <c r="J144" s="2"/>
      <c r="K144" s="2"/>
      <c r="L144" s="2"/>
      <c r="M144" s="2"/>
      <c r="N144" s="2"/>
      <c r="O144" s="2"/>
      <c r="P144" s="2"/>
      <c r="Q144" s="2"/>
      <c r="R144" s="2"/>
      <c r="S144" s="2"/>
      <c r="T144" s="141"/>
      <c r="U144" s="141"/>
    </row>
    <row r="145" spans="2:21" s="67" customFormat="1">
      <c r="B145" s="44" t="s">
        <v>264</v>
      </c>
      <c r="C145" s="2"/>
      <c r="D145" s="2"/>
      <c r="E145" s="2"/>
      <c r="F145" s="2"/>
      <c r="G145" s="2"/>
      <c r="H145" s="59"/>
      <c r="I145" s="2"/>
      <c r="J145" s="2"/>
      <c r="K145" s="2"/>
      <c r="L145" s="2"/>
      <c r="M145" s="2"/>
      <c r="N145" s="2"/>
      <c r="O145" s="2"/>
      <c r="P145" s="2"/>
      <c r="Q145" s="2"/>
      <c r="R145" s="2"/>
      <c r="S145" s="2"/>
      <c r="T145" s="141"/>
      <c r="U145" s="141"/>
    </row>
    <row r="146" spans="2:21" s="67" customFormat="1">
      <c r="B146" s="2"/>
      <c r="C146" s="2"/>
      <c r="D146" s="2"/>
      <c r="E146" s="2"/>
      <c r="F146" s="2"/>
      <c r="G146" s="2"/>
      <c r="H146" s="59"/>
      <c r="I146" s="2"/>
      <c r="J146" s="2"/>
      <c r="K146" s="2"/>
      <c r="L146" s="2"/>
      <c r="M146" s="2"/>
      <c r="N146" s="2"/>
      <c r="O146" s="2"/>
      <c r="P146" s="2"/>
      <c r="Q146" s="2"/>
      <c r="R146" s="2"/>
      <c r="S146" s="2"/>
      <c r="T146" s="141"/>
      <c r="U146" s="141"/>
    </row>
    <row r="147" spans="2:21" s="67" customFormat="1">
      <c r="B147" s="44" t="s">
        <v>251</v>
      </c>
      <c r="C147" s="2"/>
      <c r="D147" s="2"/>
      <c r="E147" s="2"/>
      <c r="F147" s="2"/>
      <c r="G147" s="2"/>
      <c r="H147" s="59"/>
      <c r="I147" s="2"/>
      <c r="J147" s="2"/>
      <c r="K147" s="2"/>
      <c r="L147" s="2"/>
      <c r="M147" s="2"/>
      <c r="N147" s="2"/>
      <c r="O147" s="2"/>
      <c r="P147" s="2"/>
      <c r="Q147" s="2"/>
      <c r="R147" s="2"/>
      <c r="S147" s="2"/>
      <c r="T147" s="141"/>
      <c r="U147" s="141"/>
    </row>
    <row r="148" spans="2:21" s="67" customFormat="1">
      <c r="B148" s="45" t="s">
        <v>252</v>
      </c>
      <c r="C148" s="2"/>
      <c r="D148" s="2"/>
      <c r="E148" s="2"/>
      <c r="F148" s="2" t="s">
        <v>110</v>
      </c>
      <c r="G148" s="2"/>
      <c r="H148" s="146">
        <f>'Berekening EAV (13-15)'!J593</f>
        <v>9761.3192393209501</v>
      </c>
      <c r="I148" s="2"/>
      <c r="J148" s="2"/>
      <c r="K148" s="2"/>
      <c r="L148" s="2"/>
      <c r="M148" s="2"/>
      <c r="N148" s="2"/>
      <c r="O148" s="2"/>
      <c r="P148" s="2"/>
      <c r="Q148" s="2"/>
      <c r="R148" s="2"/>
      <c r="S148" s="2"/>
      <c r="T148" s="141"/>
      <c r="U148" s="141"/>
    </row>
    <row r="149" spans="2:21" s="67" customFormat="1">
      <c r="B149" s="45" t="s">
        <v>253</v>
      </c>
      <c r="C149" s="2"/>
      <c r="D149" s="2"/>
      <c r="E149" s="2"/>
      <c r="F149" s="2" t="s">
        <v>110</v>
      </c>
      <c r="G149" s="2"/>
      <c r="H149" s="146">
        <f>'Berekening EAV (13-15)'!J594</f>
        <v>11598.855494343647</v>
      </c>
      <c r="I149" s="2"/>
      <c r="J149" s="2"/>
      <c r="K149" s="2"/>
      <c r="L149" s="2"/>
      <c r="M149" s="2"/>
      <c r="N149" s="2"/>
      <c r="O149" s="2"/>
      <c r="P149" s="2"/>
      <c r="Q149" s="2"/>
      <c r="R149" s="2"/>
      <c r="S149" s="2"/>
      <c r="T149" s="141"/>
      <c r="U149" s="141"/>
    </row>
    <row r="150" spans="2:21" s="67" customFormat="1">
      <c r="B150" s="45" t="s">
        <v>254</v>
      </c>
      <c r="C150" s="2"/>
      <c r="D150" s="2"/>
      <c r="E150" s="2"/>
      <c r="F150" s="2" t="s">
        <v>110</v>
      </c>
      <c r="G150" s="2"/>
      <c r="H150" s="146">
        <f>'Berekening EAV (13-15)'!J595</f>
        <v>7719.3565356081344</v>
      </c>
      <c r="I150" s="2"/>
      <c r="J150" s="2"/>
      <c r="K150" s="2"/>
      <c r="L150" s="2"/>
      <c r="M150" s="2"/>
      <c r="N150" s="2"/>
      <c r="O150" s="2"/>
      <c r="P150" s="2"/>
      <c r="Q150" s="2"/>
      <c r="R150" s="2"/>
      <c r="S150" s="2"/>
      <c r="T150" s="141"/>
      <c r="U150" s="141"/>
    </row>
    <row r="151" spans="2:21" s="67" customFormat="1">
      <c r="B151" s="45" t="s">
        <v>255</v>
      </c>
      <c r="C151" s="2"/>
      <c r="D151" s="2"/>
      <c r="E151" s="2"/>
      <c r="F151" s="2" t="s">
        <v>110</v>
      </c>
      <c r="G151" s="2"/>
      <c r="H151" s="146">
        <f>'Berekening EAV (13-15)'!J596</f>
        <v>1726.4200501332073</v>
      </c>
      <c r="I151" s="2"/>
      <c r="J151" s="2"/>
      <c r="K151" s="2"/>
      <c r="L151" s="2"/>
      <c r="M151" s="2"/>
      <c r="N151" s="2"/>
      <c r="O151" s="2"/>
      <c r="P151" s="2"/>
      <c r="Q151" s="2"/>
      <c r="R151" s="2"/>
      <c r="S151" s="2"/>
      <c r="T151" s="141"/>
      <c r="U151" s="141"/>
    </row>
    <row r="152" spans="2:21" s="67" customFormat="1">
      <c r="B152" s="45" t="s">
        <v>256</v>
      </c>
      <c r="C152" s="2"/>
      <c r="D152" s="2"/>
      <c r="E152" s="2"/>
      <c r="F152" s="2" t="s">
        <v>110</v>
      </c>
      <c r="G152" s="2"/>
      <c r="H152" s="146">
        <f>'Berekening EAV (13-15)'!J597</f>
        <v>2141.4871050546471</v>
      </c>
      <c r="I152" s="2"/>
      <c r="J152" s="2"/>
      <c r="K152" s="2"/>
      <c r="L152" s="2"/>
      <c r="M152" s="2"/>
      <c r="N152" s="2"/>
      <c r="O152" s="2"/>
      <c r="P152" s="2"/>
      <c r="Q152" s="2"/>
      <c r="R152" s="2"/>
      <c r="S152" s="2"/>
      <c r="T152" s="141"/>
      <c r="U152" s="141"/>
    </row>
    <row r="153" spans="2:21" s="67" customFormat="1">
      <c r="B153" s="45" t="s">
        <v>257</v>
      </c>
      <c r="C153" s="2"/>
      <c r="D153" s="2"/>
      <c r="E153" s="2"/>
      <c r="F153" s="2" t="s">
        <v>110</v>
      </c>
      <c r="G153" s="2"/>
      <c r="H153" s="146">
        <f>'Berekening EAV (13-15)'!J598</f>
        <v>675.69582098325861</v>
      </c>
      <c r="I153" s="2"/>
      <c r="J153" s="2"/>
      <c r="K153" s="2"/>
      <c r="L153" s="2"/>
      <c r="M153" s="2"/>
      <c r="N153" s="2"/>
      <c r="O153" s="2"/>
      <c r="P153" s="2"/>
      <c r="Q153" s="2"/>
      <c r="R153" s="2"/>
      <c r="S153" s="2"/>
      <c r="T153" s="141"/>
      <c r="U153" s="141"/>
    </row>
    <row r="154" spans="2:21" s="67" customFormat="1">
      <c r="B154" s="45" t="s">
        <v>258</v>
      </c>
      <c r="C154" s="2"/>
      <c r="D154" s="2"/>
      <c r="E154" s="2"/>
      <c r="F154" s="2" t="s">
        <v>110</v>
      </c>
      <c r="G154" s="2"/>
      <c r="H154" s="146">
        <f>'Berekening EAV (13-15)'!J599</f>
        <v>0</v>
      </c>
      <c r="I154" s="2"/>
      <c r="J154" s="2"/>
      <c r="K154" s="2"/>
      <c r="L154" s="2"/>
      <c r="M154" s="2"/>
      <c r="N154" s="2"/>
      <c r="O154" s="2"/>
      <c r="P154" s="2"/>
      <c r="Q154" s="2"/>
      <c r="R154" s="2"/>
      <c r="S154" s="2"/>
      <c r="T154" s="141"/>
      <c r="U154" s="141"/>
    </row>
    <row r="155" spans="2:21" s="67" customFormat="1">
      <c r="B155" s="45" t="s">
        <v>259</v>
      </c>
      <c r="C155" s="2"/>
      <c r="D155" s="2"/>
      <c r="E155" s="2"/>
      <c r="F155" s="2" t="s">
        <v>110</v>
      </c>
      <c r="G155" s="2"/>
      <c r="H155" s="146">
        <f>'Berekening EAV (13-15)'!J600</f>
        <v>0</v>
      </c>
      <c r="I155" s="2"/>
      <c r="J155" s="2"/>
      <c r="K155" s="2"/>
      <c r="L155" s="2"/>
      <c r="M155" s="2"/>
      <c r="N155" s="2"/>
      <c r="O155" s="2"/>
      <c r="P155" s="2"/>
      <c r="Q155" s="2"/>
      <c r="R155" s="2"/>
      <c r="S155" s="2"/>
      <c r="T155" s="141"/>
      <c r="U155" s="141"/>
    </row>
    <row r="156" spans="2:21" s="67" customFormat="1">
      <c r="B156" s="45" t="s">
        <v>260</v>
      </c>
      <c r="C156" s="2"/>
      <c r="D156" s="2"/>
      <c r="E156" s="2"/>
      <c r="F156" s="2" t="s">
        <v>110</v>
      </c>
      <c r="G156" s="2"/>
      <c r="H156" s="146">
        <f>'Berekening EAV (13-15)'!J601</f>
        <v>295</v>
      </c>
      <c r="I156" s="2"/>
      <c r="J156" s="2"/>
      <c r="K156" s="2"/>
      <c r="L156" s="2"/>
      <c r="M156" s="2"/>
      <c r="N156" s="2"/>
      <c r="O156" s="2"/>
      <c r="P156" s="2"/>
      <c r="Q156" s="2"/>
      <c r="R156" s="2"/>
      <c r="S156" s="2"/>
      <c r="T156" s="141"/>
      <c r="U156" s="141"/>
    </row>
    <row r="157" spans="2:21" s="67" customFormat="1">
      <c r="B157" s="45" t="s">
        <v>261</v>
      </c>
      <c r="C157" s="2"/>
      <c r="D157" s="2"/>
      <c r="E157" s="2"/>
      <c r="F157" s="2" t="s">
        <v>110</v>
      </c>
      <c r="G157" s="2"/>
      <c r="H157" s="146">
        <f>'Berekening EAV (13-15)'!J602</f>
        <v>0</v>
      </c>
      <c r="I157" s="2"/>
      <c r="J157" s="2"/>
      <c r="K157" s="2"/>
      <c r="L157" s="2"/>
      <c r="M157" s="2"/>
      <c r="N157" s="2"/>
      <c r="O157" s="2"/>
      <c r="P157" s="2"/>
      <c r="Q157" s="2"/>
      <c r="R157" s="2"/>
      <c r="S157" s="2"/>
      <c r="T157" s="141"/>
      <c r="U157" s="141"/>
    </row>
    <row r="158" spans="2:21" s="67" customFormat="1">
      <c r="B158" s="121"/>
      <c r="C158" s="59"/>
      <c r="D158" s="59"/>
      <c r="E158" s="59"/>
      <c r="F158" s="59"/>
      <c r="G158" s="59"/>
      <c r="H158" s="59"/>
      <c r="I158" s="59"/>
      <c r="J158" s="2"/>
      <c r="K158" s="2"/>
      <c r="L158" s="2"/>
      <c r="M158" s="2"/>
      <c r="N158" s="2"/>
      <c r="O158" s="2"/>
      <c r="P158" s="2"/>
      <c r="Q158" s="2"/>
      <c r="R158" s="2"/>
      <c r="S158" s="2"/>
      <c r="T158" s="141"/>
      <c r="U158" s="141"/>
    </row>
    <row r="159" spans="2:21" s="67" customFormat="1">
      <c r="B159" s="142" t="s">
        <v>262</v>
      </c>
      <c r="C159" s="2"/>
      <c r="D159" s="2"/>
      <c r="E159" s="2"/>
      <c r="F159" s="2"/>
      <c r="G159" s="59"/>
      <c r="H159" s="59"/>
      <c r="I159" s="59"/>
      <c r="J159" s="2"/>
      <c r="K159" s="2"/>
      <c r="L159" s="2"/>
      <c r="M159" s="2"/>
      <c r="N159" s="2"/>
      <c r="O159" s="2"/>
      <c r="P159" s="2"/>
      <c r="Q159" s="2"/>
      <c r="R159" s="2"/>
      <c r="S159" s="2"/>
      <c r="T159" s="141"/>
      <c r="U159" s="141"/>
    </row>
    <row r="160" spans="2:21" s="67" customFormat="1">
      <c r="B160" s="45" t="s">
        <v>252</v>
      </c>
      <c r="C160" s="2"/>
      <c r="D160" s="2"/>
      <c r="E160" s="2"/>
      <c r="F160" s="2" t="s">
        <v>110</v>
      </c>
      <c r="G160" s="2"/>
      <c r="H160" s="146">
        <f>'Berekening EAV (13-15)'!J605</f>
        <v>662</v>
      </c>
      <c r="I160" s="2"/>
      <c r="J160" s="2"/>
      <c r="K160" s="2"/>
      <c r="L160" s="2"/>
      <c r="M160" s="2"/>
      <c r="N160" s="2"/>
      <c r="O160" s="2"/>
      <c r="P160" s="2"/>
      <c r="Q160" s="2"/>
      <c r="R160" s="2"/>
      <c r="S160" s="2"/>
      <c r="T160" s="141"/>
      <c r="U160" s="141"/>
    </row>
    <row r="161" spans="2:21" s="67" customFormat="1">
      <c r="B161" s="45" t="s">
        <v>253</v>
      </c>
      <c r="C161" s="2"/>
      <c r="D161" s="2"/>
      <c r="E161" s="2"/>
      <c r="F161" s="2" t="s">
        <v>110</v>
      </c>
      <c r="G161" s="2"/>
      <c r="H161" s="146">
        <f>'Berekening EAV (13-15)'!J606</f>
        <v>4352.2543315622625</v>
      </c>
      <c r="I161" s="2"/>
      <c r="J161" s="2"/>
      <c r="K161" s="2"/>
      <c r="L161" s="2"/>
      <c r="M161" s="2"/>
      <c r="N161" s="2"/>
      <c r="O161" s="2"/>
      <c r="P161" s="2"/>
      <c r="Q161" s="2"/>
      <c r="R161" s="2"/>
      <c r="S161" s="2"/>
      <c r="T161" s="141"/>
      <c r="U161" s="141"/>
    </row>
    <row r="162" spans="2:21" s="67" customFormat="1">
      <c r="B162" s="45" t="s">
        <v>254</v>
      </c>
      <c r="C162" s="2"/>
      <c r="D162" s="2"/>
      <c r="E162" s="2"/>
      <c r="F162" s="2" t="s">
        <v>110</v>
      </c>
      <c r="G162" s="2"/>
      <c r="H162" s="146">
        <f>'Berekening EAV (13-15)'!J607</f>
        <v>2260.7899118580326</v>
      </c>
      <c r="I162" s="2"/>
      <c r="J162" s="2"/>
      <c r="K162" s="2"/>
      <c r="L162" s="2"/>
      <c r="M162" s="2"/>
      <c r="N162" s="2"/>
      <c r="O162" s="2"/>
      <c r="P162" s="2"/>
      <c r="Q162" s="2"/>
      <c r="R162" s="2"/>
      <c r="S162" s="2"/>
      <c r="T162" s="141"/>
      <c r="U162" s="141"/>
    </row>
    <row r="163" spans="2:21" s="67" customFormat="1">
      <c r="B163" s="45" t="s">
        <v>255</v>
      </c>
      <c r="C163" s="2"/>
      <c r="D163" s="2"/>
      <c r="E163" s="2"/>
      <c r="F163" s="2" t="s">
        <v>110</v>
      </c>
      <c r="G163" s="2"/>
      <c r="H163" s="146">
        <f>'Berekening EAV (13-15)'!J608</f>
        <v>3644.38</v>
      </c>
      <c r="I163" s="2"/>
      <c r="J163" s="2"/>
      <c r="K163" s="2"/>
      <c r="L163" s="2"/>
      <c r="M163" s="2"/>
      <c r="N163" s="2"/>
      <c r="O163" s="2"/>
      <c r="P163" s="2"/>
      <c r="Q163" s="2"/>
      <c r="R163" s="2"/>
      <c r="S163" s="2"/>
      <c r="T163" s="141"/>
      <c r="U163" s="141"/>
    </row>
    <row r="164" spans="2:21" s="67" customFormat="1">
      <c r="B164" s="45" t="s">
        <v>256</v>
      </c>
      <c r="C164" s="2"/>
      <c r="D164" s="2"/>
      <c r="E164" s="2"/>
      <c r="F164" s="2" t="s">
        <v>110</v>
      </c>
      <c r="G164" s="2"/>
      <c r="H164" s="146">
        <f>'Berekening EAV (13-15)'!J609</f>
        <v>703.82956774089871</v>
      </c>
      <c r="I164" s="2"/>
      <c r="J164" s="2"/>
      <c r="K164" s="2"/>
      <c r="L164" s="2"/>
      <c r="M164" s="2"/>
      <c r="N164" s="2"/>
      <c r="O164" s="2"/>
      <c r="P164" s="2"/>
      <c r="Q164" s="2"/>
      <c r="R164" s="2"/>
      <c r="S164" s="2"/>
      <c r="T164" s="141"/>
      <c r="U164" s="141"/>
    </row>
    <row r="165" spans="2:21" s="67" customFormat="1">
      <c r="B165" s="45" t="s">
        <v>257</v>
      </c>
      <c r="C165" s="2"/>
      <c r="D165" s="2"/>
      <c r="E165" s="2"/>
      <c r="F165" s="2" t="s">
        <v>110</v>
      </c>
      <c r="G165" s="2"/>
      <c r="H165" s="146">
        <f>'Berekening EAV (13-15)'!J610</f>
        <v>1682</v>
      </c>
      <c r="I165" s="2"/>
      <c r="J165" s="2"/>
      <c r="K165" s="2"/>
      <c r="L165" s="2"/>
      <c r="M165" s="2"/>
      <c r="N165" s="2"/>
      <c r="O165" s="2"/>
      <c r="P165" s="2"/>
      <c r="Q165" s="2"/>
      <c r="R165" s="2"/>
      <c r="S165" s="2"/>
      <c r="T165" s="141"/>
      <c r="U165" s="141"/>
    </row>
    <row r="166" spans="2:21" s="67" customFormat="1">
      <c r="B166" s="45" t="s">
        <v>258</v>
      </c>
      <c r="C166" s="2"/>
      <c r="D166" s="2"/>
      <c r="E166" s="2"/>
      <c r="F166" s="2" t="s">
        <v>110</v>
      </c>
      <c r="G166" s="2"/>
      <c r="H166" s="146">
        <f>'Berekening EAV (13-15)'!J611</f>
        <v>4270.834367273379</v>
      </c>
      <c r="I166" s="2"/>
      <c r="J166" s="2"/>
      <c r="K166" s="2"/>
      <c r="L166" s="2"/>
      <c r="M166" s="2"/>
      <c r="N166" s="2"/>
      <c r="O166" s="2"/>
      <c r="P166" s="2"/>
      <c r="Q166" s="2"/>
      <c r="R166" s="2"/>
      <c r="S166" s="2"/>
      <c r="T166" s="141"/>
      <c r="U166" s="141"/>
    </row>
    <row r="167" spans="2:21" s="67" customFormat="1">
      <c r="B167" s="45" t="s">
        <v>259</v>
      </c>
      <c r="C167" s="2"/>
      <c r="D167" s="2"/>
      <c r="E167" s="2"/>
      <c r="F167" s="2" t="s">
        <v>110</v>
      </c>
      <c r="G167" s="2"/>
      <c r="H167" s="146">
        <f>'Berekening EAV (13-15)'!J612</f>
        <v>34.80764197853965</v>
      </c>
      <c r="I167" s="2"/>
      <c r="J167" s="2"/>
      <c r="K167" s="2"/>
      <c r="L167" s="2"/>
      <c r="M167" s="2"/>
      <c r="N167" s="2"/>
      <c r="O167" s="2"/>
      <c r="P167" s="2"/>
      <c r="Q167" s="2"/>
      <c r="R167" s="2"/>
      <c r="S167" s="2"/>
      <c r="T167" s="141"/>
      <c r="U167" s="141"/>
    </row>
    <row r="168" spans="2:21" s="67" customFormat="1">
      <c r="B168" s="45" t="s">
        <v>260</v>
      </c>
      <c r="C168" s="2"/>
      <c r="D168" s="2"/>
      <c r="E168" s="2"/>
      <c r="F168" s="2" t="s">
        <v>110</v>
      </c>
      <c r="G168" s="2"/>
      <c r="H168" s="146">
        <f>'Berekening EAV (13-15)'!J613</f>
        <v>0</v>
      </c>
      <c r="I168" s="2"/>
      <c r="J168" s="2"/>
      <c r="K168" s="2"/>
      <c r="L168" s="2"/>
      <c r="M168" s="2"/>
      <c r="N168" s="2"/>
      <c r="O168" s="2"/>
      <c r="P168" s="2"/>
      <c r="Q168" s="2"/>
      <c r="R168" s="2"/>
      <c r="S168" s="2"/>
      <c r="T168" s="141"/>
      <c r="U168" s="141"/>
    </row>
    <row r="169" spans="2:21" s="67" customFormat="1">
      <c r="B169" s="45" t="s">
        <v>261</v>
      </c>
      <c r="C169" s="2"/>
      <c r="D169" s="2"/>
      <c r="E169" s="2"/>
      <c r="F169" s="2" t="s">
        <v>110</v>
      </c>
      <c r="G169" s="2"/>
      <c r="H169" s="146">
        <f>'Berekening EAV (13-15)'!J614</f>
        <v>0</v>
      </c>
      <c r="I169" s="2"/>
      <c r="J169" s="2"/>
      <c r="K169" s="2"/>
      <c r="L169" s="2"/>
      <c r="M169" s="2"/>
      <c r="N169" s="2"/>
      <c r="O169" s="2"/>
      <c r="P169" s="2"/>
      <c r="Q169" s="2"/>
      <c r="R169" s="2"/>
      <c r="S169" s="2"/>
      <c r="T169" s="141"/>
      <c r="U169" s="141"/>
    </row>
    <row r="170" spans="2:21" s="67" customFormat="1">
      <c r="B170" s="126"/>
      <c r="H170" s="59"/>
      <c r="J170" s="2"/>
      <c r="K170" s="2"/>
      <c r="L170" s="2"/>
      <c r="M170" s="2"/>
      <c r="N170" s="2"/>
      <c r="O170" s="2"/>
      <c r="P170" s="2"/>
      <c r="Q170" s="2"/>
      <c r="R170" s="2"/>
      <c r="S170" s="2"/>
      <c r="T170" s="147"/>
      <c r="U170" s="147"/>
    </row>
    <row r="171" spans="2:21" s="9" customFormat="1">
      <c r="B171" s="9" t="s">
        <v>272</v>
      </c>
      <c r="J171" s="69"/>
      <c r="K171" s="69"/>
      <c r="L171" s="69"/>
      <c r="M171" s="69"/>
      <c r="N171" s="69"/>
      <c r="O171" s="69"/>
      <c r="P171" s="69"/>
      <c r="Q171" s="69"/>
      <c r="R171" s="69"/>
      <c r="S171" s="69"/>
    </row>
    <row r="172" spans="2:21" s="67" customFormat="1">
      <c r="B172" s="126"/>
      <c r="J172" s="217"/>
      <c r="K172" s="79"/>
      <c r="L172" s="147"/>
      <c r="M172" s="147"/>
      <c r="N172" s="147"/>
      <c r="O172" s="147"/>
      <c r="P172" s="147"/>
      <c r="Q172" s="147"/>
      <c r="R172" s="147"/>
      <c r="S172" s="147"/>
      <c r="T172" s="147"/>
      <c r="U172" s="147"/>
    </row>
    <row r="173" spans="2:21" s="67" customFormat="1">
      <c r="B173" s="44" t="s">
        <v>250</v>
      </c>
      <c r="J173" s="79"/>
      <c r="K173" s="79"/>
      <c r="L173" s="147"/>
      <c r="M173" s="147"/>
      <c r="N173" s="147"/>
      <c r="O173" s="147"/>
      <c r="P173" s="147"/>
      <c r="Q173" s="147"/>
      <c r="R173" s="147"/>
      <c r="S173" s="147"/>
      <c r="T173" s="147"/>
      <c r="U173" s="147"/>
    </row>
    <row r="174" spans="2:21" s="67" customFormat="1">
      <c r="B174" s="45"/>
      <c r="J174" s="79"/>
      <c r="K174" s="79"/>
      <c r="L174" s="147"/>
      <c r="M174" s="147"/>
      <c r="N174" s="147"/>
      <c r="O174" s="147"/>
      <c r="P174" s="147"/>
      <c r="Q174" s="147"/>
      <c r="R174" s="147"/>
      <c r="S174" s="147"/>
      <c r="T174" s="147"/>
      <c r="U174" s="147"/>
    </row>
    <row r="175" spans="2:21" s="68" customFormat="1">
      <c r="B175" s="44" t="s">
        <v>251</v>
      </c>
      <c r="J175" s="152"/>
      <c r="K175" s="152"/>
      <c r="L175" s="147"/>
      <c r="M175" s="147"/>
      <c r="N175" s="147"/>
      <c r="O175" s="147"/>
      <c r="P175" s="147"/>
      <c r="Q175" s="147"/>
      <c r="R175" s="147"/>
      <c r="S175" s="147"/>
      <c r="T175" s="147"/>
      <c r="U175" s="147"/>
    </row>
    <row r="176" spans="2:21" s="67" customFormat="1">
      <c r="B176" s="45" t="s">
        <v>252</v>
      </c>
      <c r="F176" s="67" t="s">
        <v>110</v>
      </c>
      <c r="H176" s="154">
        <f t="shared" ref="H176:H185" si="0">IFERROR(H16/H96," ")</f>
        <v>153.28920651161366</v>
      </c>
      <c r="J176" s="79"/>
      <c r="K176" s="79"/>
      <c r="L176" s="79"/>
      <c r="M176" s="147"/>
      <c r="N176" s="147"/>
      <c r="O176" s="147"/>
      <c r="P176" s="147"/>
      <c r="Q176" s="147"/>
      <c r="R176" s="147"/>
      <c r="S176" s="147"/>
      <c r="T176" s="147"/>
      <c r="U176" s="147"/>
    </row>
    <row r="177" spans="2:25" s="67" customFormat="1">
      <c r="B177" s="45" t="s">
        <v>253</v>
      </c>
      <c r="F177" s="67" t="s">
        <v>110</v>
      </c>
      <c r="H177" s="154">
        <f t="shared" si="0"/>
        <v>197.97383658889254</v>
      </c>
      <c r="J177" s="79"/>
      <c r="K177" s="79"/>
      <c r="L177" s="79"/>
      <c r="M177" s="147"/>
      <c r="N177" s="147"/>
      <c r="O177" s="147"/>
      <c r="P177" s="147"/>
      <c r="Q177" s="147"/>
      <c r="R177" s="147"/>
      <c r="S177" s="147"/>
      <c r="T177" s="147"/>
      <c r="U177" s="147"/>
    </row>
    <row r="178" spans="2:25" s="67" customFormat="1">
      <c r="B178" s="45" t="s">
        <v>254</v>
      </c>
      <c r="F178" s="67" t="s">
        <v>110</v>
      </c>
      <c r="H178" s="154">
        <f t="shared" si="0"/>
        <v>318.51386375072667</v>
      </c>
      <c r="J178" s="132"/>
      <c r="K178" s="79"/>
      <c r="L178" s="79"/>
      <c r="M178" s="147"/>
      <c r="N178" s="147"/>
      <c r="O178" s="147"/>
      <c r="P178" s="147"/>
      <c r="Q178" s="147"/>
      <c r="R178" s="147"/>
      <c r="S178" s="147"/>
      <c r="T178" s="147"/>
      <c r="U178" s="147"/>
      <c r="W178" s="138"/>
      <c r="Y178" s="76"/>
    </row>
    <row r="179" spans="2:25" s="67" customFormat="1">
      <c r="B179" s="45" t="s">
        <v>255</v>
      </c>
      <c r="F179" s="67" t="s">
        <v>110</v>
      </c>
      <c r="H179" s="154">
        <f t="shared" si="0"/>
        <v>459.89111891225957</v>
      </c>
      <c r="J179" s="79"/>
      <c r="K179" s="79"/>
      <c r="L179" s="79"/>
      <c r="M179" s="147"/>
      <c r="N179" s="147"/>
      <c r="O179" s="147"/>
      <c r="P179" s="147"/>
      <c r="Q179" s="147"/>
      <c r="R179" s="147"/>
      <c r="S179" s="147"/>
      <c r="T179" s="147"/>
      <c r="U179" s="147"/>
    </row>
    <row r="180" spans="2:25" s="67" customFormat="1">
      <c r="B180" s="45" t="s">
        <v>256</v>
      </c>
      <c r="F180" s="67" t="s">
        <v>110</v>
      </c>
      <c r="H180" s="154">
        <f t="shared" si="0"/>
        <v>561.45728823004026</v>
      </c>
      <c r="J180" s="215"/>
      <c r="K180" s="79"/>
      <c r="L180" s="79"/>
      <c r="M180" s="147"/>
      <c r="N180" s="147"/>
      <c r="O180" s="147"/>
      <c r="P180" s="147"/>
      <c r="Q180" s="147"/>
      <c r="R180" s="147"/>
      <c r="S180" s="147"/>
      <c r="T180" s="147"/>
      <c r="U180" s="147"/>
    </row>
    <row r="181" spans="2:25" s="67" customFormat="1">
      <c r="B181" s="45" t="s">
        <v>257</v>
      </c>
      <c r="F181" s="67" t="s">
        <v>110</v>
      </c>
      <c r="H181" s="154">
        <f t="shared" si="0"/>
        <v>854.08559346693823</v>
      </c>
      <c r="J181" s="215"/>
      <c r="K181" s="79"/>
      <c r="L181" s="79"/>
      <c r="M181" s="147"/>
      <c r="N181" s="147"/>
      <c r="O181" s="147"/>
      <c r="P181" s="147"/>
      <c r="Q181" s="147"/>
      <c r="R181" s="147"/>
      <c r="S181" s="147"/>
      <c r="T181" s="147"/>
      <c r="U181" s="147"/>
    </row>
    <row r="182" spans="2:25" s="67" customFormat="1">
      <c r="B182" s="45" t="s">
        <v>258</v>
      </c>
      <c r="F182" s="67" t="s">
        <v>110</v>
      </c>
      <c r="H182" s="154">
        <f t="shared" si="0"/>
        <v>984.58594400889365</v>
      </c>
      <c r="J182" s="215"/>
      <c r="K182" s="132"/>
      <c r="L182" s="79"/>
      <c r="M182" s="147"/>
      <c r="N182" s="147"/>
      <c r="O182" s="147"/>
      <c r="P182" s="147"/>
      <c r="Q182" s="147"/>
      <c r="R182" s="147"/>
      <c r="S182" s="147"/>
      <c r="T182" s="147"/>
      <c r="U182" s="147"/>
    </row>
    <row r="183" spans="2:25" s="67" customFormat="1">
      <c r="B183" s="45" t="s">
        <v>259</v>
      </c>
      <c r="F183" s="67" t="s">
        <v>110</v>
      </c>
      <c r="H183" s="154">
        <f t="shared" si="0"/>
        <v>952.42868699514713</v>
      </c>
      <c r="J183" s="215"/>
      <c r="K183" s="132"/>
      <c r="L183" s="79"/>
      <c r="M183" s="147"/>
      <c r="N183" s="147"/>
      <c r="O183" s="147"/>
      <c r="P183" s="147"/>
      <c r="Q183" s="147"/>
      <c r="R183" s="147"/>
      <c r="S183" s="147"/>
      <c r="T183" s="147"/>
      <c r="U183" s="147"/>
      <c r="Y183" s="76"/>
    </row>
    <row r="184" spans="2:25" s="67" customFormat="1">
      <c r="B184" s="45" t="s">
        <v>260</v>
      </c>
      <c r="F184" s="67" t="s">
        <v>110</v>
      </c>
      <c r="H184" s="154">
        <f t="shared" si="0"/>
        <v>1724.5176396010977</v>
      </c>
      <c r="J184" s="215"/>
      <c r="K184" s="132"/>
      <c r="L184" s="79"/>
      <c r="M184" s="147"/>
      <c r="N184" s="147"/>
      <c r="O184" s="147"/>
      <c r="P184" s="147"/>
      <c r="Q184" s="147"/>
      <c r="R184" s="147"/>
      <c r="S184" s="147"/>
      <c r="T184" s="147"/>
      <c r="U184" s="147"/>
    </row>
    <row r="185" spans="2:25" s="67" customFormat="1">
      <c r="B185" s="45" t="s">
        <v>261</v>
      </c>
      <c r="F185" s="67" t="s">
        <v>110</v>
      </c>
      <c r="H185" s="154">
        <f t="shared" si="0"/>
        <v>2363.202602915343</v>
      </c>
      <c r="J185" s="215"/>
      <c r="K185" s="132"/>
      <c r="L185" s="79"/>
      <c r="M185" s="147"/>
      <c r="N185" s="147"/>
      <c r="O185" s="147"/>
      <c r="P185" s="147"/>
      <c r="Q185" s="147"/>
      <c r="R185" s="147"/>
      <c r="S185" s="147"/>
      <c r="T185" s="147"/>
      <c r="U185" s="147"/>
    </row>
    <row r="186" spans="2:25" s="67" customFormat="1">
      <c r="B186" s="121"/>
      <c r="H186" s="147"/>
      <c r="J186" s="215"/>
      <c r="K186" s="132"/>
      <c r="L186" s="79"/>
      <c r="M186" s="147"/>
      <c r="N186" s="147"/>
      <c r="O186" s="147"/>
      <c r="P186" s="147"/>
      <c r="Q186" s="147"/>
      <c r="R186" s="147"/>
      <c r="S186" s="147"/>
      <c r="T186" s="147"/>
      <c r="U186" s="147"/>
    </row>
    <row r="187" spans="2:25" s="67" customFormat="1">
      <c r="B187" s="44" t="s">
        <v>262</v>
      </c>
      <c r="H187" s="147"/>
      <c r="J187" s="215"/>
      <c r="K187" s="132"/>
      <c r="L187" s="79"/>
      <c r="M187" s="147"/>
      <c r="N187" s="147"/>
      <c r="O187" s="147"/>
      <c r="P187" s="147"/>
      <c r="Q187" s="147"/>
      <c r="R187" s="147"/>
      <c r="S187" s="147"/>
      <c r="T187" s="147"/>
      <c r="U187" s="147"/>
    </row>
    <row r="188" spans="2:25" s="67" customFormat="1">
      <c r="B188" s="45" t="s">
        <v>252</v>
      </c>
      <c r="F188" s="67" t="s">
        <v>110</v>
      </c>
      <c r="H188" s="154">
        <f t="shared" ref="H188:H197" si="1">IFERROR(H28/H108," ")</f>
        <v>214.55212674025407</v>
      </c>
      <c r="J188" s="215"/>
      <c r="K188" s="132"/>
      <c r="L188" s="79"/>
      <c r="M188" s="147"/>
      <c r="N188" s="147"/>
      <c r="O188" s="147"/>
      <c r="P188" s="147"/>
      <c r="Q188" s="147"/>
      <c r="R188" s="147"/>
      <c r="S188" s="147"/>
      <c r="T188" s="147"/>
      <c r="U188" s="147"/>
    </row>
    <row r="189" spans="2:25" s="67" customFormat="1">
      <c r="B189" s="45" t="s">
        <v>253</v>
      </c>
      <c r="F189" s="67" t="s">
        <v>110</v>
      </c>
      <c r="H189" s="154">
        <f t="shared" si="1"/>
        <v>239.72805303834099</v>
      </c>
      <c r="J189" s="215"/>
      <c r="K189" s="79"/>
      <c r="L189" s="79"/>
      <c r="M189" s="147"/>
      <c r="N189" s="147"/>
      <c r="O189" s="147"/>
      <c r="P189" s="147"/>
      <c r="Q189" s="147"/>
      <c r="R189" s="147"/>
      <c r="S189" s="147"/>
      <c r="T189" s="147"/>
      <c r="U189" s="147"/>
    </row>
    <row r="190" spans="2:25" s="67" customFormat="1">
      <c r="B190" s="45" t="s">
        <v>254</v>
      </c>
      <c r="F190" s="67" t="s">
        <v>110</v>
      </c>
      <c r="H190" s="154">
        <f t="shared" si="1"/>
        <v>461.63447800464093</v>
      </c>
      <c r="J190" s="215"/>
      <c r="K190" s="79"/>
      <c r="L190" s="79"/>
      <c r="M190" s="147"/>
      <c r="N190" s="147"/>
      <c r="O190" s="147"/>
      <c r="P190" s="147"/>
      <c r="Q190" s="147"/>
      <c r="R190" s="147"/>
      <c r="S190" s="147"/>
      <c r="T190" s="147"/>
      <c r="U190" s="147"/>
    </row>
    <row r="191" spans="2:25" s="67" customFormat="1">
      <c r="B191" s="45" t="s">
        <v>255</v>
      </c>
      <c r="F191" s="67" t="s">
        <v>110</v>
      </c>
      <c r="H191" s="154">
        <f t="shared" si="1"/>
        <v>518.03614554839555</v>
      </c>
      <c r="J191" s="215"/>
      <c r="K191" s="132"/>
      <c r="L191" s="79"/>
      <c r="M191" s="147"/>
      <c r="N191" s="147"/>
      <c r="O191" s="147"/>
      <c r="P191" s="147"/>
      <c r="Q191" s="147"/>
      <c r="R191" s="147"/>
      <c r="S191" s="147"/>
      <c r="T191" s="147"/>
      <c r="U191" s="147"/>
    </row>
    <row r="192" spans="2:25" s="67" customFormat="1">
      <c r="B192" s="45" t="s">
        <v>256</v>
      </c>
      <c r="F192" s="67" t="s">
        <v>110</v>
      </c>
      <c r="H192" s="154">
        <f t="shared" si="1"/>
        <v>952.93533461328207</v>
      </c>
      <c r="J192" s="215"/>
      <c r="K192" s="132"/>
      <c r="L192" s="79"/>
      <c r="M192" s="147"/>
      <c r="N192" s="147"/>
      <c r="O192" s="147"/>
      <c r="P192" s="147"/>
      <c r="Q192" s="147"/>
      <c r="R192" s="147"/>
      <c r="S192" s="147"/>
      <c r="T192" s="147"/>
      <c r="U192" s="147"/>
      <c r="Y192" s="76"/>
    </row>
    <row r="193" spans="2:21" s="67" customFormat="1">
      <c r="B193" s="45" t="s">
        <v>257</v>
      </c>
      <c r="F193" s="67" t="s">
        <v>110</v>
      </c>
      <c r="H193" s="154">
        <f t="shared" si="1"/>
        <v>603.26943222310069</v>
      </c>
      <c r="J193" s="215"/>
      <c r="K193" s="132"/>
      <c r="L193" s="79"/>
      <c r="M193" s="147"/>
      <c r="N193" s="147"/>
      <c r="O193" s="147"/>
      <c r="P193" s="147"/>
      <c r="Q193" s="147"/>
      <c r="R193" s="147"/>
      <c r="S193" s="147"/>
      <c r="T193" s="147"/>
      <c r="U193" s="147"/>
    </row>
    <row r="194" spans="2:21" s="67" customFormat="1">
      <c r="B194" s="45" t="s">
        <v>258</v>
      </c>
      <c r="F194" s="67" t="s">
        <v>110</v>
      </c>
      <c r="H194" s="154">
        <f t="shared" si="1"/>
        <v>1784.7915013655338</v>
      </c>
      <c r="J194" s="215"/>
      <c r="K194" s="132"/>
      <c r="L194" s="79"/>
      <c r="M194" s="147"/>
      <c r="N194" s="147"/>
      <c r="O194" s="147"/>
      <c r="P194" s="147"/>
      <c r="Q194" s="147"/>
      <c r="R194" s="147"/>
      <c r="S194" s="147"/>
      <c r="T194" s="147"/>
      <c r="U194" s="147"/>
    </row>
    <row r="195" spans="2:21" s="67" customFormat="1">
      <c r="B195" s="45" t="s">
        <v>259</v>
      </c>
      <c r="F195" s="67" t="s">
        <v>110</v>
      </c>
      <c r="H195" s="154">
        <f t="shared" si="1"/>
        <v>662.31230000667597</v>
      </c>
      <c r="J195" s="215"/>
      <c r="K195" s="132"/>
      <c r="L195" s="79"/>
      <c r="M195" s="147"/>
      <c r="N195" s="147"/>
      <c r="O195" s="147"/>
      <c r="P195" s="147"/>
      <c r="Q195" s="147"/>
      <c r="R195" s="147"/>
      <c r="S195" s="147"/>
      <c r="T195" s="147"/>
      <c r="U195" s="147"/>
    </row>
    <row r="196" spans="2:21" s="67" customFormat="1">
      <c r="B196" s="45" t="s">
        <v>260</v>
      </c>
      <c r="F196" s="67" t="s">
        <v>110</v>
      </c>
      <c r="H196" s="154">
        <f t="shared" si="1"/>
        <v>5253.1598311699136</v>
      </c>
      <c r="J196" s="215"/>
      <c r="K196" s="132"/>
      <c r="L196" s="79"/>
      <c r="M196" s="147"/>
      <c r="N196" s="147"/>
      <c r="O196" s="147"/>
      <c r="P196" s="147"/>
      <c r="Q196" s="147"/>
      <c r="R196" s="147"/>
      <c r="S196" s="147"/>
      <c r="T196" s="147"/>
      <c r="U196" s="147"/>
    </row>
    <row r="197" spans="2:21" s="67" customFormat="1">
      <c r="B197" s="45" t="s">
        <v>261</v>
      </c>
      <c r="F197" s="67" t="s">
        <v>110</v>
      </c>
      <c r="H197" s="154">
        <f t="shared" si="1"/>
        <v>1033.1871560261316</v>
      </c>
      <c r="J197" s="215"/>
      <c r="K197" s="132"/>
      <c r="L197" s="79"/>
      <c r="M197" s="147"/>
      <c r="N197" s="147"/>
      <c r="O197" s="147"/>
      <c r="P197" s="147"/>
      <c r="Q197" s="147"/>
      <c r="R197" s="147"/>
      <c r="S197" s="147"/>
      <c r="T197" s="147"/>
      <c r="U197" s="147"/>
    </row>
    <row r="198" spans="2:21" s="67" customFormat="1">
      <c r="B198" s="2"/>
      <c r="H198" s="147"/>
      <c r="J198" s="215"/>
      <c r="K198" s="79"/>
      <c r="L198" s="79"/>
      <c r="M198" s="147"/>
      <c r="N198" s="147"/>
      <c r="O198" s="147"/>
      <c r="P198" s="147"/>
      <c r="Q198" s="147"/>
      <c r="R198" s="147"/>
      <c r="S198" s="147"/>
      <c r="T198" s="147"/>
      <c r="U198" s="147"/>
    </row>
    <row r="199" spans="2:21" s="67" customFormat="1">
      <c r="B199" s="44" t="s">
        <v>263</v>
      </c>
      <c r="H199" s="147"/>
      <c r="J199" s="215"/>
      <c r="K199" s="79"/>
      <c r="L199" s="79"/>
      <c r="M199" s="147"/>
      <c r="N199" s="147"/>
      <c r="O199" s="147"/>
      <c r="P199" s="147"/>
      <c r="Q199" s="147"/>
      <c r="R199" s="147"/>
      <c r="S199" s="147"/>
      <c r="T199" s="147"/>
      <c r="U199" s="147"/>
    </row>
    <row r="200" spans="2:21" s="67" customFormat="1">
      <c r="B200" s="45"/>
      <c r="H200" s="147"/>
      <c r="J200" s="215"/>
      <c r="K200" s="79"/>
      <c r="L200" s="79"/>
      <c r="M200" s="147"/>
      <c r="N200" s="147"/>
      <c r="O200" s="147"/>
      <c r="P200" s="147"/>
      <c r="Q200" s="147"/>
      <c r="R200" s="147"/>
      <c r="S200" s="147"/>
      <c r="T200" s="147"/>
      <c r="U200" s="147"/>
    </row>
    <row r="201" spans="2:21" s="67" customFormat="1">
      <c r="B201" s="44" t="s">
        <v>251</v>
      </c>
      <c r="F201" s="67" t="s">
        <v>110</v>
      </c>
      <c r="H201" s="147"/>
      <c r="J201" s="79"/>
      <c r="K201" s="79"/>
      <c r="L201" s="79"/>
      <c r="M201" s="147"/>
      <c r="N201" s="147"/>
      <c r="O201" s="147"/>
      <c r="P201" s="147"/>
      <c r="Q201" s="147"/>
      <c r="R201" s="147"/>
      <c r="S201" s="147"/>
      <c r="T201" s="147"/>
      <c r="U201" s="147"/>
    </row>
    <row r="202" spans="2:21" s="67" customFormat="1">
      <c r="B202" s="45" t="s">
        <v>252</v>
      </c>
      <c r="F202" s="67" t="s">
        <v>110</v>
      </c>
      <c r="H202" s="154">
        <f t="shared" ref="H202:H211" si="2">IFERROR(H42/H122," ")</f>
        <v>4318.1984486140682</v>
      </c>
      <c r="J202" s="79"/>
      <c r="K202" s="79"/>
      <c r="L202" s="79"/>
      <c r="M202" s="147"/>
      <c r="N202" s="147"/>
      <c r="O202" s="147"/>
      <c r="P202" s="147"/>
      <c r="Q202" s="147"/>
      <c r="R202" s="147"/>
      <c r="S202" s="147"/>
      <c r="T202" s="147"/>
      <c r="U202" s="147"/>
    </row>
    <row r="203" spans="2:21" s="67" customFormat="1">
      <c r="B203" s="45" t="s">
        <v>253</v>
      </c>
      <c r="F203" s="67" t="s">
        <v>110</v>
      </c>
      <c r="H203" s="154">
        <f t="shared" si="2"/>
        <v>5651.3017578294202</v>
      </c>
      <c r="J203" s="79"/>
      <c r="K203" s="79"/>
      <c r="L203" s="79"/>
      <c r="M203" s="147"/>
      <c r="N203" s="147"/>
      <c r="O203" s="147"/>
      <c r="P203" s="147"/>
      <c r="Q203" s="147"/>
      <c r="R203" s="147"/>
      <c r="S203" s="147"/>
      <c r="T203" s="147"/>
      <c r="U203" s="147"/>
    </row>
    <row r="204" spans="2:21" s="67" customFormat="1">
      <c r="B204" s="45" t="s">
        <v>254</v>
      </c>
      <c r="F204" s="67" t="s">
        <v>110</v>
      </c>
      <c r="H204" s="154">
        <f t="shared" si="2"/>
        <v>10841.027203664007</v>
      </c>
      <c r="J204" s="79"/>
      <c r="K204" s="79"/>
      <c r="L204" s="79"/>
      <c r="M204" s="147"/>
      <c r="N204" s="147"/>
      <c r="O204" s="147"/>
      <c r="P204" s="147"/>
      <c r="Q204" s="147"/>
      <c r="R204" s="147"/>
      <c r="S204" s="147"/>
      <c r="T204" s="147"/>
      <c r="U204" s="147"/>
    </row>
    <row r="205" spans="2:21" s="67" customFormat="1">
      <c r="B205" s="45" t="s">
        <v>255</v>
      </c>
      <c r="F205" s="67" t="s">
        <v>110</v>
      </c>
      <c r="H205" s="154">
        <f t="shared" si="2"/>
        <v>15969.39484177727</v>
      </c>
      <c r="J205" s="79"/>
      <c r="K205" s="79"/>
      <c r="L205" s="79"/>
      <c r="M205" s="147"/>
      <c r="N205" s="147"/>
      <c r="O205" s="147"/>
      <c r="P205" s="147"/>
      <c r="Q205" s="147"/>
      <c r="R205" s="147"/>
      <c r="S205" s="147"/>
      <c r="T205" s="147"/>
      <c r="U205" s="147"/>
    </row>
    <row r="206" spans="2:21" s="67" customFormat="1">
      <c r="B206" s="45" t="s">
        <v>256</v>
      </c>
      <c r="F206" s="67" t="s">
        <v>110</v>
      </c>
      <c r="H206" s="154">
        <f t="shared" si="2"/>
        <v>25524.608835244941</v>
      </c>
      <c r="J206" s="215"/>
      <c r="K206" s="79"/>
      <c r="L206" s="79"/>
      <c r="M206" s="147"/>
      <c r="N206" s="147"/>
      <c r="O206" s="147"/>
      <c r="P206" s="147"/>
      <c r="Q206" s="147"/>
      <c r="R206" s="147"/>
      <c r="S206" s="147"/>
      <c r="T206" s="147"/>
      <c r="U206" s="147"/>
    </row>
    <row r="207" spans="2:21" s="67" customFormat="1">
      <c r="B207" s="45" t="s">
        <v>257</v>
      </c>
      <c r="F207" s="67" t="s">
        <v>110</v>
      </c>
      <c r="H207" s="154">
        <f t="shared" si="2"/>
        <v>47954.626689104225</v>
      </c>
      <c r="J207" s="215"/>
      <c r="K207" s="79"/>
      <c r="L207" s="79"/>
      <c r="M207" s="147"/>
      <c r="N207" s="147"/>
      <c r="O207" s="147"/>
      <c r="P207" s="147"/>
      <c r="Q207" s="147"/>
      <c r="R207" s="147"/>
      <c r="S207" s="147"/>
      <c r="T207" s="147"/>
      <c r="U207" s="147"/>
    </row>
    <row r="208" spans="2:21" s="67" customFormat="1">
      <c r="B208" s="45" t="s">
        <v>258</v>
      </c>
      <c r="F208" s="67" t="s">
        <v>110</v>
      </c>
      <c r="H208" s="154">
        <f t="shared" si="2"/>
        <v>32105.637623438441</v>
      </c>
      <c r="J208" s="215"/>
      <c r="K208" s="79"/>
      <c r="L208" s="79"/>
      <c r="M208" s="147"/>
      <c r="N208" s="147"/>
      <c r="O208" s="147"/>
      <c r="P208" s="147"/>
      <c r="Q208" s="147"/>
      <c r="R208" s="147"/>
      <c r="S208" s="147"/>
      <c r="T208" s="147"/>
      <c r="U208" s="147"/>
    </row>
    <row r="209" spans="2:21" s="67" customFormat="1">
      <c r="B209" s="45" t="s">
        <v>259</v>
      </c>
      <c r="F209" s="67" t="s">
        <v>110</v>
      </c>
      <c r="H209" s="154">
        <f t="shared" si="2"/>
        <v>61175.982502676983</v>
      </c>
      <c r="J209" s="215"/>
      <c r="K209" s="79"/>
      <c r="L209" s="79"/>
      <c r="M209" s="147"/>
      <c r="N209" s="147"/>
      <c r="O209" s="147"/>
      <c r="P209" s="147"/>
      <c r="Q209" s="147"/>
      <c r="R209" s="147"/>
      <c r="S209" s="147"/>
      <c r="T209" s="147"/>
      <c r="U209" s="147"/>
    </row>
    <row r="210" spans="2:21" s="67" customFormat="1">
      <c r="B210" s="45" t="s">
        <v>260</v>
      </c>
      <c r="F210" s="67" t="s">
        <v>110</v>
      </c>
      <c r="H210" s="154" t="str">
        <f t="shared" si="2"/>
        <v xml:space="preserve"> </v>
      </c>
      <c r="J210" s="215"/>
      <c r="K210" s="79"/>
      <c r="L210" s="79"/>
      <c r="M210" s="147"/>
      <c r="N210" s="147"/>
      <c r="O210" s="147"/>
      <c r="P210" s="147"/>
      <c r="Q210" s="147"/>
      <c r="R210" s="147"/>
      <c r="S210" s="147"/>
      <c r="T210" s="147"/>
      <c r="U210" s="147"/>
    </row>
    <row r="211" spans="2:21" s="67" customFormat="1">
      <c r="B211" s="45" t="s">
        <v>261</v>
      </c>
      <c r="F211" s="67" t="s">
        <v>110</v>
      </c>
      <c r="H211" s="154" t="str">
        <f t="shared" si="2"/>
        <v xml:space="preserve"> </v>
      </c>
      <c r="J211" s="215"/>
      <c r="K211" s="79"/>
      <c r="L211" s="79"/>
      <c r="M211" s="147"/>
      <c r="N211" s="147"/>
      <c r="O211" s="147"/>
      <c r="P211" s="147"/>
      <c r="Q211" s="147"/>
      <c r="R211" s="147"/>
      <c r="S211" s="147"/>
      <c r="T211" s="147"/>
      <c r="U211" s="147"/>
    </row>
    <row r="212" spans="2:21" s="67" customFormat="1">
      <c r="B212" s="45"/>
      <c r="H212" s="147"/>
      <c r="J212" s="215"/>
      <c r="K212" s="79"/>
      <c r="L212" s="79"/>
      <c r="M212" s="147"/>
      <c r="N212" s="147"/>
      <c r="O212" s="147"/>
      <c r="P212" s="147"/>
      <c r="Q212" s="147"/>
      <c r="R212" s="147"/>
      <c r="S212" s="147"/>
      <c r="T212" s="147"/>
      <c r="U212" s="147"/>
    </row>
    <row r="213" spans="2:21" s="67" customFormat="1">
      <c r="B213" s="44" t="s">
        <v>262</v>
      </c>
      <c r="H213" s="147"/>
      <c r="J213" s="215"/>
      <c r="K213" s="79"/>
      <c r="L213" s="79"/>
      <c r="M213" s="147"/>
      <c r="N213" s="147"/>
      <c r="O213" s="147"/>
      <c r="P213" s="147"/>
      <c r="Q213" s="147"/>
      <c r="R213" s="147"/>
      <c r="S213" s="147"/>
      <c r="T213" s="147"/>
      <c r="U213" s="147"/>
    </row>
    <row r="214" spans="2:21" s="67" customFormat="1">
      <c r="B214" s="45" t="s">
        <v>252</v>
      </c>
      <c r="F214" s="67" t="s">
        <v>110</v>
      </c>
      <c r="H214" s="154">
        <f t="shared" ref="H214:H223" si="3">IFERROR(H54/H134," ")</f>
        <v>8560.6526894046965</v>
      </c>
      <c r="J214" s="215"/>
      <c r="K214" s="79"/>
      <c r="L214" s="79"/>
      <c r="M214" s="147"/>
      <c r="N214" s="147"/>
      <c r="O214" s="147"/>
      <c r="P214" s="147"/>
      <c r="Q214" s="147"/>
      <c r="R214" s="147"/>
      <c r="S214" s="147"/>
      <c r="T214" s="147"/>
      <c r="U214" s="147"/>
    </row>
    <row r="215" spans="2:21" s="67" customFormat="1">
      <c r="B215" s="45" t="s">
        <v>253</v>
      </c>
      <c r="F215" s="67" t="s">
        <v>110</v>
      </c>
      <c r="H215" s="154">
        <f t="shared" si="3"/>
        <v>16397.972206304948</v>
      </c>
      <c r="J215" s="215"/>
      <c r="K215" s="79"/>
      <c r="L215" s="79"/>
      <c r="M215" s="147"/>
      <c r="N215" s="147"/>
      <c r="O215" s="147"/>
      <c r="P215" s="147"/>
      <c r="Q215" s="147"/>
      <c r="R215" s="147"/>
      <c r="S215" s="147"/>
      <c r="T215" s="147"/>
      <c r="U215" s="147"/>
    </row>
    <row r="216" spans="2:21" s="67" customFormat="1">
      <c r="B216" s="45" t="s">
        <v>254</v>
      </c>
      <c r="F216" s="67" t="s">
        <v>110</v>
      </c>
      <c r="H216" s="154">
        <f t="shared" si="3"/>
        <v>21650.768558030628</v>
      </c>
      <c r="J216" s="215"/>
      <c r="K216" s="79"/>
      <c r="L216" s="79"/>
      <c r="M216" s="147"/>
      <c r="N216" s="147"/>
      <c r="O216" s="147"/>
      <c r="P216" s="147"/>
      <c r="Q216" s="147"/>
      <c r="R216" s="147"/>
      <c r="S216" s="147"/>
      <c r="T216" s="147"/>
      <c r="U216" s="147"/>
    </row>
    <row r="217" spans="2:21" s="67" customFormat="1">
      <c r="B217" s="45" t="s">
        <v>255</v>
      </c>
      <c r="F217" s="67" t="s">
        <v>110</v>
      </c>
      <c r="H217" s="154">
        <f t="shared" si="3"/>
        <v>14990.6279452046</v>
      </c>
      <c r="J217" s="215"/>
      <c r="K217" s="79"/>
      <c r="L217" s="79"/>
      <c r="M217" s="147"/>
      <c r="N217" s="147"/>
      <c r="O217" s="147"/>
      <c r="P217" s="147"/>
      <c r="Q217" s="147"/>
      <c r="R217" s="147"/>
      <c r="S217" s="147"/>
      <c r="T217" s="147"/>
      <c r="U217" s="147"/>
    </row>
    <row r="218" spans="2:21" s="67" customFormat="1">
      <c r="B218" s="45" t="s">
        <v>256</v>
      </c>
      <c r="F218" s="67" t="s">
        <v>110</v>
      </c>
      <c r="H218" s="154">
        <f t="shared" si="3"/>
        <v>18517.704300316225</v>
      </c>
      <c r="J218" s="215"/>
      <c r="K218" s="79"/>
      <c r="L218" s="79"/>
      <c r="M218" s="147"/>
      <c r="N218" s="147"/>
      <c r="O218" s="147"/>
      <c r="P218" s="147"/>
      <c r="Q218" s="147"/>
      <c r="R218" s="147"/>
      <c r="S218" s="147"/>
      <c r="T218" s="147"/>
      <c r="U218" s="147"/>
    </row>
    <row r="219" spans="2:21" s="67" customFormat="1">
      <c r="B219" s="45" t="s">
        <v>257</v>
      </c>
      <c r="F219" s="67" t="s">
        <v>110</v>
      </c>
      <c r="H219" s="154">
        <f t="shared" si="3"/>
        <v>23936.279181648522</v>
      </c>
      <c r="J219" s="215"/>
      <c r="K219" s="79"/>
      <c r="L219" s="79"/>
      <c r="M219" s="147"/>
      <c r="N219" s="147"/>
      <c r="O219" s="147"/>
      <c r="P219" s="147"/>
      <c r="Q219" s="147"/>
      <c r="R219" s="147"/>
      <c r="S219" s="147"/>
      <c r="T219" s="147"/>
      <c r="U219" s="147"/>
    </row>
    <row r="220" spans="2:21" s="67" customFormat="1">
      <c r="B220" s="45" t="s">
        <v>258</v>
      </c>
      <c r="F220" s="67" t="s">
        <v>110</v>
      </c>
      <c r="H220" s="154">
        <f t="shared" si="3"/>
        <v>42373.095498926952</v>
      </c>
      <c r="J220" s="215"/>
      <c r="K220" s="79"/>
      <c r="L220" s="79"/>
      <c r="M220" s="147"/>
      <c r="N220" s="147"/>
      <c r="O220" s="147"/>
      <c r="P220" s="147"/>
      <c r="Q220" s="147"/>
      <c r="R220" s="147"/>
      <c r="S220" s="147"/>
      <c r="T220" s="147"/>
      <c r="U220" s="147"/>
    </row>
    <row r="221" spans="2:21" s="67" customFormat="1">
      <c r="B221" s="45" t="s">
        <v>259</v>
      </c>
      <c r="F221" s="67" t="s">
        <v>110</v>
      </c>
      <c r="H221" s="154">
        <f t="shared" si="3"/>
        <v>7992.829282124063</v>
      </c>
      <c r="J221" s="215"/>
      <c r="K221" s="79"/>
      <c r="L221" s="79"/>
      <c r="M221" s="147"/>
      <c r="N221" s="147"/>
      <c r="O221" s="147"/>
      <c r="P221" s="147"/>
      <c r="Q221" s="147"/>
      <c r="R221" s="147"/>
      <c r="S221" s="147"/>
      <c r="T221" s="147"/>
      <c r="U221" s="147"/>
    </row>
    <row r="222" spans="2:21" s="67" customFormat="1">
      <c r="B222" s="45" t="s">
        <v>260</v>
      </c>
      <c r="F222" s="67" t="s">
        <v>110</v>
      </c>
      <c r="H222" s="154">
        <f t="shared" si="3"/>
        <v>0</v>
      </c>
      <c r="J222" s="215"/>
      <c r="K222" s="79"/>
      <c r="L222" s="79"/>
      <c r="M222" s="147"/>
      <c r="N222" s="147"/>
      <c r="O222" s="147"/>
      <c r="P222" s="147"/>
      <c r="Q222" s="147"/>
      <c r="R222" s="147"/>
      <c r="S222" s="147"/>
      <c r="T222" s="147"/>
      <c r="U222" s="147"/>
    </row>
    <row r="223" spans="2:21" s="67" customFormat="1">
      <c r="B223" s="45" t="s">
        <v>261</v>
      </c>
      <c r="F223" s="67" t="s">
        <v>110</v>
      </c>
      <c r="H223" s="154">
        <f t="shared" si="3"/>
        <v>0</v>
      </c>
      <c r="J223" s="215"/>
      <c r="K223" s="79"/>
      <c r="L223" s="79"/>
      <c r="M223" s="147"/>
      <c r="N223" s="147"/>
      <c r="O223" s="147"/>
      <c r="P223" s="147"/>
      <c r="Q223" s="147"/>
      <c r="R223" s="147"/>
      <c r="S223" s="147"/>
      <c r="T223" s="147"/>
      <c r="U223" s="147"/>
    </row>
    <row r="224" spans="2:21" s="67" customFormat="1">
      <c r="B224" s="2"/>
      <c r="H224" s="147"/>
      <c r="J224" s="215"/>
      <c r="K224" s="79"/>
      <c r="L224" s="79"/>
      <c r="M224" s="147"/>
      <c r="N224" s="147"/>
      <c r="O224" s="147"/>
      <c r="P224" s="147"/>
      <c r="Q224" s="147"/>
      <c r="R224" s="147"/>
      <c r="S224" s="147"/>
      <c r="T224" s="147"/>
      <c r="U224" s="147"/>
    </row>
    <row r="225" spans="2:21" s="67" customFormat="1">
      <c r="B225" s="44" t="s">
        <v>264</v>
      </c>
      <c r="H225" s="147"/>
      <c r="J225" s="215"/>
      <c r="K225" s="79"/>
      <c r="L225" s="79"/>
      <c r="M225" s="147"/>
      <c r="N225" s="147"/>
      <c r="O225" s="147"/>
      <c r="P225" s="147"/>
      <c r="Q225" s="147"/>
      <c r="R225" s="147"/>
      <c r="S225" s="147"/>
      <c r="T225" s="147"/>
      <c r="U225" s="147"/>
    </row>
    <row r="226" spans="2:21" s="67" customFormat="1">
      <c r="B226" s="2"/>
      <c r="H226" s="147"/>
      <c r="J226" s="215"/>
      <c r="K226" s="79"/>
      <c r="L226" s="79"/>
      <c r="M226" s="147"/>
      <c r="N226" s="147"/>
      <c r="O226" s="147"/>
      <c r="P226" s="147"/>
      <c r="Q226" s="147"/>
      <c r="R226" s="147"/>
      <c r="S226" s="147"/>
      <c r="T226" s="147"/>
      <c r="U226" s="147"/>
    </row>
    <row r="227" spans="2:21" s="67" customFormat="1">
      <c r="B227" s="44" t="s">
        <v>251</v>
      </c>
      <c r="H227" s="147"/>
      <c r="J227" s="79"/>
      <c r="K227" s="79"/>
      <c r="L227" s="79"/>
      <c r="M227" s="147"/>
      <c r="N227" s="147"/>
      <c r="O227" s="147"/>
      <c r="P227" s="147"/>
      <c r="Q227" s="147"/>
      <c r="R227" s="147"/>
      <c r="S227" s="147"/>
      <c r="T227" s="147"/>
      <c r="U227" s="147"/>
    </row>
    <row r="228" spans="2:21" s="67" customFormat="1">
      <c r="B228" s="45" t="s">
        <v>252</v>
      </c>
      <c r="F228" s="67" t="s">
        <v>110</v>
      </c>
      <c r="H228" s="154">
        <f t="shared" ref="H228:H237" si="4">IFERROR(H68/H148," ")</f>
        <v>43.803220942146723</v>
      </c>
      <c r="J228" s="79"/>
      <c r="K228" s="79"/>
      <c r="L228" s="79"/>
      <c r="M228" s="147"/>
      <c r="N228" s="147"/>
      <c r="O228" s="147"/>
      <c r="P228" s="147"/>
      <c r="Q228" s="147"/>
      <c r="R228" s="147"/>
      <c r="S228" s="147"/>
      <c r="T228" s="147"/>
      <c r="U228" s="147"/>
    </row>
    <row r="229" spans="2:21" s="67" customFormat="1">
      <c r="B229" s="45" t="s">
        <v>253</v>
      </c>
      <c r="C229" s="126"/>
      <c r="D229" s="126"/>
      <c r="F229" s="67" t="s">
        <v>110</v>
      </c>
      <c r="H229" s="154">
        <f t="shared" si="4"/>
        <v>70.412183181150979</v>
      </c>
      <c r="J229" s="79"/>
      <c r="K229" s="79"/>
      <c r="L229" s="79"/>
      <c r="M229" s="147"/>
      <c r="N229" s="147"/>
      <c r="O229" s="147"/>
      <c r="P229" s="147"/>
      <c r="Q229" s="147"/>
      <c r="R229" s="147"/>
      <c r="S229" s="147"/>
      <c r="T229" s="147"/>
      <c r="U229" s="147"/>
    </row>
    <row r="230" spans="2:21" s="67" customFormat="1">
      <c r="B230" s="45" t="s">
        <v>254</v>
      </c>
      <c r="F230" s="67" t="s">
        <v>110</v>
      </c>
      <c r="H230" s="154">
        <f t="shared" si="4"/>
        <v>73.092679712342317</v>
      </c>
      <c r="J230" s="217"/>
      <c r="K230" s="79"/>
      <c r="L230" s="79"/>
      <c r="M230" s="147"/>
      <c r="N230" s="147"/>
      <c r="O230" s="147"/>
      <c r="P230" s="147"/>
      <c r="Q230" s="147"/>
      <c r="R230" s="147"/>
      <c r="S230" s="147"/>
      <c r="T230" s="147"/>
      <c r="U230" s="147"/>
    </row>
    <row r="231" spans="2:21" s="67" customFormat="1">
      <c r="B231" s="45" t="s">
        <v>255</v>
      </c>
      <c r="F231" s="67" t="s">
        <v>110</v>
      </c>
      <c r="H231" s="154">
        <f t="shared" si="4"/>
        <v>75.870032187079048</v>
      </c>
      <c r="J231" s="217"/>
      <c r="K231" s="79"/>
      <c r="L231" s="79"/>
      <c r="M231" s="147"/>
      <c r="N231" s="147"/>
      <c r="O231" s="147"/>
      <c r="P231" s="147"/>
      <c r="Q231" s="147"/>
      <c r="R231" s="147"/>
      <c r="S231" s="147"/>
      <c r="T231" s="147"/>
      <c r="U231" s="147"/>
    </row>
    <row r="232" spans="2:21" s="67" customFormat="1">
      <c r="B232" s="45" t="s">
        <v>256</v>
      </c>
      <c r="F232" s="67" t="s">
        <v>110</v>
      </c>
      <c r="H232" s="154">
        <f t="shared" si="4"/>
        <v>77.403340824924911</v>
      </c>
      <c r="J232" s="217"/>
      <c r="K232" s="79"/>
      <c r="L232" s="79"/>
      <c r="M232" s="147"/>
      <c r="N232" s="147"/>
      <c r="O232" s="147"/>
      <c r="P232" s="147"/>
      <c r="Q232" s="147"/>
      <c r="R232" s="147"/>
      <c r="S232" s="147"/>
      <c r="T232" s="147"/>
      <c r="U232" s="147"/>
    </row>
    <row r="233" spans="2:21" s="67" customFormat="1">
      <c r="B233" s="45" t="s">
        <v>257</v>
      </c>
      <c r="F233" s="67" t="s">
        <v>110</v>
      </c>
      <c r="H233" s="154">
        <f t="shared" si="4"/>
        <v>87.898245876991112</v>
      </c>
      <c r="J233" s="217"/>
      <c r="K233" s="79"/>
      <c r="L233" s="79"/>
      <c r="M233" s="147"/>
      <c r="N233" s="147"/>
      <c r="O233" s="147"/>
      <c r="P233" s="147"/>
      <c r="Q233" s="147"/>
      <c r="R233" s="147"/>
      <c r="S233" s="147"/>
      <c r="T233" s="147"/>
      <c r="U233" s="147"/>
    </row>
    <row r="234" spans="2:21" s="67" customFormat="1">
      <c r="B234" s="45" t="s">
        <v>258</v>
      </c>
      <c r="F234" s="67" t="s">
        <v>110</v>
      </c>
      <c r="H234" s="154" t="str">
        <f t="shared" si="4"/>
        <v xml:space="preserve"> </v>
      </c>
      <c r="J234" s="217"/>
      <c r="K234" s="79"/>
      <c r="L234" s="79"/>
      <c r="M234" s="147"/>
      <c r="N234" s="147"/>
      <c r="O234" s="147"/>
      <c r="P234" s="147"/>
      <c r="Q234" s="147"/>
      <c r="R234" s="147"/>
      <c r="S234" s="147"/>
      <c r="T234" s="147"/>
      <c r="U234" s="147"/>
    </row>
    <row r="235" spans="2:21" s="67" customFormat="1">
      <c r="B235" s="45" t="s">
        <v>259</v>
      </c>
      <c r="F235" s="67" t="s">
        <v>110</v>
      </c>
      <c r="H235" s="154" t="str">
        <f t="shared" si="4"/>
        <v xml:space="preserve"> </v>
      </c>
      <c r="J235" s="217"/>
      <c r="K235" s="79"/>
      <c r="L235" s="79"/>
      <c r="M235" s="147"/>
      <c r="N235" s="147"/>
      <c r="O235" s="147"/>
      <c r="P235" s="147"/>
      <c r="Q235" s="147"/>
      <c r="R235" s="147"/>
      <c r="S235" s="147"/>
      <c r="T235" s="147"/>
      <c r="U235" s="147"/>
    </row>
    <row r="236" spans="2:21" s="67" customFormat="1">
      <c r="B236" s="45" t="s">
        <v>260</v>
      </c>
      <c r="F236" s="67" t="s">
        <v>110</v>
      </c>
      <c r="H236" s="154">
        <f t="shared" si="4"/>
        <v>0</v>
      </c>
      <c r="J236" s="217"/>
      <c r="K236" s="79"/>
      <c r="L236" s="79"/>
      <c r="M236" s="147"/>
      <c r="N236" s="147"/>
      <c r="O236" s="147"/>
      <c r="P236" s="147"/>
      <c r="Q236" s="147"/>
      <c r="R236" s="147"/>
      <c r="S236" s="147"/>
      <c r="T236" s="147"/>
      <c r="U236" s="147"/>
    </row>
    <row r="237" spans="2:21" s="67" customFormat="1">
      <c r="B237" s="45" t="s">
        <v>261</v>
      </c>
      <c r="F237" s="67" t="s">
        <v>110</v>
      </c>
      <c r="H237" s="154" t="str">
        <f t="shared" si="4"/>
        <v xml:space="preserve"> </v>
      </c>
      <c r="J237" s="217"/>
      <c r="K237" s="79"/>
      <c r="L237" s="79"/>
      <c r="M237" s="147"/>
      <c r="N237" s="147"/>
      <c r="O237" s="147"/>
      <c r="P237" s="147"/>
      <c r="Q237" s="147"/>
      <c r="R237" s="147"/>
      <c r="S237" s="147"/>
      <c r="T237" s="147"/>
      <c r="U237" s="147"/>
    </row>
    <row r="238" spans="2:21" s="67" customFormat="1">
      <c r="B238" s="121"/>
      <c r="H238" s="147"/>
      <c r="J238" s="217"/>
      <c r="K238" s="79"/>
      <c r="L238" s="79"/>
      <c r="M238" s="147"/>
      <c r="N238" s="147"/>
      <c r="O238" s="147"/>
      <c r="P238" s="147"/>
      <c r="Q238" s="147"/>
      <c r="R238" s="147"/>
      <c r="S238" s="147"/>
      <c r="T238" s="147"/>
      <c r="U238" s="147"/>
    </row>
    <row r="239" spans="2:21" s="67" customFormat="1">
      <c r="B239" s="142" t="s">
        <v>262</v>
      </c>
      <c r="H239" s="147"/>
      <c r="J239" s="217"/>
      <c r="K239" s="79"/>
      <c r="L239" s="79"/>
      <c r="M239" s="147"/>
      <c r="N239" s="147"/>
      <c r="O239" s="147"/>
      <c r="P239" s="147"/>
      <c r="Q239" s="147"/>
      <c r="R239" s="147"/>
      <c r="S239" s="147"/>
      <c r="T239" s="147"/>
      <c r="U239" s="147"/>
    </row>
    <row r="240" spans="2:21" s="67" customFormat="1">
      <c r="B240" s="45" t="s">
        <v>252</v>
      </c>
      <c r="F240" s="67" t="s">
        <v>110</v>
      </c>
      <c r="H240" s="154">
        <f t="shared" ref="H240:H249" si="5">IFERROR(H80/H160," ")</f>
        <v>144.20352704349969</v>
      </c>
      <c r="J240" s="217"/>
      <c r="K240" s="79"/>
      <c r="L240" s="79"/>
      <c r="M240" s="147"/>
      <c r="N240" s="147"/>
      <c r="O240" s="147"/>
      <c r="P240" s="147"/>
      <c r="Q240" s="147"/>
      <c r="R240" s="147"/>
      <c r="S240" s="147"/>
      <c r="T240" s="147"/>
      <c r="U240" s="147"/>
    </row>
    <row r="241" spans="2:21" s="67" customFormat="1">
      <c r="B241" s="45" t="s">
        <v>253</v>
      </c>
      <c r="F241" s="67" t="s">
        <v>110</v>
      </c>
      <c r="H241" s="154">
        <f t="shared" si="5"/>
        <v>87.504762476964714</v>
      </c>
      <c r="J241" s="217"/>
      <c r="K241" s="79"/>
      <c r="L241" s="79"/>
      <c r="M241" s="147"/>
      <c r="N241" s="147"/>
      <c r="O241" s="147"/>
      <c r="P241" s="147"/>
      <c r="Q241" s="147"/>
      <c r="R241" s="147"/>
      <c r="S241" s="147"/>
      <c r="T241" s="147"/>
      <c r="U241" s="147"/>
    </row>
    <row r="242" spans="2:21" s="67" customFormat="1">
      <c r="B242" s="45" t="s">
        <v>254</v>
      </c>
      <c r="F242" s="67" t="s">
        <v>110</v>
      </c>
      <c r="H242" s="154">
        <f t="shared" si="5"/>
        <v>59.641209067747432</v>
      </c>
      <c r="J242" s="217"/>
      <c r="K242" s="79"/>
      <c r="L242" s="79"/>
      <c r="M242" s="147"/>
      <c r="N242" s="147"/>
      <c r="O242" s="147"/>
      <c r="P242" s="147"/>
      <c r="Q242" s="147"/>
      <c r="R242" s="147"/>
      <c r="S242" s="147"/>
      <c r="T242" s="147"/>
      <c r="U242" s="147"/>
    </row>
    <row r="243" spans="2:21" s="67" customFormat="1">
      <c r="B243" s="45" t="s">
        <v>255</v>
      </c>
      <c r="F243" s="67" t="s">
        <v>110</v>
      </c>
      <c r="H243" s="154">
        <f t="shared" si="5"/>
        <v>71.809804712423627</v>
      </c>
      <c r="J243" s="217"/>
      <c r="K243" s="79"/>
      <c r="L243" s="79"/>
      <c r="M243" s="147"/>
      <c r="N243" s="147"/>
      <c r="O243" s="147"/>
      <c r="P243" s="147"/>
      <c r="Q243" s="147"/>
      <c r="R243" s="147"/>
      <c r="S243" s="147"/>
      <c r="T243" s="147"/>
      <c r="U243" s="147"/>
    </row>
    <row r="244" spans="2:21" s="67" customFormat="1">
      <c r="B244" s="45" t="s">
        <v>256</v>
      </c>
      <c r="F244" s="67" t="s">
        <v>110</v>
      </c>
      <c r="H244" s="154">
        <f t="shared" si="5"/>
        <v>109.37662627816475</v>
      </c>
      <c r="J244" s="217"/>
      <c r="K244" s="79"/>
      <c r="L244" s="79"/>
      <c r="M244" s="147"/>
      <c r="N244" s="147"/>
      <c r="O244" s="147"/>
      <c r="P244" s="147"/>
      <c r="Q244" s="147"/>
      <c r="R244" s="147"/>
      <c r="S244" s="147"/>
      <c r="T244" s="147"/>
      <c r="U244" s="147"/>
    </row>
    <row r="245" spans="2:21" s="67" customFormat="1">
      <c r="B245" s="45" t="s">
        <v>257</v>
      </c>
      <c r="F245" s="67" t="s">
        <v>110</v>
      </c>
      <c r="H245" s="154">
        <f t="shared" si="5"/>
        <v>113.07321569589348</v>
      </c>
      <c r="J245" s="217"/>
      <c r="K245" s="79"/>
      <c r="L245" s="79"/>
      <c r="M245" s="147"/>
      <c r="N245" s="147"/>
      <c r="O245" s="147"/>
      <c r="P245" s="147"/>
      <c r="Q245" s="147"/>
      <c r="R245" s="147"/>
      <c r="S245" s="147"/>
      <c r="T245" s="147"/>
      <c r="U245" s="147"/>
    </row>
    <row r="246" spans="2:21" s="67" customFormat="1">
      <c r="B246" s="45" t="s">
        <v>258</v>
      </c>
      <c r="F246" s="67" t="s">
        <v>110</v>
      </c>
      <c r="H246" s="154">
        <f t="shared" si="5"/>
        <v>96.610573283951837</v>
      </c>
      <c r="J246" s="217"/>
      <c r="K246" s="79"/>
      <c r="L246" s="79"/>
      <c r="M246" s="147"/>
      <c r="N246" s="147"/>
      <c r="O246" s="147"/>
      <c r="P246" s="147"/>
      <c r="Q246" s="147"/>
      <c r="R246" s="147"/>
      <c r="S246" s="147"/>
      <c r="T246" s="147"/>
      <c r="U246" s="147"/>
    </row>
    <row r="247" spans="2:21" s="67" customFormat="1">
      <c r="B247" s="45" t="s">
        <v>259</v>
      </c>
      <c r="F247" s="67" t="s">
        <v>110</v>
      </c>
      <c r="H247" s="154">
        <f t="shared" si="5"/>
        <v>77.031360000000006</v>
      </c>
      <c r="J247" s="217"/>
      <c r="K247" s="79"/>
      <c r="L247" s="79"/>
      <c r="M247" s="147"/>
      <c r="N247" s="147"/>
      <c r="O247" s="147"/>
      <c r="P247" s="147"/>
      <c r="Q247" s="147"/>
      <c r="R247" s="147"/>
      <c r="S247" s="147"/>
      <c r="T247" s="147"/>
      <c r="U247" s="147"/>
    </row>
    <row r="248" spans="2:21" s="67" customFormat="1">
      <c r="B248" s="45" t="s">
        <v>260</v>
      </c>
      <c r="F248" s="67" t="s">
        <v>110</v>
      </c>
      <c r="H248" s="154" t="str">
        <f t="shared" si="5"/>
        <v xml:space="preserve"> </v>
      </c>
      <c r="J248" s="217"/>
      <c r="K248" s="79"/>
      <c r="L248" s="79"/>
      <c r="M248" s="147"/>
      <c r="N248" s="147"/>
      <c r="O248" s="147"/>
      <c r="P248" s="147"/>
      <c r="Q248" s="147"/>
      <c r="R248" s="147"/>
      <c r="S248" s="147"/>
      <c r="T248" s="147"/>
      <c r="U248" s="147"/>
    </row>
    <row r="249" spans="2:21" s="67" customFormat="1">
      <c r="B249" s="45" t="s">
        <v>261</v>
      </c>
      <c r="F249" s="67" t="s">
        <v>110</v>
      </c>
      <c r="H249" s="154" t="str">
        <f t="shared" si="5"/>
        <v xml:space="preserve"> </v>
      </c>
      <c r="J249" s="217"/>
      <c r="K249" s="79"/>
      <c r="L249" s="79"/>
      <c r="M249" s="147"/>
      <c r="N249" s="147"/>
      <c r="O249" s="147"/>
      <c r="P249" s="147"/>
      <c r="Q249" s="147"/>
      <c r="R249" s="147"/>
      <c r="S249" s="147"/>
      <c r="T249" s="147"/>
      <c r="U249" s="147"/>
    </row>
    <row r="250" spans="2:21" s="67" customFormat="1">
      <c r="B250" s="126"/>
      <c r="J250" s="217"/>
      <c r="K250" s="79"/>
      <c r="L250" s="147"/>
      <c r="M250" s="147"/>
      <c r="N250" s="147"/>
      <c r="O250" s="147"/>
      <c r="P250" s="147"/>
      <c r="Q250" s="147"/>
      <c r="R250" s="147"/>
      <c r="S250" s="147"/>
      <c r="T250" s="147"/>
      <c r="U250" s="147"/>
    </row>
    <row r="251" spans="2:21" s="67" customFormat="1">
      <c r="B251" s="126"/>
      <c r="J251" s="141"/>
      <c r="L251" s="147"/>
      <c r="M251" s="147"/>
      <c r="N251" s="147"/>
      <c r="O251" s="147"/>
      <c r="P251" s="147"/>
      <c r="Q251" s="147"/>
      <c r="R251" s="147"/>
      <c r="S251" s="147"/>
      <c r="T251" s="147"/>
      <c r="U251" s="147"/>
    </row>
    <row r="252" spans="2:21" s="67" customFormat="1"/>
    <row r="253" spans="2:21" s="67" customFormat="1"/>
    <row r="254" spans="2:21" s="68" customFormat="1"/>
    <row r="255" spans="2:21" s="67" customFormat="1"/>
    <row r="256" spans="2:21" s="67" customFormat="1">
      <c r="B256" s="151"/>
    </row>
    <row r="257" spans="2:21" s="67" customFormat="1">
      <c r="B257" s="126"/>
    </row>
    <row r="258" spans="2:21" s="67" customFormat="1">
      <c r="B258" s="151"/>
    </row>
    <row r="259" spans="2:21" s="67" customFormat="1">
      <c r="B259" s="126"/>
      <c r="L259" s="141"/>
      <c r="M259" s="141"/>
      <c r="N259" s="141"/>
      <c r="O259" s="141"/>
      <c r="P259" s="141"/>
      <c r="Q259" s="141"/>
      <c r="R259" s="141"/>
      <c r="S259" s="141"/>
      <c r="T259" s="141"/>
      <c r="U259" s="141"/>
    </row>
    <row r="260" spans="2:21" s="67" customFormat="1">
      <c r="B260" s="126"/>
      <c r="L260" s="141"/>
      <c r="M260" s="141"/>
      <c r="N260" s="141"/>
      <c r="O260" s="141"/>
      <c r="P260" s="141"/>
      <c r="Q260" s="141"/>
      <c r="R260" s="141"/>
      <c r="S260" s="141"/>
      <c r="T260" s="141"/>
      <c r="U260" s="141"/>
    </row>
    <row r="261" spans="2:21" s="67" customFormat="1">
      <c r="B261" s="126"/>
      <c r="L261" s="141"/>
      <c r="M261" s="141"/>
      <c r="N261" s="141"/>
      <c r="O261" s="141"/>
      <c r="P261" s="141"/>
      <c r="Q261" s="141"/>
      <c r="R261" s="141"/>
      <c r="S261" s="141"/>
      <c r="T261" s="141"/>
      <c r="U261" s="141"/>
    </row>
    <row r="262" spans="2:21" s="67" customFormat="1">
      <c r="B262" s="126"/>
      <c r="L262" s="141"/>
      <c r="M262" s="141"/>
      <c r="N262" s="141"/>
      <c r="O262" s="141"/>
      <c r="P262" s="141"/>
      <c r="Q262" s="141"/>
      <c r="R262" s="141"/>
      <c r="S262" s="141"/>
      <c r="T262" s="141"/>
      <c r="U262" s="141"/>
    </row>
    <row r="263" spans="2:21" s="67" customFormat="1">
      <c r="B263" s="126"/>
      <c r="L263" s="141"/>
      <c r="M263" s="141"/>
      <c r="N263" s="141"/>
      <c r="O263" s="141"/>
      <c r="P263" s="141"/>
      <c r="Q263" s="141"/>
      <c r="R263" s="141"/>
      <c r="S263" s="141"/>
      <c r="T263" s="141"/>
      <c r="U263" s="141"/>
    </row>
    <row r="264" spans="2:21" s="67" customFormat="1">
      <c r="B264" s="126"/>
      <c r="L264" s="141"/>
      <c r="M264" s="141"/>
      <c r="N264" s="141"/>
      <c r="O264" s="141"/>
      <c r="P264" s="141"/>
      <c r="Q264" s="141"/>
      <c r="R264" s="141"/>
      <c r="S264" s="141"/>
      <c r="T264" s="141"/>
      <c r="U264" s="141"/>
    </row>
    <row r="265" spans="2:21" s="67" customFormat="1">
      <c r="B265" s="126"/>
      <c r="L265" s="141"/>
      <c r="M265" s="141"/>
      <c r="N265" s="141"/>
      <c r="O265" s="141"/>
      <c r="P265" s="141"/>
      <c r="Q265" s="141"/>
      <c r="R265" s="141"/>
      <c r="S265" s="141"/>
      <c r="T265" s="141"/>
      <c r="U265" s="141"/>
    </row>
    <row r="266" spans="2:21" s="67" customFormat="1">
      <c r="B266" s="126"/>
      <c r="L266" s="141"/>
      <c r="M266" s="141"/>
      <c r="N266" s="141"/>
      <c r="O266" s="141"/>
      <c r="P266" s="141"/>
      <c r="Q266" s="141"/>
      <c r="R266" s="141"/>
      <c r="S266" s="141"/>
      <c r="T266" s="141"/>
      <c r="U266" s="141"/>
    </row>
    <row r="267" spans="2:21" s="67" customFormat="1">
      <c r="B267" s="126"/>
      <c r="L267" s="141"/>
      <c r="M267" s="141"/>
      <c r="N267" s="141"/>
      <c r="O267" s="141"/>
      <c r="P267" s="141"/>
      <c r="Q267" s="141"/>
      <c r="R267" s="141"/>
      <c r="S267" s="141"/>
      <c r="T267" s="141"/>
      <c r="U267" s="141"/>
    </row>
    <row r="268" spans="2:21" s="67" customFormat="1">
      <c r="B268" s="126"/>
      <c r="L268" s="141"/>
      <c r="M268" s="141"/>
      <c r="N268" s="141"/>
      <c r="O268" s="141"/>
      <c r="P268" s="141"/>
      <c r="Q268" s="141"/>
      <c r="R268" s="141"/>
      <c r="S268" s="141"/>
      <c r="T268" s="141"/>
      <c r="U268" s="141"/>
    </row>
    <row r="269" spans="2:21" s="67" customFormat="1">
      <c r="B269" s="126"/>
      <c r="L269" s="141"/>
      <c r="M269" s="141"/>
      <c r="N269" s="141"/>
      <c r="O269" s="141"/>
      <c r="P269" s="141"/>
      <c r="Q269" s="141"/>
      <c r="R269" s="141"/>
      <c r="S269" s="141"/>
      <c r="T269" s="141"/>
      <c r="U269" s="141"/>
    </row>
    <row r="270" spans="2:21" s="67" customFormat="1">
      <c r="B270" s="151"/>
      <c r="L270" s="141"/>
      <c r="M270" s="141"/>
      <c r="N270" s="141"/>
      <c r="O270" s="141"/>
      <c r="P270" s="141"/>
      <c r="Q270" s="141"/>
      <c r="R270" s="141"/>
      <c r="S270" s="141"/>
      <c r="T270" s="141"/>
      <c r="U270" s="141"/>
    </row>
    <row r="271" spans="2:21" s="67" customFormat="1">
      <c r="B271" s="126"/>
      <c r="L271" s="141"/>
      <c r="M271" s="141"/>
      <c r="N271" s="141"/>
      <c r="O271" s="141"/>
      <c r="P271" s="141"/>
      <c r="Q271" s="141"/>
      <c r="R271" s="141"/>
      <c r="S271" s="141"/>
      <c r="T271" s="141"/>
      <c r="U271" s="141"/>
    </row>
    <row r="272" spans="2:21" s="67" customFormat="1">
      <c r="B272" s="126"/>
      <c r="L272" s="141"/>
      <c r="M272" s="141"/>
      <c r="N272" s="141"/>
      <c r="O272" s="141"/>
      <c r="P272" s="141"/>
      <c r="Q272" s="141"/>
      <c r="R272" s="141"/>
      <c r="S272" s="141"/>
      <c r="T272" s="141"/>
      <c r="U272" s="141"/>
    </row>
    <row r="273" spans="2:21" s="67" customFormat="1">
      <c r="B273" s="126"/>
      <c r="L273" s="141"/>
      <c r="M273" s="141"/>
      <c r="N273" s="141"/>
      <c r="O273" s="141"/>
      <c r="P273" s="141"/>
      <c r="Q273" s="141"/>
      <c r="R273" s="141"/>
      <c r="S273" s="141"/>
      <c r="T273" s="141"/>
      <c r="U273" s="141"/>
    </row>
    <row r="274" spans="2:21" s="67" customFormat="1">
      <c r="B274" s="126"/>
      <c r="L274" s="141"/>
      <c r="M274" s="141"/>
      <c r="N274" s="141"/>
      <c r="O274" s="141"/>
      <c r="P274" s="141"/>
      <c r="Q274" s="141"/>
      <c r="R274" s="141"/>
      <c r="S274" s="141"/>
      <c r="T274" s="141"/>
      <c r="U274" s="141"/>
    </row>
    <row r="275" spans="2:21" s="67" customFormat="1">
      <c r="B275" s="126"/>
      <c r="L275" s="141"/>
      <c r="M275" s="141"/>
      <c r="N275" s="141"/>
      <c r="O275" s="141"/>
      <c r="P275" s="141"/>
      <c r="Q275" s="141"/>
      <c r="R275" s="141"/>
      <c r="S275" s="141"/>
      <c r="T275" s="141"/>
      <c r="U275" s="141"/>
    </row>
    <row r="276" spans="2:21" s="67" customFormat="1">
      <c r="B276" s="126"/>
      <c r="L276" s="141"/>
      <c r="M276" s="141"/>
      <c r="N276" s="141"/>
      <c r="O276" s="141"/>
      <c r="P276" s="141"/>
      <c r="Q276" s="141"/>
      <c r="R276" s="141"/>
      <c r="S276" s="141"/>
      <c r="T276" s="141"/>
      <c r="U276" s="141"/>
    </row>
    <row r="277" spans="2:21" s="67" customFormat="1">
      <c r="B277" s="126"/>
      <c r="L277" s="141"/>
      <c r="M277" s="141"/>
      <c r="N277" s="141"/>
      <c r="O277" s="141"/>
      <c r="P277" s="141"/>
      <c r="Q277" s="141"/>
      <c r="R277" s="141"/>
      <c r="S277" s="141"/>
      <c r="T277" s="141"/>
      <c r="U277" s="141"/>
    </row>
    <row r="278" spans="2:21" s="67" customFormat="1">
      <c r="B278" s="126"/>
      <c r="L278" s="141"/>
      <c r="M278" s="141"/>
      <c r="N278" s="141"/>
      <c r="O278" s="141"/>
      <c r="P278" s="141"/>
      <c r="Q278" s="141"/>
      <c r="R278" s="141"/>
      <c r="S278" s="141"/>
      <c r="T278" s="141"/>
      <c r="U278" s="141"/>
    </row>
    <row r="279" spans="2:21" s="67" customFormat="1">
      <c r="B279" s="126"/>
      <c r="L279" s="141"/>
      <c r="M279" s="141"/>
      <c r="N279" s="141"/>
      <c r="O279" s="141"/>
      <c r="P279" s="141"/>
      <c r="Q279" s="141"/>
      <c r="R279" s="141"/>
      <c r="S279" s="141"/>
      <c r="T279" s="141"/>
      <c r="U279" s="141"/>
    </row>
    <row r="280" spans="2:21" s="67" customFormat="1">
      <c r="B280" s="126"/>
      <c r="L280" s="141"/>
      <c r="M280" s="141"/>
      <c r="N280" s="141"/>
      <c r="O280" s="141"/>
      <c r="P280" s="141"/>
      <c r="Q280" s="141"/>
      <c r="R280" s="141"/>
      <c r="S280" s="141"/>
      <c r="T280" s="141"/>
      <c r="U280" s="141"/>
    </row>
    <row r="281" spans="2:21" s="67" customFormat="1">
      <c r="L281" s="141"/>
      <c r="M281" s="141"/>
      <c r="N281" s="141"/>
      <c r="O281" s="141"/>
      <c r="P281" s="141"/>
      <c r="Q281" s="141"/>
      <c r="R281" s="141"/>
      <c r="S281" s="141"/>
      <c r="T281" s="141"/>
      <c r="U281" s="141"/>
    </row>
    <row r="282" spans="2:21" s="67" customFormat="1">
      <c r="L282" s="141"/>
      <c r="M282" s="141"/>
      <c r="N282" s="141"/>
      <c r="O282" s="141"/>
      <c r="P282" s="141"/>
      <c r="Q282" s="141"/>
      <c r="R282" s="141"/>
      <c r="S282" s="141"/>
      <c r="T282" s="141"/>
      <c r="U282" s="141"/>
    </row>
    <row r="283" spans="2:21" s="67" customFormat="1">
      <c r="B283" s="151"/>
      <c r="L283" s="141"/>
      <c r="M283" s="141"/>
      <c r="N283" s="141"/>
      <c r="O283" s="141"/>
      <c r="P283" s="141"/>
      <c r="Q283" s="141"/>
      <c r="R283" s="141"/>
      <c r="S283" s="141"/>
      <c r="T283" s="141"/>
      <c r="U283" s="141"/>
    </row>
    <row r="284" spans="2:21" s="67" customFormat="1">
      <c r="B284" s="126"/>
      <c r="L284" s="141"/>
      <c r="M284" s="141"/>
      <c r="N284" s="141"/>
      <c r="O284" s="141"/>
      <c r="P284" s="141"/>
      <c r="Q284" s="141"/>
      <c r="R284" s="141"/>
      <c r="S284" s="141"/>
      <c r="T284" s="141"/>
      <c r="U284" s="141"/>
    </row>
    <row r="285" spans="2:21" s="67" customFormat="1">
      <c r="B285" s="151"/>
      <c r="L285" s="141"/>
      <c r="M285" s="141"/>
      <c r="N285" s="141"/>
      <c r="O285" s="141"/>
      <c r="P285" s="141"/>
      <c r="Q285" s="141"/>
      <c r="R285" s="141"/>
      <c r="S285" s="141"/>
      <c r="T285" s="141"/>
      <c r="U285" s="141"/>
    </row>
    <row r="286" spans="2:21" s="67" customFormat="1">
      <c r="B286" s="126"/>
      <c r="L286" s="141"/>
      <c r="M286" s="141"/>
      <c r="N286" s="141"/>
      <c r="O286" s="141"/>
      <c r="P286" s="141"/>
      <c r="Q286" s="141"/>
      <c r="R286" s="141"/>
      <c r="S286" s="141"/>
      <c r="T286" s="141"/>
      <c r="U286" s="141"/>
    </row>
    <row r="287" spans="2:21" s="67" customFormat="1">
      <c r="B287" s="126"/>
      <c r="L287" s="141"/>
      <c r="M287" s="141"/>
      <c r="N287" s="141"/>
      <c r="O287" s="141"/>
      <c r="P287" s="141"/>
      <c r="Q287" s="141"/>
      <c r="R287" s="141"/>
      <c r="S287" s="141"/>
      <c r="T287" s="141"/>
      <c r="U287" s="141"/>
    </row>
    <row r="288" spans="2:21" s="67" customFormat="1">
      <c r="B288" s="126"/>
      <c r="L288" s="141"/>
      <c r="M288" s="141"/>
      <c r="N288" s="141"/>
      <c r="O288" s="141"/>
      <c r="P288" s="141"/>
      <c r="Q288" s="141"/>
      <c r="R288" s="141"/>
      <c r="S288" s="141"/>
      <c r="T288" s="141"/>
      <c r="U288" s="141"/>
    </row>
    <row r="289" spans="2:21" s="67" customFormat="1">
      <c r="B289" s="126"/>
      <c r="L289" s="141"/>
      <c r="M289" s="141"/>
      <c r="N289" s="141"/>
      <c r="O289" s="141"/>
      <c r="P289" s="141"/>
      <c r="Q289" s="141"/>
      <c r="R289" s="141"/>
      <c r="S289" s="141"/>
      <c r="T289" s="141"/>
      <c r="U289" s="141"/>
    </row>
    <row r="290" spans="2:21" s="67" customFormat="1">
      <c r="B290" s="126"/>
      <c r="L290" s="141"/>
      <c r="M290" s="141"/>
      <c r="N290" s="141"/>
      <c r="O290" s="141"/>
      <c r="P290" s="141"/>
      <c r="Q290" s="141"/>
      <c r="R290" s="141"/>
      <c r="S290" s="141"/>
      <c r="T290" s="141"/>
      <c r="U290" s="141"/>
    </row>
    <row r="291" spans="2:21" s="67" customFormat="1">
      <c r="B291" s="126"/>
      <c r="L291" s="141"/>
      <c r="M291" s="141"/>
      <c r="N291" s="141"/>
      <c r="O291" s="141"/>
      <c r="P291" s="141"/>
      <c r="Q291" s="141"/>
      <c r="R291" s="141"/>
      <c r="S291" s="141"/>
      <c r="T291" s="141"/>
      <c r="U291" s="141"/>
    </row>
    <row r="292" spans="2:21" s="67" customFormat="1">
      <c r="B292" s="126"/>
      <c r="L292" s="141"/>
      <c r="M292" s="141"/>
      <c r="N292" s="141"/>
      <c r="O292" s="141"/>
      <c r="P292" s="141"/>
      <c r="Q292" s="141"/>
      <c r="R292" s="141"/>
      <c r="S292" s="141"/>
      <c r="T292" s="141"/>
      <c r="U292" s="141"/>
    </row>
    <row r="293" spans="2:21" s="67" customFormat="1">
      <c r="B293" s="126"/>
      <c r="L293" s="141"/>
      <c r="M293" s="141"/>
      <c r="N293" s="141"/>
      <c r="O293" s="141"/>
      <c r="P293" s="141"/>
      <c r="Q293" s="141"/>
      <c r="R293" s="141"/>
      <c r="S293" s="141"/>
      <c r="T293" s="141"/>
      <c r="U293" s="141"/>
    </row>
    <row r="294" spans="2:21" s="67" customFormat="1">
      <c r="B294" s="126"/>
      <c r="L294" s="141"/>
      <c r="M294" s="141"/>
      <c r="N294" s="141"/>
      <c r="O294" s="141"/>
      <c r="P294" s="141"/>
      <c r="Q294" s="141"/>
      <c r="R294" s="141"/>
      <c r="S294" s="141"/>
      <c r="T294" s="141"/>
      <c r="U294" s="141"/>
    </row>
    <row r="295" spans="2:21" s="67" customFormat="1">
      <c r="B295" s="126"/>
      <c r="L295" s="141"/>
      <c r="M295" s="141"/>
      <c r="N295" s="141"/>
      <c r="O295" s="141"/>
      <c r="P295" s="141"/>
      <c r="Q295" s="141"/>
      <c r="R295" s="141"/>
      <c r="S295" s="141"/>
      <c r="T295" s="141"/>
      <c r="U295" s="141"/>
    </row>
    <row r="296" spans="2:21" s="67" customFormat="1">
      <c r="B296" s="126"/>
      <c r="L296" s="141"/>
      <c r="M296" s="141"/>
      <c r="N296" s="141"/>
      <c r="O296" s="141"/>
      <c r="P296" s="141"/>
      <c r="Q296" s="141"/>
      <c r="R296" s="141"/>
      <c r="S296" s="141"/>
      <c r="T296" s="141"/>
      <c r="U296" s="141"/>
    </row>
    <row r="297" spans="2:21" s="67" customFormat="1">
      <c r="B297" s="151"/>
      <c r="L297" s="141"/>
      <c r="M297" s="141"/>
      <c r="N297" s="141"/>
      <c r="O297" s="141"/>
      <c r="P297" s="141"/>
      <c r="Q297" s="141"/>
      <c r="R297" s="141"/>
      <c r="S297" s="141"/>
      <c r="T297" s="141"/>
      <c r="U297" s="141"/>
    </row>
    <row r="298" spans="2:21" s="67" customFormat="1">
      <c r="B298" s="126"/>
      <c r="L298" s="141"/>
      <c r="M298" s="141"/>
      <c r="N298" s="141"/>
      <c r="O298" s="141"/>
      <c r="P298" s="141"/>
      <c r="Q298" s="141"/>
      <c r="R298" s="141"/>
      <c r="S298" s="141"/>
      <c r="T298" s="141"/>
      <c r="U298" s="141"/>
    </row>
    <row r="299" spans="2:21" s="67" customFormat="1">
      <c r="B299" s="126"/>
      <c r="L299" s="141"/>
      <c r="M299" s="141"/>
      <c r="N299" s="141"/>
      <c r="O299" s="141"/>
      <c r="P299" s="141"/>
      <c r="Q299" s="141"/>
      <c r="R299" s="141"/>
      <c r="S299" s="141"/>
      <c r="T299" s="141"/>
      <c r="U299" s="141"/>
    </row>
    <row r="300" spans="2:21" s="67" customFormat="1">
      <c r="B300" s="126"/>
      <c r="L300" s="141"/>
      <c r="M300" s="141"/>
      <c r="N300" s="141"/>
      <c r="O300" s="141"/>
      <c r="P300" s="141"/>
      <c r="Q300" s="141"/>
      <c r="R300" s="141"/>
      <c r="S300" s="141"/>
      <c r="T300" s="141"/>
      <c r="U300" s="141"/>
    </row>
    <row r="301" spans="2:21" s="67" customFormat="1">
      <c r="B301" s="126"/>
      <c r="L301" s="141"/>
      <c r="M301" s="141"/>
      <c r="N301" s="141"/>
      <c r="O301" s="141"/>
      <c r="P301" s="141"/>
      <c r="Q301" s="141"/>
      <c r="R301" s="141"/>
      <c r="S301" s="141"/>
      <c r="T301" s="141"/>
      <c r="U301" s="141"/>
    </row>
    <row r="302" spans="2:21" s="67" customFormat="1">
      <c r="B302" s="126"/>
      <c r="L302" s="141"/>
      <c r="M302" s="141"/>
      <c r="N302" s="141"/>
      <c r="O302" s="141"/>
      <c r="P302" s="141"/>
      <c r="Q302" s="141"/>
      <c r="R302" s="141"/>
      <c r="S302" s="141"/>
      <c r="T302" s="141"/>
      <c r="U302" s="141"/>
    </row>
    <row r="303" spans="2:21" s="67" customFormat="1">
      <c r="B303" s="126"/>
      <c r="L303" s="141"/>
      <c r="M303" s="141"/>
      <c r="N303" s="141"/>
      <c r="O303" s="141"/>
      <c r="P303" s="141"/>
      <c r="Q303" s="141"/>
      <c r="R303" s="141"/>
      <c r="S303" s="141"/>
      <c r="T303" s="141"/>
      <c r="U303" s="141"/>
    </row>
    <row r="304" spans="2:21" s="67" customFormat="1">
      <c r="B304" s="126"/>
      <c r="L304" s="141"/>
      <c r="M304" s="141"/>
      <c r="N304" s="141"/>
      <c r="O304" s="141"/>
      <c r="P304" s="141"/>
      <c r="Q304" s="141"/>
      <c r="R304" s="141"/>
      <c r="S304" s="141"/>
      <c r="T304" s="141"/>
      <c r="U304" s="141"/>
    </row>
    <row r="305" spans="2:21" s="67" customFormat="1">
      <c r="B305" s="126"/>
      <c r="L305" s="141"/>
      <c r="M305" s="141"/>
      <c r="N305" s="141"/>
      <c r="O305" s="141"/>
      <c r="P305" s="141"/>
      <c r="Q305" s="141"/>
      <c r="R305" s="141"/>
      <c r="S305" s="141"/>
      <c r="T305" s="141"/>
      <c r="U305" s="141"/>
    </row>
    <row r="306" spans="2:21" s="67" customFormat="1">
      <c r="B306" s="126"/>
      <c r="L306" s="141"/>
      <c r="M306" s="141"/>
      <c r="N306" s="141"/>
      <c r="O306" s="141"/>
      <c r="P306" s="141"/>
      <c r="Q306" s="141"/>
      <c r="R306" s="141"/>
      <c r="S306" s="141"/>
      <c r="T306" s="141"/>
      <c r="U306" s="141"/>
    </row>
    <row r="307" spans="2:21" s="67" customFormat="1">
      <c r="B307" s="126"/>
      <c r="L307" s="141"/>
      <c r="M307" s="141"/>
      <c r="N307" s="141"/>
      <c r="O307" s="141"/>
      <c r="P307" s="141"/>
      <c r="Q307" s="141"/>
      <c r="R307" s="141"/>
      <c r="S307" s="141"/>
      <c r="T307" s="141"/>
      <c r="U307" s="141"/>
    </row>
    <row r="308" spans="2:21" s="67" customFormat="1">
      <c r="L308" s="141"/>
      <c r="M308" s="141"/>
      <c r="N308" s="141"/>
      <c r="O308" s="141"/>
      <c r="P308" s="141"/>
      <c r="Q308" s="141"/>
      <c r="R308" s="141"/>
      <c r="S308" s="141"/>
      <c r="T308" s="141"/>
      <c r="U308" s="141"/>
    </row>
    <row r="309" spans="2:21" s="67" customFormat="1">
      <c r="L309" s="141"/>
      <c r="M309" s="141"/>
      <c r="N309" s="141"/>
      <c r="O309" s="141"/>
      <c r="P309" s="141"/>
      <c r="Q309" s="141"/>
      <c r="R309" s="141"/>
      <c r="S309" s="141"/>
      <c r="T309" s="141"/>
      <c r="U309" s="141"/>
    </row>
    <row r="310" spans="2:21" s="67" customFormat="1">
      <c r="B310" s="151"/>
      <c r="L310" s="141"/>
      <c r="M310" s="141"/>
      <c r="N310" s="141"/>
      <c r="O310" s="141"/>
      <c r="P310" s="141"/>
      <c r="Q310" s="141"/>
      <c r="R310" s="141"/>
      <c r="S310" s="141"/>
      <c r="T310" s="141"/>
      <c r="U310" s="141"/>
    </row>
    <row r="311" spans="2:21" s="67" customFormat="1">
      <c r="L311" s="141"/>
      <c r="M311" s="141"/>
      <c r="N311" s="141"/>
      <c r="O311" s="141"/>
      <c r="P311" s="141"/>
      <c r="Q311" s="141"/>
      <c r="R311" s="141"/>
      <c r="S311" s="141"/>
      <c r="T311" s="141"/>
      <c r="U311" s="141"/>
    </row>
    <row r="312" spans="2:21" s="67" customFormat="1">
      <c r="B312" s="151"/>
      <c r="L312" s="141"/>
      <c r="M312" s="141"/>
      <c r="N312" s="141"/>
      <c r="O312" s="141"/>
      <c r="P312" s="141"/>
      <c r="Q312" s="141"/>
      <c r="R312" s="141"/>
      <c r="S312" s="141"/>
      <c r="T312" s="141"/>
      <c r="U312" s="141"/>
    </row>
    <row r="313" spans="2:21" s="67" customFormat="1">
      <c r="B313" s="126"/>
      <c r="L313" s="141"/>
      <c r="M313" s="141"/>
      <c r="N313" s="141"/>
      <c r="O313" s="141"/>
      <c r="P313" s="141"/>
      <c r="Q313" s="141"/>
      <c r="R313" s="141"/>
      <c r="S313" s="141"/>
      <c r="T313" s="141"/>
      <c r="U313" s="141"/>
    </row>
    <row r="314" spans="2:21" s="67" customFormat="1">
      <c r="B314" s="126"/>
      <c r="L314" s="141"/>
      <c r="M314" s="141"/>
      <c r="N314" s="141"/>
      <c r="O314" s="141"/>
      <c r="P314" s="141"/>
      <c r="Q314" s="141"/>
      <c r="R314" s="141"/>
      <c r="S314" s="141"/>
      <c r="T314" s="141"/>
      <c r="U314" s="141"/>
    </row>
    <row r="315" spans="2:21" s="67" customFormat="1">
      <c r="B315" s="126"/>
      <c r="L315" s="141"/>
      <c r="M315" s="141"/>
      <c r="N315" s="141"/>
      <c r="O315" s="141"/>
      <c r="P315" s="141"/>
      <c r="Q315" s="141"/>
      <c r="R315" s="141"/>
      <c r="S315" s="141"/>
      <c r="T315" s="141"/>
      <c r="U315" s="141"/>
    </row>
    <row r="316" spans="2:21" s="67" customFormat="1">
      <c r="B316" s="126"/>
      <c r="L316" s="141"/>
      <c r="M316" s="141"/>
      <c r="N316" s="141"/>
      <c r="O316" s="141"/>
      <c r="P316" s="141"/>
      <c r="Q316" s="141"/>
      <c r="R316" s="141"/>
      <c r="S316" s="141"/>
      <c r="T316" s="141"/>
      <c r="U316" s="141"/>
    </row>
    <row r="317" spans="2:21" s="67" customFormat="1">
      <c r="B317" s="126"/>
      <c r="L317" s="141"/>
      <c r="M317" s="141"/>
      <c r="N317" s="141"/>
      <c r="O317" s="141"/>
      <c r="P317" s="141"/>
      <c r="Q317" s="141"/>
      <c r="R317" s="141"/>
      <c r="S317" s="141"/>
      <c r="T317" s="141"/>
      <c r="U317" s="141"/>
    </row>
    <row r="318" spans="2:21" s="67" customFormat="1">
      <c r="B318" s="126"/>
      <c r="L318" s="141"/>
      <c r="M318" s="141"/>
      <c r="N318" s="141"/>
      <c r="O318" s="141"/>
      <c r="P318" s="141"/>
      <c r="Q318" s="141"/>
      <c r="R318" s="141"/>
      <c r="S318" s="141"/>
      <c r="T318" s="141"/>
      <c r="U318" s="141"/>
    </row>
    <row r="319" spans="2:21" s="67" customFormat="1">
      <c r="B319" s="126"/>
      <c r="L319" s="141"/>
      <c r="M319" s="141"/>
      <c r="N319" s="141"/>
      <c r="O319" s="141"/>
      <c r="P319" s="141"/>
      <c r="Q319" s="141"/>
      <c r="R319" s="141"/>
      <c r="S319" s="141"/>
      <c r="T319" s="141"/>
      <c r="U319" s="141"/>
    </row>
    <row r="320" spans="2:21" s="67" customFormat="1">
      <c r="B320" s="126"/>
      <c r="L320" s="141"/>
      <c r="M320" s="141"/>
      <c r="N320" s="141"/>
      <c r="O320" s="141"/>
      <c r="P320" s="141"/>
      <c r="Q320" s="141"/>
      <c r="R320" s="141"/>
      <c r="S320" s="141"/>
      <c r="T320" s="141"/>
      <c r="U320" s="141"/>
    </row>
    <row r="321" spans="2:21" s="67" customFormat="1">
      <c r="B321" s="126"/>
      <c r="L321" s="141"/>
      <c r="M321" s="141"/>
      <c r="N321" s="141"/>
      <c r="O321" s="141"/>
      <c r="P321" s="141"/>
      <c r="Q321" s="141"/>
      <c r="R321" s="141"/>
      <c r="S321" s="141"/>
      <c r="T321" s="141"/>
      <c r="U321" s="141"/>
    </row>
    <row r="322" spans="2:21" s="67" customFormat="1">
      <c r="B322" s="126"/>
      <c r="L322" s="141"/>
      <c r="M322" s="141"/>
      <c r="N322" s="141"/>
      <c r="O322" s="141"/>
      <c r="P322" s="141"/>
      <c r="Q322" s="141"/>
      <c r="R322" s="141"/>
      <c r="S322" s="141"/>
      <c r="T322" s="141"/>
      <c r="U322" s="141"/>
    </row>
    <row r="323" spans="2:21" s="67" customFormat="1">
      <c r="B323" s="126"/>
      <c r="L323" s="141"/>
      <c r="M323" s="141"/>
      <c r="N323" s="141"/>
      <c r="O323" s="141"/>
      <c r="P323" s="141"/>
      <c r="Q323" s="141"/>
      <c r="R323" s="141"/>
      <c r="S323" s="141"/>
      <c r="T323" s="141"/>
      <c r="U323" s="141"/>
    </row>
    <row r="324" spans="2:21" s="67" customFormat="1">
      <c r="B324" s="151"/>
      <c r="L324" s="141"/>
      <c r="M324" s="141"/>
      <c r="N324" s="141"/>
      <c r="O324" s="141"/>
      <c r="P324" s="141"/>
      <c r="Q324" s="141"/>
      <c r="R324" s="141"/>
      <c r="S324" s="141"/>
      <c r="T324" s="141"/>
      <c r="U324" s="141"/>
    </row>
    <row r="325" spans="2:21" s="67" customFormat="1">
      <c r="B325" s="126"/>
      <c r="L325" s="141"/>
      <c r="M325" s="141"/>
      <c r="N325" s="141"/>
      <c r="O325" s="141"/>
      <c r="P325" s="141"/>
      <c r="Q325" s="141"/>
      <c r="R325" s="141"/>
      <c r="S325" s="141"/>
      <c r="T325" s="141"/>
      <c r="U325" s="141"/>
    </row>
    <row r="326" spans="2:21" s="67" customFormat="1">
      <c r="B326" s="126"/>
      <c r="L326" s="141"/>
      <c r="M326" s="141"/>
      <c r="N326" s="141"/>
      <c r="O326" s="141"/>
      <c r="P326" s="141"/>
      <c r="Q326" s="141"/>
      <c r="R326" s="141"/>
      <c r="S326" s="141"/>
      <c r="T326" s="141"/>
      <c r="U326" s="141"/>
    </row>
    <row r="327" spans="2:21" s="67" customFormat="1">
      <c r="B327" s="126"/>
      <c r="L327" s="141"/>
      <c r="M327" s="141"/>
      <c r="N327" s="141"/>
      <c r="O327" s="141"/>
      <c r="P327" s="141"/>
      <c r="Q327" s="141"/>
      <c r="R327" s="141"/>
      <c r="S327" s="141"/>
      <c r="T327" s="141"/>
      <c r="U327" s="141"/>
    </row>
    <row r="328" spans="2:21" s="67" customFormat="1">
      <c r="B328" s="126"/>
      <c r="L328" s="141"/>
      <c r="M328" s="141"/>
      <c r="N328" s="141"/>
      <c r="O328" s="141"/>
      <c r="P328" s="141"/>
      <c r="Q328" s="141"/>
      <c r="R328" s="141"/>
      <c r="S328" s="141"/>
      <c r="T328" s="141"/>
      <c r="U328" s="141"/>
    </row>
    <row r="329" spans="2:21" s="67" customFormat="1">
      <c r="B329" s="126"/>
      <c r="L329" s="141"/>
      <c r="M329" s="141"/>
      <c r="N329" s="141"/>
      <c r="O329" s="141"/>
      <c r="P329" s="141"/>
      <c r="Q329" s="141"/>
      <c r="R329" s="141"/>
      <c r="S329" s="141"/>
      <c r="T329" s="141"/>
      <c r="U329" s="141"/>
    </row>
    <row r="330" spans="2:21" s="67" customFormat="1">
      <c r="B330" s="126"/>
      <c r="L330" s="141"/>
      <c r="M330" s="141"/>
      <c r="N330" s="141"/>
      <c r="O330" s="141"/>
      <c r="P330" s="141"/>
      <c r="Q330" s="141"/>
      <c r="R330" s="141"/>
      <c r="S330" s="141"/>
      <c r="T330" s="141"/>
      <c r="U330" s="141"/>
    </row>
    <row r="331" spans="2:21" s="67" customFormat="1">
      <c r="B331" s="126"/>
      <c r="L331" s="141"/>
      <c r="M331" s="141"/>
      <c r="N331" s="141"/>
      <c r="O331" s="141"/>
      <c r="P331" s="141"/>
      <c r="Q331" s="141"/>
      <c r="R331" s="141"/>
      <c r="S331" s="141"/>
      <c r="T331" s="141"/>
      <c r="U331" s="141"/>
    </row>
    <row r="332" spans="2:21" s="67" customFormat="1">
      <c r="B332" s="126"/>
      <c r="L332" s="141"/>
      <c r="M332" s="141"/>
      <c r="N332" s="141"/>
      <c r="O332" s="141"/>
      <c r="P332" s="141"/>
      <c r="Q332" s="141"/>
      <c r="R332" s="141"/>
      <c r="S332" s="141"/>
      <c r="T332" s="141"/>
      <c r="U332" s="141"/>
    </row>
    <row r="333" spans="2:21" s="67" customFormat="1">
      <c r="B333" s="126"/>
      <c r="L333" s="141"/>
      <c r="M333" s="141"/>
      <c r="N333" s="141"/>
      <c r="O333" s="141"/>
      <c r="P333" s="141"/>
      <c r="Q333" s="141"/>
      <c r="R333" s="141"/>
      <c r="S333" s="141"/>
      <c r="T333" s="141"/>
      <c r="U333" s="141"/>
    </row>
    <row r="334" spans="2:21" s="67" customFormat="1">
      <c r="B334" s="126"/>
      <c r="L334" s="141"/>
      <c r="M334" s="141"/>
      <c r="N334" s="141"/>
      <c r="O334" s="141"/>
      <c r="P334" s="141"/>
      <c r="Q334" s="141"/>
      <c r="R334" s="141"/>
      <c r="S334" s="141"/>
      <c r="T334" s="141"/>
      <c r="U334" s="141"/>
    </row>
    <row r="335" spans="2:21" s="67" customFormat="1"/>
    <row r="336" spans="2:21" s="67" customFormat="1"/>
    <row r="337" s="67" customFormat="1"/>
    <row r="338" s="67" customFormat="1"/>
    <row r="339" s="67" customFormat="1"/>
    <row r="340" s="67" customFormat="1"/>
    <row r="341" s="67" customFormat="1"/>
    <row r="342" s="67" customFormat="1"/>
    <row r="343" s="67" customFormat="1"/>
  </sheetData>
  <conditionalFormatting sqref="H238 H176:H185 H188:H198 H202:H211 H214:H223">
    <cfRule type="cellIs" dxfId="14" priority="26" operator="equal">
      <formula>" "</formula>
    </cfRule>
  </conditionalFormatting>
  <conditionalFormatting sqref="H228:H237">
    <cfRule type="cellIs" dxfId="13" priority="3" operator="equal">
      <formula>" "</formula>
    </cfRule>
  </conditionalFormatting>
  <conditionalFormatting sqref="H240:H249">
    <cfRule type="cellIs" dxfId="12" priority="2" operator="equal">
      <formula>" "</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Y345"/>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cols>
    <col min="1" max="1" width="4.7109375" style="27" customWidth="1"/>
    <col min="2" max="2" width="71.140625" style="27" customWidth="1"/>
    <col min="3" max="3" width="4.7109375" style="27" customWidth="1"/>
    <col min="4" max="5" width="4.5703125" style="27" customWidth="1"/>
    <col min="6" max="6" width="17.7109375" style="27" customWidth="1"/>
    <col min="7" max="7" width="2.7109375" style="27" customWidth="1"/>
    <col min="8" max="8" width="13.7109375" style="27" customWidth="1"/>
    <col min="9" max="9" width="2.7109375" style="27" customWidth="1"/>
    <col min="10" max="10" width="13.7109375" style="27" customWidth="1"/>
    <col min="11" max="11" width="2.7109375" style="27" customWidth="1"/>
    <col min="12" max="21" width="12.5703125" style="27" customWidth="1"/>
    <col min="22" max="24" width="2.7109375" style="27" customWidth="1"/>
    <col min="25" max="39" width="13.7109375" style="27" customWidth="1"/>
    <col min="40" max="16384" width="9.140625" style="27"/>
  </cols>
  <sheetData>
    <row r="1" spans="1:25" ht="12.75" customHeight="1"/>
    <row r="2" spans="1:25" s="210" customFormat="1" ht="18">
      <c r="B2" s="210" t="s">
        <v>269</v>
      </c>
    </row>
    <row r="4" spans="1:25">
      <c r="B4" s="211" t="s">
        <v>52</v>
      </c>
      <c r="C4" s="1"/>
      <c r="D4" s="1"/>
    </row>
    <row r="5" spans="1:25">
      <c r="B5" s="261" t="s">
        <v>367</v>
      </c>
      <c r="C5" s="261"/>
      <c r="D5" s="261"/>
      <c r="E5" s="261"/>
      <c r="F5" s="261"/>
      <c r="H5" s="23"/>
    </row>
    <row r="6" spans="1:25">
      <c r="B6" s="27" t="s">
        <v>368</v>
      </c>
      <c r="H6" s="23"/>
    </row>
    <row r="7" spans="1:25">
      <c r="B7" s="212"/>
      <c r="H7" s="23"/>
    </row>
    <row r="9" spans="1:25" s="69" customFormat="1">
      <c r="B9" s="69" t="s">
        <v>41</v>
      </c>
      <c r="F9" s="69" t="s">
        <v>23</v>
      </c>
      <c r="H9" s="69" t="s">
        <v>24</v>
      </c>
      <c r="J9" s="69" t="s">
        <v>45</v>
      </c>
      <c r="L9" s="69" t="s">
        <v>286</v>
      </c>
      <c r="M9" s="69" t="s">
        <v>280</v>
      </c>
      <c r="N9" s="69" t="s">
        <v>77</v>
      </c>
      <c r="O9" s="69" t="s">
        <v>76</v>
      </c>
      <c r="P9" s="69" t="s">
        <v>281</v>
      </c>
      <c r="Q9" s="69" t="s">
        <v>282</v>
      </c>
      <c r="R9" s="69" t="s">
        <v>283</v>
      </c>
      <c r="S9" s="69" t="s">
        <v>284</v>
      </c>
      <c r="Y9" s="69" t="s">
        <v>43</v>
      </c>
    </row>
    <row r="12" spans="1:25" s="214" customFormat="1">
      <c r="A12" s="213"/>
      <c r="B12" s="214" t="s">
        <v>44</v>
      </c>
    </row>
    <row r="13" spans="1:25" s="152" customFormat="1"/>
    <row r="14" spans="1:25" s="214" customFormat="1">
      <c r="A14" s="213"/>
      <c r="B14" s="214" t="s">
        <v>307</v>
      </c>
    </row>
    <row r="15" spans="1:25" s="152" customFormat="1">
      <c r="A15" s="79"/>
      <c r="B15" s="151"/>
      <c r="C15" s="79"/>
      <c r="D15" s="79"/>
      <c r="E15" s="79"/>
      <c r="F15" s="79"/>
      <c r="G15" s="79"/>
      <c r="H15" s="79"/>
      <c r="I15" s="79"/>
      <c r="J15" s="79"/>
      <c r="K15" s="79"/>
      <c r="L15" s="79"/>
      <c r="M15" s="79"/>
      <c r="N15" s="79"/>
      <c r="O15" s="79"/>
      <c r="P15" s="79"/>
      <c r="Q15" s="79"/>
      <c r="R15" s="79"/>
      <c r="S15" s="79"/>
      <c r="T15" s="79"/>
      <c r="U15" s="79"/>
    </row>
    <row r="16" spans="1:25" s="79" customFormat="1">
      <c r="B16" s="44" t="s">
        <v>250</v>
      </c>
      <c r="J16" s="132"/>
      <c r="L16" s="132"/>
      <c r="M16" s="132"/>
    </row>
    <row r="17" spans="2:25" s="79" customFormat="1">
      <c r="B17" s="45"/>
    </row>
    <row r="18" spans="2:25" s="79" customFormat="1">
      <c r="B18" s="44" t="s">
        <v>251</v>
      </c>
      <c r="C18" s="152"/>
      <c r="D18" s="152"/>
      <c r="E18" s="152"/>
      <c r="F18" s="152"/>
      <c r="G18" s="152"/>
      <c r="H18" s="152"/>
      <c r="J18" s="215"/>
      <c r="L18" s="147"/>
      <c r="M18" s="147"/>
      <c r="N18" s="147"/>
      <c r="O18" s="147"/>
      <c r="P18" s="147"/>
      <c r="Q18" s="147"/>
      <c r="R18" s="147"/>
      <c r="S18" s="147"/>
      <c r="T18" s="147"/>
      <c r="U18" s="147"/>
      <c r="W18" s="216"/>
      <c r="Y18" s="76"/>
    </row>
    <row r="19" spans="2:25" s="79" customFormat="1">
      <c r="B19" s="45" t="s">
        <v>252</v>
      </c>
      <c r="F19" s="79" t="s">
        <v>110</v>
      </c>
      <c r="H19" s="155">
        <f>'Berekening wegingsfactoren'!H176</f>
        <v>153.28920651161366</v>
      </c>
      <c r="J19" s="215"/>
      <c r="L19" s="147"/>
      <c r="M19" s="147"/>
      <c r="N19" s="147"/>
      <c r="O19" s="147"/>
      <c r="P19" s="147"/>
      <c r="Q19" s="147"/>
      <c r="R19" s="147"/>
      <c r="S19" s="147"/>
      <c r="T19" s="147"/>
      <c r="U19" s="147"/>
    </row>
    <row r="20" spans="2:25" s="79" customFormat="1">
      <c r="B20" s="45" t="s">
        <v>253</v>
      </c>
      <c r="F20" s="79" t="s">
        <v>110</v>
      </c>
      <c r="H20" s="155">
        <f>'Berekening wegingsfactoren'!H177</f>
        <v>197.97383658889254</v>
      </c>
      <c r="J20" s="215"/>
      <c r="L20" s="147"/>
      <c r="M20" s="147"/>
      <c r="N20" s="147"/>
      <c r="O20" s="147"/>
      <c r="P20" s="147"/>
      <c r="Q20" s="147"/>
      <c r="R20" s="147"/>
      <c r="S20" s="147"/>
      <c r="T20" s="147"/>
      <c r="U20" s="147"/>
    </row>
    <row r="21" spans="2:25" s="79" customFormat="1">
      <c r="B21" s="45" t="s">
        <v>254</v>
      </c>
      <c r="F21" s="79" t="s">
        <v>110</v>
      </c>
      <c r="H21" s="155">
        <f>'Berekening wegingsfactoren'!H178</f>
        <v>318.51386375072667</v>
      </c>
      <c r="J21" s="215"/>
      <c r="L21" s="147"/>
      <c r="M21" s="147"/>
      <c r="N21" s="147"/>
      <c r="O21" s="147"/>
      <c r="P21" s="147"/>
      <c r="Q21" s="147"/>
      <c r="R21" s="147"/>
      <c r="S21" s="147"/>
      <c r="T21" s="147"/>
      <c r="U21" s="147"/>
    </row>
    <row r="22" spans="2:25" s="79" customFormat="1">
      <c r="B22" s="45" t="s">
        <v>255</v>
      </c>
      <c r="F22" s="79" t="s">
        <v>110</v>
      </c>
      <c r="H22" s="155">
        <f>'Berekening wegingsfactoren'!H179</f>
        <v>459.89111891225957</v>
      </c>
      <c r="J22" s="215"/>
      <c r="L22" s="147"/>
      <c r="M22" s="147"/>
      <c r="N22" s="147"/>
      <c r="O22" s="147"/>
      <c r="P22" s="147"/>
      <c r="Q22" s="147"/>
      <c r="R22" s="147"/>
      <c r="S22" s="147"/>
      <c r="T22" s="147"/>
      <c r="U22" s="147"/>
    </row>
    <row r="23" spans="2:25" s="79" customFormat="1">
      <c r="B23" s="45" t="s">
        <v>256</v>
      </c>
      <c r="F23" s="79" t="s">
        <v>110</v>
      </c>
      <c r="H23" s="155">
        <f>'Berekening wegingsfactoren'!H180</f>
        <v>561.45728823004026</v>
      </c>
      <c r="J23" s="215"/>
      <c r="L23" s="147"/>
      <c r="M23" s="147"/>
      <c r="N23" s="147"/>
      <c r="O23" s="147"/>
      <c r="P23" s="147"/>
      <c r="Q23" s="147"/>
      <c r="R23" s="147"/>
      <c r="S23" s="147"/>
      <c r="T23" s="147"/>
      <c r="U23" s="147"/>
      <c r="Y23" s="76"/>
    </row>
    <row r="24" spans="2:25" s="79" customFormat="1">
      <c r="B24" s="45" t="s">
        <v>257</v>
      </c>
      <c r="F24" s="79" t="s">
        <v>110</v>
      </c>
      <c r="H24" s="155">
        <f>'Berekening wegingsfactoren'!H181</f>
        <v>854.08559346693823</v>
      </c>
      <c r="J24" s="215"/>
      <c r="L24" s="147"/>
      <c r="M24" s="147"/>
      <c r="N24" s="147"/>
      <c r="O24" s="147"/>
      <c r="P24" s="147"/>
      <c r="Q24" s="147"/>
      <c r="R24" s="147"/>
      <c r="S24" s="147"/>
      <c r="T24" s="147"/>
      <c r="U24" s="147"/>
    </row>
    <row r="25" spans="2:25" s="79" customFormat="1">
      <c r="B25" s="45" t="s">
        <v>258</v>
      </c>
      <c r="F25" s="79" t="s">
        <v>110</v>
      </c>
      <c r="H25" s="155">
        <f>'Berekening wegingsfactoren'!H182</f>
        <v>984.58594400889365</v>
      </c>
      <c r="J25" s="215"/>
      <c r="L25" s="147"/>
      <c r="M25" s="147"/>
      <c r="N25" s="147"/>
      <c r="O25" s="147"/>
      <c r="P25" s="147"/>
      <c r="Q25" s="147"/>
      <c r="R25" s="147"/>
      <c r="S25" s="147"/>
      <c r="T25" s="147"/>
      <c r="U25" s="147"/>
    </row>
    <row r="26" spans="2:25" s="79" customFormat="1">
      <c r="B26" s="45" t="s">
        <v>259</v>
      </c>
      <c r="F26" s="79" t="s">
        <v>110</v>
      </c>
      <c r="H26" s="155">
        <f>'Berekening wegingsfactoren'!H183</f>
        <v>952.42868699514713</v>
      </c>
      <c r="J26" s="215"/>
      <c r="L26" s="147"/>
      <c r="M26" s="147"/>
      <c r="N26" s="147"/>
      <c r="O26" s="147"/>
      <c r="P26" s="147"/>
      <c r="Q26" s="147"/>
      <c r="R26" s="147"/>
      <c r="S26" s="147"/>
      <c r="T26" s="147"/>
      <c r="U26" s="147"/>
    </row>
    <row r="27" spans="2:25" s="79" customFormat="1">
      <c r="B27" s="45" t="s">
        <v>260</v>
      </c>
      <c r="F27" s="79" t="s">
        <v>110</v>
      </c>
      <c r="H27" s="155">
        <f>'Berekening wegingsfactoren'!H184</f>
        <v>1724.5176396010977</v>
      </c>
      <c r="J27" s="215"/>
      <c r="L27" s="147"/>
      <c r="M27" s="147"/>
      <c r="N27" s="147"/>
      <c r="O27" s="147"/>
      <c r="P27" s="147"/>
      <c r="Q27" s="147"/>
      <c r="R27" s="147"/>
      <c r="S27" s="147"/>
      <c r="T27" s="147"/>
      <c r="U27" s="147"/>
    </row>
    <row r="28" spans="2:25" s="79" customFormat="1">
      <c r="B28" s="45" t="s">
        <v>261</v>
      </c>
      <c r="F28" s="79" t="s">
        <v>110</v>
      </c>
      <c r="H28" s="155">
        <f>'Berekening wegingsfactoren'!H185</f>
        <v>2363.202602915343</v>
      </c>
      <c r="J28" s="215"/>
      <c r="L28" s="147"/>
      <c r="M28" s="147"/>
      <c r="N28" s="147"/>
      <c r="O28" s="147"/>
      <c r="P28" s="147"/>
      <c r="Q28" s="147"/>
      <c r="R28" s="147"/>
      <c r="S28" s="147"/>
      <c r="T28" s="147"/>
      <c r="U28" s="147"/>
    </row>
    <row r="29" spans="2:25" s="79" customFormat="1">
      <c r="B29" s="121"/>
      <c r="H29" s="147"/>
      <c r="J29" s="215"/>
      <c r="K29" s="132"/>
      <c r="L29" s="147"/>
      <c r="M29" s="147"/>
      <c r="N29" s="147"/>
      <c r="O29" s="147"/>
      <c r="P29" s="147"/>
      <c r="Q29" s="147"/>
      <c r="R29" s="147"/>
      <c r="S29" s="147"/>
      <c r="T29" s="147"/>
      <c r="U29" s="147"/>
    </row>
    <row r="30" spans="2:25" s="79" customFormat="1">
      <c r="B30" s="44" t="s">
        <v>262</v>
      </c>
      <c r="H30" s="147"/>
      <c r="J30" s="215"/>
      <c r="L30" s="147"/>
      <c r="M30" s="147"/>
      <c r="N30" s="147"/>
      <c r="O30" s="147"/>
      <c r="P30" s="147"/>
      <c r="Q30" s="147"/>
      <c r="R30" s="147"/>
      <c r="S30" s="147"/>
      <c r="T30" s="147"/>
      <c r="U30" s="147"/>
    </row>
    <row r="31" spans="2:25" s="79" customFormat="1">
      <c r="B31" s="45" t="s">
        <v>252</v>
      </c>
      <c r="F31" s="79" t="s">
        <v>110</v>
      </c>
      <c r="H31" s="155">
        <f>'Berekening wegingsfactoren'!H188</f>
        <v>214.55212674025407</v>
      </c>
      <c r="J31" s="215"/>
      <c r="L31" s="147"/>
      <c r="M31" s="147"/>
      <c r="N31" s="147"/>
      <c r="O31" s="147"/>
      <c r="P31" s="147"/>
      <c r="Q31" s="147"/>
      <c r="R31" s="147"/>
      <c r="S31" s="147"/>
      <c r="T31" s="147"/>
      <c r="U31" s="147"/>
    </row>
    <row r="32" spans="2:25" s="79" customFormat="1">
      <c r="B32" s="45" t="s">
        <v>253</v>
      </c>
      <c r="F32" s="79" t="s">
        <v>110</v>
      </c>
      <c r="H32" s="155">
        <f>'Berekening wegingsfactoren'!H189</f>
        <v>239.72805303834099</v>
      </c>
      <c r="J32" s="215"/>
      <c r="L32" s="147"/>
      <c r="M32" s="147"/>
      <c r="N32" s="147"/>
      <c r="O32" s="147"/>
      <c r="P32" s="147"/>
      <c r="Q32" s="147"/>
      <c r="R32" s="147"/>
      <c r="S32" s="147"/>
      <c r="T32" s="147"/>
      <c r="U32" s="147"/>
      <c r="Y32" s="76"/>
    </row>
    <row r="33" spans="2:21" s="79" customFormat="1">
      <c r="B33" s="45" t="s">
        <v>254</v>
      </c>
      <c r="F33" s="79" t="s">
        <v>110</v>
      </c>
      <c r="H33" s="155">
        <f>'Berekening wegingsfactoren'!H190</f>
        <v>461.63447800464093</v>
      </c>
      <c r="J33" s="215"/>
      <c r="L33" s="147"/>
      <c r="M33" s="147"/>
      <c r="N33" s="147"/>
      <c r="O33" s="147"/>
      <c r="P33" s="147"/>
      <c r="Q33" s="147"/>
      <c r="R33" s="147"/>
      <c r="S33" s="147"/>
      <c r="T33" s="147"/>
      <c r="U33" s="147"/>
    </row>
    <row r="34" spans="2:21" s="79" customFormat="1">
      <c r="B34" s="45" t="s">
        <v>255</v>
      </c>
      <c r="F34" s="79" t="s">
        <v>110</v>
      </c>
      <c r="H34" s="155">
        <f>'Berekening wegingsfactoren'!H191</f>
        <v>518.03614554839555</v>
      </c>
      <c r="J34" s="215"/>
      <c r="L34" s="147"/>
      <c r="M34" s="147"/>
      <c r="N34" s="147"/>
      <c r="O34" s="147"/>
      <c r="P34" s="147"/>
      <c r="Q34" s="147"/>
      <c r="R34" s="147"/>
      <c r="S34" s="147"/>
      <c r="T34" s="147"/>
      <c r="U34" s="147"/>
    </row>
    <row r="35" spans="2:21" s="79" customFormat="1">
      <c r="B35" s="45" t="s">
        <v>256</v>
      </c>
      <c r="F35" s="79" t="s">
        <v>110</v>
      </c>
      <c r="H35" s="155">
        <f>'Berekening wegingsfactoren'!H192</f>
        <v>952.93533461328207</v>
      </c>
      <c r="J35" s="215"/>
      <c r="L35" s="147"/>
      <c r="M35" s="147"/>
      <c r="N35" s="147"/>
      <c r="O35" s="147"/>
      <c r="P35" s="147"/>
      <c r="Q35" s="147"/>
      <c r="R35" s="147"/>
      <c r="S35" s="147"/>
      <c r="T35" s="147"/>
      <c r="U35" s="147"/>
    </row>
    <row r="36" spans="2:21" s="79" customFormat="1">
      <c r="B36" s="45" t="s">
        <v>257</v>
      </c>
      <c r="F36" s="79" t="s">
        <v>110</v>
      </c>
      <c r="H36" s="155">
        <f>'Berekening wegingsfactoren'!H193</f>
        <v>603.26943222310069</v>
      </c>
      <c r="J36" s="215"/>
      <c r="L36" s="147"/>
      <c r="M36" s="147"/>
      <c r="N36" s="147"/>
      <c r="O36" s="147"/>
      <c r="P36" s="147"/>
      <c r="Q36" s="147"/>
      <c r="R36" s="147"/>
      <c r="S36" s="147"/>
      <c r="T36" s="147"/>
      <c r="U36" s="147"/>
    </row>
    <row r="37" spans="2:21" s="79" customFormat="1">
      <c r="B37" s="45" t="s">
        <v>258</v>
      </c>
      <c r="F37" s="79" t="s">
        <v>110</v>
      </c>
      <c r="H37" s="155">
        <f>'Berekening wegingsfactoren'!H194</f>
        <v>1784.7915013655338</v>
      </c>
      <c r="J37" s="215"/>
      <c r="L37" s="147"/>
      <c r="M37" s="147"/>
      <c r="N37" s="147"/>
      <c r="O37" s="147"/>
      <c r="P37" s="147"/>
      <c r="Q37" s="147"/>
      <c r="R37" s="147"/>
      <c r="S37" s="147"/>
      <c r="T37" s="147"/>
      <c r="U37" s="147"/>
    </row>
    <row r="38" spans="2:21" s="79" customFormat="1">
      <c r="B38" s="45" t="s">
        <v>259</v>
      </c>
      <c r="F38" s="79" t="s">
        <v>110</v>
      </c>
      <c r="H38" s="155">
        <f>'Berekening wegingsfactoren'!H195</f>
        <v>662.31230000667597</v>
      </c>
      <c r="J38" s="215"/>
      <c r="L38" s="147"/>
      <c r="M38" s="147"/>
      <c r="N38" s="147"/>
      <c r="O38" s="147"/>
      <c r="P38" s="147"/>
      <c r="Q38" s="147"/>
      <c r="R38" s="147"/>
      <c r="S38" s="147"/>
      <c r="T38" s="147"/>
      <c r="U38" s="147"/>
    </row>
    <row r="39" spans="2:21" s="152" customFormat="1">
      <c r="B39" s="45" t="s">
        <v>260</v>
      </c>
      <c r="C39" s="79"/>
      <c r="D39" s="79"/>
      <c r="E39" s="79"/>
      <c r="F39" s="79" t="s">
        <v>110</v>
      </c>
      <c r="G39" s="79"/>
      <c r="H39" s="155">
        <f>'Berekening wegingsfactoren'!H196</f>
        <v>5253.1598311699136</v>
      </c>
      <c r="I39" s="79"/>
      <c r="J39" s="215"/>
      <c r="K39" s="79"/>
      <c r="L39" s="147"/>
      <c r="M39" s="147"/>
      <c r="N39" s="147"/>
      <c r="O39" s="147"/>
      <c r="P39" s="147"/>
      <c r="Q39" s="147"/>
      <c r="R39" s="147"/>
      <c r="S39" s="147"/>
      <c r="T39" s="147"/>
      <c r="U39" s="147"/>
    </row>
    <row r="40" spans="2:21" s="79" customFormat="1">
      <c r="B40" s="45" t="s">
        <v>261</v>
      </c>
      <c r="F40" s="79" t="s">
        <v>110</v>
      </c>
      <c r="H40" s="155">
        <f>'Berekening wegingsfactoren'!H197</f>
        <v>1033.1871560261316</v>
      </c>
      <c r="L40" s="147"/>
      <c r="M40" s="147"/>
      <c r="N40" s="147"/>
      <c r="O40" s="147"/>
      <c r="P40" s="147"/>
      <c r="Q40" s="147"/>
      <c r="R40" s="147"/>
      <c r="S40" s="147"/>
      <c r="T40" s="147"/>
      <c r="U40" s="147"/>
    </row>
    <row r="41" spans="2:21" s="79" customFormat="1">
      <c r="B41" s="27"/>
      <c r="H41" s="147"/>
      <c r="L41" s="147"/>
      <c r="M41" s="147"/>
      <c r="N41" s="147"/>
      <c r="O41" s="147"/>
      <c r="P41" s="147"/>
      <c r="Q41" s="147"/>
      <c r="R41" s="147"/>
      <c r="S41" s="147"/>
      <c r="T41" s="147"/>
      <c r="U41" s="147"/>
    </row>
    <row r="42" spans="2:21" s="79" customFormat="1">
      <c r="B42" s="44" t="s">
        <v>263</v>
      </c>
      <c r="H42" s="147"/>
      <c r="J42" s="132"/>
      <c r="L42" s="147"/>
      <c r="M42" s="147"/>
      <c r="N42" s="147"/>
      <c r="O42" s="147"/>
      <c r="P42" s="147"/>
      <c r="Q42" s="147"/>
      <c r="R42" s="147"/>
      <c r="S42" s="147"/>
      <c r="T42" s="147"/>
      <c r="U42" s="147"/>
    </row>
    <row r="43" spans="2:21" s="79" customFormat="1">
      <c r="B43" s="45"/>
      <c r="H43" s="147"/>
      <c r="L43" s="147"/>
      <c r="M43" s="147"/>
      <c r="N43" s="147"/>
      <c r="O43" s="147"/>
      <c r="P43" s="147"/>
      <c r="Q43" s="147"/>
      <c r="R43" s="147"/>
      <c r="S43" s="147"/>
      <c r="T43" s="147"/>
      <c r="U43" s="147"/>
    </row>
    <row r="44" spans="2:21" s="79" customFormat="1">
      <c r="B44" s="44" t="s">
        <v>251</v>
      </c>
      <c r="H44" s="147"/>
      <c r="J44" s="215"/>
      <c r="L44" s="147"/>
      <c r="M44" s="147"/>
      <c r="N44" s="147"/>
      <c r="O44" s="147"/>
      <c r="P44" s="147"/>
      <c r="Q44" s="147"/>
      <c r="R44" s="147"/>
      <c r="S44" s="147"/>
      <c r="T44" s="147"/>
      <c r="U44" s="147"/>
    </row>
    <row r="45" spans="2:21" s="79" customFormat="1">
      <c r="B45" s="45" t="s">
        <v>252</v>
      </c>
      <c r="F45" s="79" t="s">
        <v>110</v>
      </c>
      <c r="H45" s="155">
        <f>'Berekening wegingsfactoren'!H202</f>
        <v>4318.1984486140682</v>
      </c>
      <c r="J45" s="215"/>
      <c r="L45" s="147"/>
      <c r="M45" s="147"/>
      <c r="N45" s="147"/>
      <c r="O45" s="147"/>
      <c r="P45" s="147"/>
      <c r="Q45" s="147"/>
      <c r="R45" s="147"/>
      <c r="S45" s="147"/>
      <c r="T45" s="147"/>
      <c r="U45" s="147"/>
    </row>
    <row r="46" spans="2:21" s="79" customFormat="1">
      <c r="B46" s="45" t="s">
        <v>253</v>
      </c>
      <c r="F46" s="79" t="s">
        <v>110</v>
      </c>
      <c r="H46" s="155">
        <f>'Berekening wegingsfactoren'!H203</f>
        <v>5651.3017578294202</v>
      </c>
      <c r="J46" s="215"/>
      <c r="K46" s="132"/>
      <c r="L46" s="147"/>
      <c r="M46" s="147"/>
      <c r="N46" s="147"/>
      <c r="O46" s="147"/>
      <c r="P46" s="147"/>
      <c r="Q46" s="147"/>
      <c r="R46" s="147"/>
      <c r="S46" s="147"/>
      <c r="T46" s="147"/>
      <c r="U46" s="147"/>
    </row>
    <row r="47" spans="2:21" s="79" customFormat="1">
      <c r="B47" s="45" t="s">
        <v>254</v>
      </c>
      <c r="F47" s="79" t="s">
        <v>110</v>
      </c>
      <c r="H47" s="155">
        <f>'Berekening wegingsfactoren'!H204</f>
        <v>10841.027203664007</v>
      </c>
      <c r="J47" s="215"/>
      <c r="K47" s="132"/>
      <c r="L47" s="147"/>
      <c r="M47" s="147"/>
      <c r="N47" s="147"/>
      <c r="O47" s="147"/>
      <c r="P47" s="147"/>
      <c r="Q47" s="147"/>
      <c r="R47" s="147"/>
      <c r="S47" s="147"/>
      <c r="T47" s="147"/>
      <c r="U47" s="147"/>
    </row>
    <row r="48" spans="2:21" s="79" customFormat="1">
      <c r="B48" s="45" t="s">
        <v>255</v>
      </c>
      <c r="F48" s="79" t="s">
        <v>110</v>
      </c>
      <c r="H48" s="155">
        <f>'Berekening wegingsfactoren'!H205</f>
        <v>15969.39484177727</v>
      </c>
      <c r="J48" s="215"/>
      <c r="K48" s="132"/>
      <c r="L48" s="147"/>
      <c r="M48" s="147"/>
      <c r="N48" s="147"/>
      <c r="O48" s="147"/>
      <c r="P48" s="147"/>
      <c r="Q48" s="147"/>
      <c r="R48" s="147"/>
      <c r="S48" s="147"/>
      <c r="T48" s="147"/>
      <c r="U48" s="147"/>
    </row>
    <row r="49" spans="2:21" s="79" customFormat="1">
      <c r="B49" s="45" t="s">
        <v>256</v>
      </c>
      <c r="F49" s="79" t="s">
        <v>110</v>
      </c>
      <c r="H49" s="155">
        <f>'Berekening wegingsfactoren'!H206</f>
        <v>25524.608835244941</v>
      </c>
      <c r="J49" s="215"/>
      <c r="K49" s="132"/>
      <c r="L49" s="147"/>
      <c r="M49" s="147"/>
      <c r="N49" s="147"/>
      <c r="O49" s="147"/>
      <c r="P49" s="147"/>
      <c r="Q49" s="147"/>
      <c r="R49" s="147"/>
      <c r="S49" s="147"/>
      <c r="T49" s="147"/>
      <c r="U49" s="147"/>
    </row>
    <row r="50" spans="2:21" s="79" customFormat="1">
      <c r="B50" s="45" t="s">
        <v>257</v>
      </c>
      <c r="F50" s="79" t="s">
        <v>110</v>
      </c>
      <c r="H50" s="155">
        <f>'Berekening wegingsfactoren'!H207</f>
        <v>47954.626689104225</v>
      </c>
      <c r="J50" s="215"/>
      <c r="K50" s="132"/>
      <c r="L50" s="147"/>
      <c r="M50" s="147"/>
      <c r="N50" s="147"/>
      <c r="O50" s="147"/>
      <c r="P50" s="147"/>
      <c r="Q50" s="147"/>
      <c r="R50" s="147"/>
      <c r="S50" s="147"/>
      <c r="T50" s="147"/>
      <c r="U50" s="147"/>
    </row>
    <row r="51" spans="2:21" s="79" customFormat="1">
      <c r="B51" s="45" t="s">
        <v>258</v>
      </c>
      <c r="F51" s="79" t="s">
        <v>110</v>
      </c>
      <c r="H51" s="155">
        <f>'Berekening wegingsfactoren'!H208</f>
        <v>32105.637623438441</v>
      </c>
      <c r="J51" s="215"/>
      <c r="K51" s="132"/>
      <c r="L51" s="147"/>
      <c r="M51" s="147"/>
      <c r="N51" s="147"/>
      <c r="O51" s="147"/>
      <c r="P51" s="147"/>
      <c r="Q51" s="147"/>
      <c r="R51" s="147"/>
      <c r="S51" s="147"/>
      <c r="T51" s="147"/>
      <c r="U51" s="147"/>
    </row>
    <row r="52" spans="2:21" s="79" customFormat="1">
      <c r="B52" s="45" t="s">
        <v>259</v>
      </c>
      <c r="F52" s="79" t="s">
        <v>110</v>
      </c>
      <c r="H52" s="155">
        <f>'Berekening wegingsfactoren'!H209</f>
        <v>61175.982502676983</v>
      </c>
      <c r="J52" s="215"/>
      <c r="K52" s="132"/>
      <c r="L52" s="147"/>
      <c r="M52" s="147"/>
      <c r="N52" s="147"/>
      <c r="O52" s="147"/>
      <c r="P52" s="147"/>
      <c r="Q52" s="147"/>
      <c r="R52" s="147"/>
      <c r="S52" s="147"/>
      <c r="T52" s="147"/>
      <c r="U52" s="147"/>
    </row>
    <row r="53" spans="2:21" s="79" customFormat="1">
      <c r="B53" s="45" t="s">
        <v>260</v>
      </c>
      <c r="F53" s="79" t="s">
        <v>110</v>
      </c>
      <c r="H53" s="155" t="str">
        <f>'Berekening wegingsfactoren'!H210</f>
        <v xml:space="preserve"> </v>
      </c>
      <c r="J53" s="215"/>
      <c r="L53" s="147"/>
      <c r="M53" s="147"/>
      <c r="N53" s="147"/>
      <c r="O53" s="147"/>
      <c r="P53" s="147"/>
      <c r="Q53" s="147"/>
      <c r="R53" s="147"/>
      <c r="S53" s="147"/>
      <c r="T53" s="147"/>
      <c r="U53" s="147"/>
    </row>
    <row r="54" spans="2:21" s="79" customFormat="1">
      <c r="B54" s="45" t="s">
        <v>261</v>
      </c>
      <c r="F54" s="79" t="s">
        <v>110</v>
      </c>
      <c r="H54" s="155" t="str">
        <f>'Berekening wegingsfactoren'!H211</f>
        <v xml:space="preserve"> </v>
      </c>
      <c r="J54" s="215"/>
      <c r="L54" s="147"/>
      <c r="M54" s="147"/>
      <c r="N54" s="147"/>
      <c r="O54" s="147"/>
      <c r="P54" s="147"/>
      <c r="Q54" s="147"/>
      <c r="R54" s="147"/>
      <c r="S54" s="147"/>
      <c r="T54" s="147"/>
      <c r="U54" s="147"/>
    </row>
    <row r="55" spans="2:21" s="79" customFormat="1">
      <c r="B55" s="45"/>
      <c r="H55" s="147"/>
      <c r="J55" s="215"/>
      <c r="K55" s="132"/>
      <c r="L55" s="147"/>
      <c r="M55" s="147"/>
      <c r="N55" s="147"/>
      <c r="O55" s="147"/>
      <c r="P55" s="147"/>
      <c r="Q55" s="147"/>
      <c r="R55" s="147"/>
      <c r="S55" s="147"/>
      <c r="T55" s="147"/>
      <c r="U55" s="147"/>
    </row>
    <row r="56" spans="2:21" s="79" customFormat="1">
      <c r="B56" s="44" t="s">
        <v>262</v>
      </c>
      <c r="H56" s="147"/>
      <c r="J56" s="215"/>
      <c r="K56" s="132"/>
      <c r="L56" s="147"/>
      <c r="M56" s="147"/>
      <c r="N56" s="147"/>
      <c r="O56" s="147"/>
      <c r="P56" s="147"/>
      <c r="Q56" s="147"/>
      <c r="R56" s="147"/>
      <c r="S56" s="147"/>
      <c r="T56" s="147"/>
      <c r="U56" s="147"/>
    </row>
    <row r="57" spans="2:21" s="79" customFormat="1">
      <c r="B57" s="45" t="s">
        <v>252</v>
      </c>
      <c r="F57" s="79" t="s">
        <v>110</v>
      </c>
      <c r="H57" s="155">
        <f>'Berekening wegingsfactoren'!H214</f>
        <v>8560.6526894046965</v>
      </c>
      <c r="J57" s="215"/>
      <c r="K57" s="132"/>
      <c r="L57" s="147"/>
      <c r="M57" s="147"/>
      <c r="N57" s="147"/>
      <c r="O57" s="147"/>
      <c r="P57" s="147"/>
      <c r="Q57" s="147"/>
      <c r="R57" s="147"/>
      <c r="S57" s="147"/>
      <c r="T57" s="147"/>
      <c r="U57" s="147"/>
    </row>
    <row r="58" spans="2:21" s="79" customFormat="1">
      <c r="B58" s="45" t="s">
        <v>253</v>
      </c>
      <c r="F58" s="79" t="s">
        <v>110</v>
      </c>
      <c r="H58" s="155">
        <f>'Berekening wegingsfactoren'!H215</f>
        <v>16397.972206304948</v>
      </c>
      <c r="J58" s="215"/>
      <c r="K58" s="132"/>
      <c r="L58" s="147"/>
      <c r="M58" s="147"/>
      <c r="N58" s="147"/>
      <c r="O58" s="147"/>
      <c r="P58" s="147"/>
      <c r="Q58" s="147"/>
      <c r="R58" s="147"/>
      <c r="S58" s="147"/>
      <c r="T58" s="147"/>
      <c r="U58" s="147"/>
    </row>
    <row r="59" spans="2:21" s="79" customFormat="1">
      <c r="B59" s="45" t="s">
        <v>254</v>
      </c>
      <c r="F59" s="79" t="s">
        <v>110</v>
      </c>
      <c r="H59" s="155">
        <f>'Berekening wegingsfactoren'!H216</f>
        <v>21650.768558030628</v>
      </c>
      <c r="J59" s="215"/>
      <c r="K59" s="132"/>
      <c r="L59" s="147"/>
      <c r="M59" s="147"/>
      <c r="N59" s="147"/>
      <c r="O59" s="147"/>
      <c r="P59" s="147"/>
      <c r="Q59" s="147"/>
      <c r="R59" s="147"/>
      <c r="S59" s="147"/>
      <c r="T59" s="147"/>
      <c r="U59" s="147"/>
    </row>
    <row r="60" spans="2:21" s="79" customFormat="1">
      <c r="B60" s="45" t="s">
        <v>255</v>
      </c>
      <c r="F60" s="79" t="s">
        <v>110</v>
      </c>
      <c r="H60" s="155">
        <f>'Berekening wegingsfactoren'!H217</f>
        <v>14990.6279452046</v>
      </c>
      <c r="J60" s="215"/>
      <c r="K60" s="132"/>
      <c r="L60" s="147"/>
      <c r="M60" s="147"/>
      <c r="N60" s="147"/>
      <c r="O60" s="147"/>
      <c r="P60" s="147"/>
      <c r="Q60" s="147"/>
      <c r="R60" s="147"/>
      <c r="S60" s="147"/>
      <c r="T60" s="147"/>
      <c r="U60" s="147"/>
    </row>
    <row r="61" spans="2:21" s="79" customFormat="1">
      <c r="B61" s="45" t="s">
        <v>256</v>
      </c>
      <c r="F61" s="79" t="s">
        <v>110</v>
      </c>
      <c r="H61" s="155">
        <f>'Berekening wegingsfactoren'!H218</f>
        <v>18517.704300316225</v>
      </c>
      <c r="J61" s="215"/>
      <c r="K61" s="132"/>
      <c r="L61" s="147"/>
      <c r="M61" s="147"/>
      <c r="N61" s="147"/>
      <c r="O61" s="147"/>
      <c r="P61" s="147"/>
      <c r="Q61" s="147"/>
      <c r="R61" s="147"/>
      <c r="S61" s="147"/>
      <c r="T61" s="147"/>
      <c r="U61" s="147"/>
    </row>
    <row r="62" spans="2:21" s="79" customFormat="1">
      <c r="B62" s="45" t="s">
        <v>257</v>
      </c>
      <c r="F62" s="79" t="s">
        <v>110</v>
      </c>
      <c r="H62" s="155">
        <f>'Berekening wegingsfactoren'!H219</f>
        <v>23936.279181648522</v>
      </c>
      <c r="J62" s="215"/>
      <c r="L62" s="147"/>
      <c r="M62" s="147"/>
      <c r="N62" s="147"/>
      <c r="O62" s="147"/>
      <c r="P62" s="147"/>
      <c r="Q62" s="147"/>
      <c r="R62" s="147"/>
      <c r="S62" s="147"/>
      <c r="T62" s="147"/>
      <c r="U62" s="147"/>
    </row>
    <row r="63" spans="2:21" s="79" customFormat="1">
      <c r="B63" s="45" t="s">
        <v>258</v>
      </c>
      <c r="F63" s="79" t="s">
        <v>110</v>
      </c>
      <c r="H63" s="155">
        <f>'Berekening wegingsfactoren'!H220</f>
        <v>42373.095498926952</v>
      </c>
      <c r="I63" s="152"/>
      <c r="J63" s="215"/>
      <c r="K63" s="152"/>
      <c r="L63" s="147"/>
      <c r="M63" s="147"/>
      <c r="N63" s="147"/>
      <c r="O63" s="147"/>
      <c r="P63" s="147"/>
      <c r="Q63" s="147"/>
      <c r="R63" s="147"/>
      <c r="S63" s="147"/>
      <c r="T63" s="147"/>
      <c r="U63" s="147"/>
    </row>
    <row r="64" spans="2:21" s="79" customFormat="1">
      <c r="B64" s="45" t="s">
        <v>259</v>
      </c>
      <c r="F64" s="79" t="s">
        <v>110</v>
      </c>
      <c r="H64" s="155">
        <f>'Berekening wegingsfactoren'!H221</f>
        <v>7992.829282124063</v>
      </c>
      <c r="J64" s="215"/>
      <c r="L64" s="147"/>
      <c r="M64" s="147"/>
      <c r="N64" s="147"/>
      <c r="O64" s="147"/>
      <c r="P64" s="147"/>
      <c r="Q64" s="147"/>
      <c r="R64" s="147"/>
      <c r="S64" s="147"/>
      <c r="T64" s="147"/>
      <c r="U64" s="147"/>
    </row>
    <row r="65" spans="2:21" s="79" customFormat="1">
      <c r="B65" s="45" t="s">
        <v>260</v>
      </c>
      <c r="F65" s="79" t="s">
        <v>110</v>
      </c>
      <c r="H65" s="155">
        <f>'Berekening wegingsfactoren'!H222</f>
        <v>0</v>
      </c>
      <c r="J65" s="215"/>
      <c r="L65" s="147"/>
      <c r="M65" s="147"/>
      <c r="N65" s="147"/>
      <c r="O65" s="147"/>
      <c r="P65" s="147"/>
      <c r="Q65" s="147"/>
      <c r="R65" s="147"/>
      <c r="S65" s="147"/>
      <c r="T65" s="147"/>
      <c r="U65" s="147"/>
    </row>
    <row r="66" spans="2:21" s="79" customFormat="1">
      <c r="B66" s="45" t="s">
        <v>261</v>
      </c>
      <c r="F66" s="79" t="s">
        <v>110</v>
      </c>
      <c r="H66" s="155">
        <f>'Berekening wegingsfactoren'!H223</f>
        <v>0</v>
      </c>
      <c r="L66" s="147"/>
      <c r="M66" s="147"/>
      <c r="N66" s="147"/>
      <c r="O66" s="147"/>
      <c r="P66" s="147"/>
      <c r="Q66" s="147"/>
      <c r="R66" s="147"/>
      <c r="S66" s="147"/>
      <c r="T66" s="147"/>
      <c r="U66" s="147"/>
    </row>
    <row r="67" spans="2:21" s="79" customFormat="1">
      <c r="B67" s="27"/>
      <c r="H67" s="147"/>
      <c r="L67" s="147"/>
      <c r="M67" s="147"/>
      <c r="N67" s="147"/>
      <c r="O67" s="147"/>
      <c r="P67" s="147"/>
      <c r="Q67" s="147"/>
      <c r="R67" s="147"/>
      <c r="S67" s="147"/>
      <c r="T67" s="147"/>
      <c r="U67" s="147"/>
    </row>
    <row r="68" spans="2:21" s="79" customFormat="1">
      <c r="B68" s="44" t="s">
        <v>264</v>
      </c>
      <c r="H68" s="147"/>
      <c r="L68" s="147"/>
      <c r="M68" s="147"/>
      <c r="N68" s="147"/>
      <c r="O68" s="147"/>
      <c r="P68" s="147"/>
      <c r="Q68" s="147"/>
      <c r="R68" s="147"/>
      <c r="S68" s="147"/>
      <c r="T68" s="147"/>
      <c r="U68" s="147"/>
    </row>
    <row r="69" spans="2:21" s="79" customFormat="1">
      <c r="B69" s="27"/>
      <c r="H69" s="147"/>
      <c r="L69" s="147"/>
      <c r="M69" s="147"/>
      <c r="N69" s="147"/>
      <c r="O69" s="147"/>
      <c r="P69" s="147"/>
      <c r="Q69" s="147"/>
      <c r="R69" s="147"/>
      <c r="S69" s="147"/>
      <c r="T69" s="147"/>
      <c r="U69" s="147"/>
    </row>
    <row r="70" spans="2:21" s="79" customFormat="1">
      <c r="B70" s="44" t="s">
        <v>251</v>
      </c>
      <c r="H70" s="147"/>
      <c r="J70" s="215"/>
      <c r="L70" s="147"/>
      <c r="M70" s="147"/>
      <c r="N70" s="147"/>
      <c r="O70" s="147"/>
      <c r="P70" s="147"/>
      <c r="Q70" s="147"/>
      <c r="R70" s="147"/>
      <c r="S70" s="147"/>
      <c r="T70" s="147"/>
      <c r="U70" s="147"/>
    </row>
    <row r="71" spans="2:21" s="79" customFormat="1">
      <c r="B71" s="45" t="s">
        <v>252</v>
      </c>
      <c r="F71" s="79" t="s">
        <v>110</v>
      </c>
      <c r="H71" s="155">
        <f>'Berekening wegingsfactoren'!H228</f>
        <v>43.803220942146723</v>
      </c>
      <c r="J71" s="215"/>
      <c r="L71" s="147"/>
      <c r="M71" s="147"/>
      <c r="N71" s="147"/>
      <c r="O71" s="147"/>
      <c r="P71" s="147"/>
      <c r="Q71" s="147"/>
      <c r="R71" s="147"/>
      <c r="S71" s="147"/>
      <c r="T71" s="147"/>
      <c r="U71" s="147"/>
    </row>
    <row r="72" spans="2:21" s="79" customFormat="1">
      <c r="B72" s="45" t="s">
        <v>253</v>
      </c>
      <c r="C72" s="126"/>
      <c r="D72" s="126"/>
      <c r="F72" s="79" t="s">
        <v>110</v>
      </c>
      <c r="H72" s="155">
        <f>'Berekening wegingsfactoren'!H229</f>
        <v>70.412183181150979</v>
      </c>
      <c r="J72" s="215"/>
      <c r="L72" s="147"/>
      <c r="M72" s="147"/>
      <c r="N72" s="147"/>
      <c r="O72" s="147"/>
      <c r="P72" s="147"/>
      <c r="Q72" s="147"/>
      <c r="R72" s="147"/>
      <c r="S72" s="147"/>
      <c r="T72" s="147"/>
      <c r="U72" s="147"/>
    </row>
    <row r="73" spans="2:21" s="79" customFormat="1">
      <c r="B73" s="45" t="s">
        <v>254</v>
      </c>
      <c r="F73" s="79" t="s">
        <v>110</v>
      </c>
      <c r="H73" s="155">
        <f>'Berekening wegingsfactoren'!H230</f>
        <v>73.092679712342317</v>
      </c>
      <c r="J73" s="215"/>
      <c r="L73" s="147"/>
      <c r="M73" s="147"/>
      <c r="N73" s="147"/>
      <c r="O73" s="147"/>
      <c r="P73" s="147"/>
      <c r="Q73" s="147"/>
      <c r="R73" s="147"/>
      <c r="S73" s="147"/>
      <c r="T73" s="147"/>
      <c r="U73" s="147"/>
    </row>
    <row r="74" spans="2:21" s="79" customFormat="1">
      <c r="B74" s="45" t="s">
        <v>255</v>
      </c>
      <c r="F74" s="79" t="s">
        <v>110</v>
      </c>
      <c r="H74" s="155">
        <f>'Berekening wegingsfactoren'!H231</f>
        <v>75.870032187079048</v>
      </c>
      <c r="J74" s="215"/>
      <c r="L74" s="147"/>
      <c r="M74" s="147"/>
      <c r="N74" s="147"/>
      <c r="O74" s="147"/>
      <c r="P74" s="147"/>
      <c r="Q74" s="147"/>
      <c r="R74" s="147"/>
      <c r="S74" s="147"/>
      <c r="T74" s="147"/>
      <c r="U74" s="147"/>
    </row>
    <row r="75" spans="2:21" s="79" customFormat="1">
      <c r="B75" s="45" t="s">
        <v>256</v>
      </c>
      <c r="F75" s="79" t="s">
        <v>110</v>
      </c>
      <c r="H75" s="155">
        <f>'Berekening wegingsfactoren'!H232</f>
        <v>77.403340824924911</v>
      </c>
      <c r="J75" s="215"/>
      <c r="L75" s="147"/>
      <c r="M75" s="147"/>
      <c r="N75" s="147"/>
      <c r="O75" s="147"/>
      <c r="P75" s="147"/>
      <c r="Q75" s="147"/>
      <c r="R75" s="147"/>
      <c r="S75" s="147"/>
      <c r="T75" s="147"/>
      <c r="U75" s="147"/>
    </row>
    <row r="76" spans="2:21" s="79" customFormat="1">
      <c r="B76" s="45" t="s">
        <v>257</v>
      </c>
      <c r="F76" s="79" t="s">
        <v>110</v>
      </c>
      <c r="H76" s="155">
        <f>'Berekening wegingsfactoren'!H233</f>
        <v>87.898245876991112</v>
      </c>
      <c r="J76" s="215"/>
      <c r="L76" s="147"/>
      <c r="M76" s="147"/>
      <c r="N76" s="147"/>
      <c r="O76" s="147"/>
      <c r="P76" s="147"/>
      <c r="Q76" s="147"/>
      <c r="R76" s="147"/>
      <c r="S76" s="147"/>
      <c r="T76" s="147"/>
      <c r="U76" s="147"/>
    </row>
    <row r="77" spans="2:21" s="79" customFormat="1">
      <c r="B77" s="45" t="s">
        <v>258</v>
      </c>
      <c r="F77" s="79" t="s">
        <v>110</v>
      </c>
      <c r="H77" s="155" t="str">
        <f>'Berekening wegingsfactoren'!H234</f>
        <v xml:space="preserve"> </v>
      </c>
      <c r="J77" s="215"/>
      <c r="L77" s="147"/>
      <c r="M77" s="147"/>
      <c r="N77" s="147"/>
      <c r="O77" s="147"/>
      <c r="P77" s="147"/>
      <c r="Q77" s="147"/>
      <c r="R77" s="147"/>
      <c r="S77" s="147"/>
      <c r="T77" s="147"/>
      <c r="U77" s="147"/>
    </row>
    <row r="78" spans="2:21" s="79" customFormat="1">
      <c r="B78" s="45" t="s">
        <v>259</v>
      </c>
      <c r="F78" s="79" t="s">
        <v>110</v>
      </c>
      <c r="H78" s="155" t="str">
        <f>'Berekening wegingsfactoren'!H235</f>
        <v xml:space="preserve"> </v>
      </c>
      <c r="J78" s="215"/>
      <c r="L78" s="147"/>
      <c r="M78" s="147"/>
      <c r="N78" s="147"/>
      <c r="O78" s="147"/>
      <c r="P78" s="147"/>
      <c r="Q78" s="147"/>
      <c r="R78" s="147"/>
      <c r="S78" s="147"/>
      <c r="T78" s="147"/>
      <c r="U78" s="147"/>
    </row>
    <row r="79" spans="2:21" s="79" customFormat="1">
      <c r="B79" s="45" t="s">
        <v>260</v>
      </c>
      <c r="F79" s="79" t="s">
        <v>110</v>
      </c>
      <c r="H79" s="155">
        <f>'Berekening wegingsfactoren'!H236</f>
        <v>0</v>
      </c>
      <c r="J79" s="215"/>
      <c r="L79" s="147"/>
      <c r="M79" s="147"/>
      <c r="N79" s="147"/>
      <c r="O79" s="147"/>
      <c r="P79" s="147"/>
      <c r="Q79" s="147"/>
      <c r="R79" s="147"/>
      <c r="S79" s="147"/>
      <c r="T79" s="147"/>
      <c r="U79" s="147"/>
    </row>
    <row r="80" spans="2:21" s="79" customFormat="1">
      <c r="B80" s="45" t="s">
        <v>261</v>
      </c>
      <c r="F80" s="79" t="s">
        <v>110</v>
      </c>
      <c r="H80" s="155" t="str">
        <f>'Berekening wegingsfactoren'!H237</f>
        <v xml:space="preserve"> </v>
      </c>
      <c r="J80" s="215"/>
      <c r="L80" s="147"/>
      <c r="M80" s="147"/>
      <c r="N80" s="147"/>
      <c r="O80" s="147"/>
      <c r="P80" s="147"/>
      <c r="Q80" s="147"/>
      <c r="R80" s="147"/>
      <c r="S80" s="147"/>
      <c r="T80" s="147"/>
      <c r="U80" s="147"/>
    </row>
    <row r="81" spans="1:21" s="79" customFormat="1">
      <c r="B81" s="121"/>
      <c r="H81" s="147"/>
      <c r="J81" s="215"/>
      <c r="L81" s="147"/>
      <c r="M81" s="147"/>
      <c r="N81" s="147"/>
      <c r="O81" s="147"/>
      <c r="P81" s="147"/>
      <c r="Q81" s="147"/>
      <c r="R81" s="147"/>
      <c r="S81" s="147"/>
      <c r="T81" s="147"/>
      <c r="U81" s="147"/>
    </row>
    <row r="82" spans="1:21" s="79" customFormat="1">
      <c r="B82" s="142" t="s">
        <v>262</v>
      </c>
      <c r="H82" s="147"/>
      <c r="J82" s="215"/>
      <c r="L82" s="147"/>
      <c r="M82" s="147"/>
      <c r="N82" s="147"/>
      <c r="O82" s="147"/>
      <c r="P82" s="147"/>
      <c r="Q82" s="147"/>
      <c r="R82" s="147"/>
      <c r="S82" s="147"/>
      <c r="T82" s="147"/>
      <c r="U82" s="147"/>
    </row>
    <row r="83" spans="1:21" s="79" customFormat="1">
      <c r="B83" s="45" t="s">
        <v>252</v>
      </c>
      <c r="F83" s="79" t="s">
        <v>110</v>
      </c>
      <c r="H83" s="155">
        <f>'Berekening wegingsfactoren'!H240</f>
        <v>144.20352704349969</v>
      </c>
      <c r="J83" s="215"/>
      <c r="L83" s="147"/>
      <c r="M83" s="147"/>
      <c r="N83" s="147"/>
      <c r="O83" s="147"/>
      <c r="P83" s="147"/>
      <c r="Q83" s="147"/>
      <c r="R83" s="147"/>
      <c r="S83" s="147"/>
      <c r="T83" s="147"/>
      <c r="U83" s="147"/>
    </row>
    <row r="84" spans="1:21" s="79" customFormat="1">
      <c r="B84" s="45" t="s">
        <v>253</v>
      </c>
      <c r="F84" s="79" t="s">
        <v>110</v>
      </c>
      <c r="H84" s="155">
        <f>'Berekening wegingsfactoren'!H241</f>
        <v>87.504762476964714</v>
      </c>
      <c r="J84" s="215"/>
      <c r="L84" s="147"/>
      <c r="M84" s="147"/>
      <c r="N84" s="147"/>
      <c r="O84" s="147"/>
      <c r="P84" s="147"/>
      <c r="Q84" s="147"/>
      <c r="R84" s="147"/>
      <c r="S84" s="147"/>
      <c r="T84" s="147"/>
      <c r="U84" s="147"/>
    </row>
    <row r="85" spans="1:21" s="79" customFormat="1">
      <c r="B85" s="45" t="s">
        <v>254</v>
      </c>
      <c r="F85" s="79" t="s">
        <v>110</v>
      </c>
      <c r="H85" s="155">
        <f>'Berekening wegingsfactoren'!H242</f>
        <v>59.641209067747432</v>
      </c>
      <c r="J85" s="215"/>
      <c r="L85" s="147"/>
      <c r="M85" s="147"/>
      <c r="N85" s="147"/>
      <c r="O85" s="147"/>
      <c r="P85" s="147"/>
      <c r="Q85" s="147"/>
      <c r="R85" s="147"/>
      <c r="S85" s="147"/>
      <c r="T85" s="147"/>
      <c r="U85" s="147"/>
    </row>
    <row r="86" spans="1:21" s="79" customFormat="1">
      <c r="B86" s="45" t="s">
        <v>255</v>
      </c>
      <c r="F86" s="79" t="s">
        <v>110</v>
      </c>
      <c r="H86" s="155">
        <f>'Berekening wegingsfactoren'!H243</f>
        <v>71.809804712423627</v>
      </c>
      <c r="J86" s="215"/>
      <c r="L86" s="147"/>
      <c r="M86" s="147"/>
      <c r="N86" s="147"/>
      <c r="O86" s="147"/>
      <c r="P86" s="147"/>
      <c r="Q86" s="147"/>
      <c r="R86" s="147"/>
      <c r="S86" s="147"/>
      <c r="T86" s="147"/>
      <c r="U86" s="147"/>
    </row>
    <row r="87" spans="1:21" s="79" customFormat="1">
      <c r="B87" s="45" t="s">
        <v>256</v>
      </c>
      <c r="F87" s="79" t="s">
        <v>110</v>
      </c>
      <c r="H87" s="155">
        <f>'Berekening wegingsfactoren'!H244</f>
        <v>109.37662627816475</v>
      </c>
      <c r="J87" s="215"/>
      <c r="L87" s="147"/>
      <c r="M87" s="147"/>
      <c r="N87" s="147"/>
      <c r="O87" s="147"/>
      <c r="P87" s="147"/>
      <c r="Q87" s="147"/>
      <c r="R87" s="147"/>
      <c r="S87" s="147"/>
      <c r="T87" s="147"/>
      <c r="U87" s="147"/>
    </row>
    <row r="88" spans="1:21" s="79" customFormat="1">
      <c r="B88" s="45" t="s">
        <v>257</v>
      </c>
      <c r="F88" s="79" t="s">
        <v>110</v>
      </c>
      <c r="H88" s="155">
        <f>'Berekening wegingsfactoren'!H245</f>
        <v>113.07321569589348</v>
      </c>
      <c r="J88" s="215"/>
      <c r="L88" s="147"/>
      <c r="M88" s="147"/>
      <c r="N88" s="147"/>
      <c r="O88" s="147"/>
      <c r="P88" s="147"/>
      <c r="Q88" s="147"/>
      <c r="R88" s="147"/>
      <c r="S88" s="147"/>
      <c r="T88" s="147"/>
      <c r="U88" s="147"/>
    </row>
    <row r="89" spans="1:21" s="79" customFormat="1">
      <c r="B89" s="45" t="s">
        <v>258</v>
      </c>
      <c r="F89" s="79" t="s">
        <v>110</v>
      </c>
      <c r="H89" s="155">
        <f>'Berekening wegingsfactoren'!H246</f>
        <v>96.610573283951837</v>
      </c>
      <c r="J89" s="215"/>
      <c r="L89" s="147"/>
      <c r="M89" s="147"/>
      <c r="N89" s="147"/>
      <c r="O89" s="147"/>
      <c r="P89" s="147"/>
      <c r="Q89" s="147"/>
      <c r="R89" s="147"/>
      <c r="S89" s="147"/>
      <c r="T89" s="147"/>
      <c r="U89" s="147"/>
    </row>
    <row r="90" spans="1:21" s="79" customFormat="1">
      <c r="B90" s="45" t="s">
        <v>259</v>
      </c>
      <c r="F90" s="79" t="s">
        <v>110</v>
      </c>
      <c r="H90" s="155">
        <f>'Berekening wegingsfactoren'!H247</f>
        <v>77.031360000000006</v>
      </c>
      <c r="J90" s="215"/>
      <c r="L90" s="147"/>
      <c r="M90" s="147"/>
      <c r="N90" s="147"/>
      <c r="O90" s="147"/>
      <c r="P90" s="147"/>
      <c r="Q90" s="147"/>
      <c r="R90" s="147"/>
      <c r="S90" s="147"/>
      <c r="T90" s="147"/>
      <c r="U90" s="147"/>
    </row>
    <row r="91" spans="1:21" s="79" customFormat="1">
      <c r="B91" s="45" t="s">
        <v>260</v>
      </c>
      <c r="F91" s="79" t="s">
        <v>110</v>
      </c>
      <c r="H91" s="155" t="str">
        <f>'Berekening wegingsfactoren'!H248</f>
        <v xml:space="preserve"> </v>
      </c>
      <c r="J91" s="215"/>
      <c r="L91" s="147"/>
      <c r="M91" s="147"/>
      <c r="N91" s="147"/>
      <c r="O91" s="147"/>
      <c r="P91" s="147"/>
      <c r="Q91" s="147"/>
      <c r="R91" s="147"/>
      <c r="S91" s="147"/>
      <c r="T91" s="147"/>
      <c r="U91" s="147"/>
    </row>
    <row r="92" spans="1:21" s="79" customFormat="1">
      <c r="B92" s="45" t="s">
        <v>261</v>
      </c>
      <c r="F92" s="79" t="s">
        <v>110</v>
      </c>
      <c r="H92" s="155" t="str">
        <f>'Berekening wegingsfactoren'!H249</f>
        <v xml:space="preserve"> </v>
      </c>
      <c r="J92" s="217"/>
      <c r="L92" s="147"/>
      <c r="M92" s="147"/>
      <c r="N92" s="147"/>
      <c r="O92" s="147"/>
      <c r="P92" s="147"/>
      <c r="Q92" s="147"/>
      <c r="R92" s="147"/>
      <c r="S92" s="147"/>
      <c r="T92" s="147"/>
      <c r="U92" s="147"/>
    </row>
    <row r="93" spans="1:21" s="152" customFormat="1"/>
    <row r="94" spans="1:21" s="214" customFormat="1">
      <c r="A94" s="213"/>
      <c r="B94" s="214" t="s">
        <v>308</v>
      </c>
    </row>
    <row r="95" spans="1:21" s="79" customFormat="1">
      <c r="A95" s="152"/>
      <c r="B95" s="126"/>
    </row>
    <row r="96" spans="1:21" s="152" customFormat="1">
      <c r="B96" s="44" t="s">
        <v>250</v>
      </c>
      <c r="C96" s="27"/>
      <c r="D96" s="27"/>
      <c r="E96" s="27"/>
      <c r="F96" s="27"/>
      <c r="G96" s="27"/>
      <c r="H96" s="27"/>
      <c r="I96" s="27"/>
      <c r="J96" s="27"/>
      <c r="K96" s="27"/>
      <c r="L96" s="27"/>
      <c r="M96" s="27"/>
      <c r="N96" s="27"/>
      <c r="O96" s="27"/>
      <c r="P96" s="27"/>
      <c r="Q96" s="27"/>
      <c r="R96" s="27"/>
      <c r="S96" s="27"/>
      <c r="T96" s="27"/>
      <c r="U96" s="27"/>
    </row>
    <row r="97" spans="2:25" s="79" customFormat="1">
      <c r="B97" s="45"/>
      <c r="C97" s="27"/>
      <c r="D97" s="27"/>
      <c r="E97" s="27"/>
      <c r="F97" s="27"/>
      <c r="G97" s="27"/>
      <c r="H97" s="27"/>
      <c r="I97" s="27"/>
      <c r="J97" s="27"/>
      <c r="K97" s="27"/>
      <c r="L97" s="27"/>
      <c r="M97" s="27"/>
      <c r="N97" s="27"/>
      <c r="O97" s="27"/>
      <c r="P97" s="27"/>
      <c r="Q97" s="27"/>
      <c r="R97" s="27"/>
      <c r="S97" s="27"/>
      <c r="T97" s="66"/>
      <c r="U97" s="66"/>
    </row>
    <row r="98" spans="2:25" s="79" customFormat="1">
      <c r="B98" s="44" t="s">
        <v>251</v>
      </c>
      <c r="C98" s="27"/>
      <c r="D98" s="27"/>
      <c r="E98" s="27"/>
      <c r="F98" s="27"/>
      <c r="G98" s="27"/>
      <c r="H98" s="27"/>
      <c r="I98" s="27"/>
      <c r="J98" s="27"/>
      <c r="K98" s="27"/>
      <c r="L98" s="27"/>
      <c r="M98" s="27"/>
      <c r="N98" s="27"/>
      <c r="O98" s="27"/>
      <c r="P98" s="27"/>
      <c r="Q98" s="27"/>
      <c r="R98" s="27"/>
      <c r="S98" s="27"/>
      <c r="T98" s="66"/>
      <c r="U98" s="66"/>
    </row>
    <row r="99" spans="2:25" s="79" customFormat="1">
      <c r="B99" s="45" t="s">
        <v>252</v>
      </c>
      <c r="C99" s="27"/>
      <c r="D99" s="27"/>
      <c r="E99" s="27"/>
      <c r="F99" s="27" t="s">
        <v>110</v>
      </c>
      <c r="G99" s="27"/>
      <c r="H99" s="27"/>
      <c r="I99" s="27"/>
      <c r="J99" s="218">
        <f>SUM(L99:S99)</f>
        <v>9622.0503846742522</v>
      </c>
      <c r="K99" s="217"/>
      <c r="L99" s="219">
        <f>'Berekening rekenvolumes'!L258</f>
        <v>229.15384615384616</v>
      </c>
      <c r="M99" s="219">
        <f>'Berekening rekenvolumes'!M258</f>
        <v>193.94954212108632</v>
      </c>
      <c r="N99" s="219">
        <f>'Berekening rekenvolumes'!N258</f>
        <v>3301.449929953515</v>
      </c>
      <c r="O99" s="219">
        <f>'Berekening rekenvolumes'!O258</f>
        <v>3421.8932857219002</v>
      </c>
      <c r="P99" s="219">
        <f>'Berekening rekenvolumes'!P258</f>
        <v>136.72</v>
      </c>
      <c r="Q99" s="219">
        <f>'Berekening rekenvolumes'!Q258</f>
        <v>2232.2171140572391</v>
      </c>
      <c r="R99" s="219">
        <f>'Berekening rekenvolumes'!R258</f>
        <v>106.66666666666667</v>
      </c>
      <c r="S99" s="219">
        <f>'Berekening rekenvolumes'!S258</f>
        <v>0</v>
      </c>
      <c r="T99" s="217"/>
      <c r="U99" s="217"/>
      <c r="W99" s="153"/>
    </row>
    <row r="100" spans="2:25" s="79" customFormat="1">
      <c r="B100" s="45" t="s">
        <v>253</v>
      </c>
      <c r="C100" s="27"/>
      <c r="D100" s="27"/>
      <c r="E100" s="27"/>
      <c r="F100" s="27" t="s">
        <v>110</v>
      </c>
      <c r="G100" s="27"/>
      <c r="H100" s="27"/>
      <c r="I100" s="27"/>
      <c r="J100" s="218">
        <f t="shared" ref="J100:J108" si="0">SUM(L100:S100)</f>
        <v>12021.74619056299</v>
      </c>
      <c r="K100" s="27"/>
      <c r="L100" s="219">
        <f>'Berekening rekenvolumes'!L259</f>
        <v>176.12820512820511</v>
      </c>
      <c r="M100" s="219">
        <f>'Berekening rekenvolumes'!M259</f>
        <v>250.83846119979373</v>
      </c>
      <c r="N100" s="219">
        <f>'Berekening rekenvolumes'!N259</f>
        <v>3535.9894882408494</v>
      </c>
      <c r="O100" s="219">
        <f>'Berekening rekenvolumes'!O259</f>
        <v>4464.9431433173741</v>
      </c>
      <c r="P100" s="219">
        <f>'Berekening rekenvolumes'!P259</f>
        <v>135.33666666666667</v>
      </c>
      <c r="Q100" s="219">
        <f>'Berekening rekenvolumes'!Q259</f>
        <v>3260.8435593434347</v>
      </c>
      <c r="R100" s="219">
        <f>'Berekening rekenvolumes'!R259</f>
        <v>197.66666666666666</v>
      </c>
      <c r="S100" s="219">
        <f>'Berekening rekenvolumes'!S259</f>
        <v>0</v>
      </c>
      <c r="T100" s="217"/>
      <c r="U100" s="217"/>
    </row>
    <row r="101" spans="2:25" s="79" customFormat="1">
      <c r="B101" s="45" t="s">
        <v>254</v>
      </c>
      <c r="C101" s="27"/>
      <c r="D101" s="27"/>
      <c r="E101" s="27"/>
      <c r="F101" s="27" t="s">
        <v>110</v>
      </c>
      <c r="G101" s="27"/>
      <c r="H101" s="27"/>
      <c r="I101" s="27"/>
      <c r="J101" s="218">
        <f t="shared" si="0"/>
        <v>6322.3285060547641</v>
      </c>
      <c r="K101" s="27"/>
      <c r="L101" s="219">
        <f>'Berekening rekenvolumes'!L260</f>
        <v>57.743589743589745</v>
      </c>
      <c r="M101" s="219">
        <f>'Berekening rekenvolumes'!M260</f>
        <v>93.812167125803498</v>
      </c>
      <c r="N101" s="219">
        <f>'Berekening rekenvolumes'!N260</f>
        <v>1939.328233196361</v>
      </c>
      <c r="O101" s="219">
        <f>'Berekening rekenvolumes'!O260</f>
        <v>2123.2610622853072</v>
      </c>
      <c r="P101" s="219">
        <f>'Berekening rekenvolumes'!P260</f>
        <v>36.556666666666665</v>
      </c>
      <c r="Q101" s="219">
        <f>'Berekening rekenvolumes'!Q260</f>
        <v>1883.6267870370368</v>
      </c>
      <c r="R101" s="219">
        <f>'Berekening rekenvolumes'!R260</f>
        <v>188</v>
      </c>
      <c r="S101" s="219">
        <f>'Berekening rekenvolumes'!S260</f>
        <v>0</v>
      </c>
      <c r="T101" s="217"/>
      <c r="U101" s="217"/>
    </row>
    <row r="102" spans="2:25" s="79" customFormat="1">
      <c r="B102" s="45" t="s">
        <v>255</v>
      </c>
      <c r="C102" s="27"/>
      <c r="D102" s="27"/>
      <c r="E102" s="27"/>
      <c r="F102" s="27" t="s">
        <v>110</v>
      </c>
      <c r="G102" s="27"/>
      <c r="H102" s="27"/>
      <c r="I102" s="27"/>
      <c r="J102" s="218">
        <f t="shared" si="0"/>
        <v>3221.5314931567564</v>
      </c>
      <c r="K102" s="27"/>
      <c r="L102" s="219">
        <f>'Berekening rekenvolumes'!L261</f>
        <v>52.717948717948723</v>
      </c>
      <c r="M102" s="219">
        <f>'Berekening rekenvolumes'!M261</f>
        <v>52.896758997194866</v>
      </c>
      <c r="N102" s="219">
        <f>'Berekening rekenvolumes'!N261</f>
        <v>952.76971118990195</v>
      </c>
      <c r="O102" s="219">
        <f>'Berekening rekenvolumes'!O261</f>
        <v>1220.2830766839395</v>
      </c>
      <c r="P102" s="219">
        <f>'Berekening rekenvolumes'!P261</f>
        <v>18.75</v>
      </c>
      <c r="Q102" s="219">
        <f>'Berekening rekenvolumes'!Q261</f>
        <v>626.56038299663305</v>
      </c>
      <c r="R102" s="219">
        <f>'Berekening rekenvolumes'!R261</f>
        <v>297.55361457113855</v>
      </c>
      <c r="S102" s="219">
        <f>'Berekening rekenvolumes'!S261</f>
        <v>0</v>
      </c>
      <c r="T102" s="217"/>
      <c r="U102" s="217"/>
    </row>
    <row r="103" spans="2:25" s="79" customFormat="1">
      <c r="B103" s="45" t="s">
        <v>256</v>
      </c>
      <c r="C103" s="27"/>
      <c r="D103" s="27"/>
      <c r="E103" s="27"/>
      <c r="F103" s="27" t="s">
        <v>110</v>
      </c>
      <c r="G103" s="27"/>
      <c r="H103" s="27"/>
      <c r="I103" s="27"/>
      <c r="J103" s="218">
        <f t="shared" si="0"/>
        <v>2555.501927133098</v>
      </c>
      <c r="K103" s="27"/>
      <c r="L103" s="219">
        <f>'Berekening rekenvolumes'!L262</f>
        <v>15.794871794871796</v>
      </c>
      <c r="M103" s="219">
        <f>'Berekening rekenvolumes'!M262</f>
        <v>11.894277142533682</v>
      </c>
      <c r="N103" s="219">
        <f>'Berekening rekenvolumes'!N262</f>
        <v>754.0985995099594</v>
      </c>
      <c r="O103" s="219">
        <f>'Berekening rekenvolumes'!O262</f>
        <v>665.95378617854385</v>
      </c>
      <c r="P103" s="219">
        <f>'Berekening rekenvolumes'!P262</f>
        <v>4</v>
      </c>
      <c r="Q103" s="219">
        <f>'Berekening rekenvolumes'!Q262</f>
        <v>712.09472979797977</v>
      </c>
      <c r="R103" s="219">
        <f>'Berekening rekenvolumes'!R262</f>
        <v>391.66566270920958</v>
      </c>
      <c r="S103" s="219">
        <f>'Berekening rekenvolumes'!S262</f>
        <v>0</v>
      </c>
      <c r="T103" s="217"/>
      <c r="U103" s="217"/>
    </row>
    <row r="104" spans="2:25" s="79" customFormat="1">
      <c r="B104" s="45" t="s">
        <v>257</v>
      </c>
      <c r="C104" s="27"/>
      <c r="D104" s="27"/>
      <c r="E104" s="27"/>
      <c r="F104" s="27" t="s">
        <v>110</v>
      </c>
      <c r="G104" s="27"/>
      <c r="H104" s="27"/>
      <c r="I104" s="27"/>
      <c r="J104" s="218">
        <f t="shared" si="0"/>
        <v>1113.3111244047955</v>
      </c>
      <c r="K104" s="27"/>
      <c r="L104" s="219">
        <f>'Berekening rekenvolumes'!L263</f>
        <v>3.6153846153846154</v>
      </c>
      <c r="M104" s="219">
        <f>'Berekening rekenvolumes'!M263</f>
        <v>0.33275217932752182</v>
      </c>
      <c r="N104" s="219">
        <f>'Berekening rekenvolumes'!N263</f>
        <v>335.42935485227002</v>
      </c>
      <c r="O104" s="219">
        <f>'Berekening rekenvolumes'!O263</f>
        <v>352.41646356589405</v>
      </c>
      <c r="P104" s="219">
        <f>'Berekening rekenvolumes'!P263</f>
        <v>3</v>
      </c>
      <c r="Q104" s="219">
        <f>'Berekening rekenvolumes'!Q263</f>
        <v>416.85050252525258</v>
      </c>
      <c r="R104" s="219">
        <f>'Berekening rekenvolumes'!R263</f>
        <v>1.6666666666666667</v>
      </c>
      <c r="S104" s="219">
        <f>'Berekening rekenvolumes'!S263</f>
        <v>0</v>
      </c>
      <c r="T104" s="217"/>
      <c r="U104" s="217"/>
      <c r="Y104" s="76"/>
    </row>
    <row r="105" spans="2:25" s="79" customFormat="1">
      <c r="B105" s="45" t="s">
        <v>258</v>
      </c>
      <c r="C105" s="27"/>
      <c r="D105" s="27"/>
      <c r="E105" s="27"/>
      <c r="F105" s="27" t="s">
        <v>110</v>
      </c>
      <c r="G105" s="27"/>
      <c r="H105" s="27"/>
      <c r="I105" s="27"/>
      <c r="J105" s="218">
        <f t="shared" si="0"/>
        <v>714.50507311955243</v>
      </c>
      <c r="K105" s="27"/>
      <c r="L105" s="219">
        <f>'Berekening rekenvolumes'!L264</f>
        <v>3</v>
      </c>
      <c r="M105" s="219">
        <f>'Berekening rekenvolumes'!M264</f>
        <v>0.99941884599418851</v>
      </c>
      <c r="N105" s="219">
        <f>'Berekening rekenvolumes'!N264</f>
        <v>199.63456318656029</v>
      </c>
      <c r="O105" s="219">
        <f>'Berekening rekenvolumes'!O264</f>
        <v>195.9753991678061</v>
      </c>
      <c r="P105" s="219">
        <f>'Berekening rekenvolumes'!P264</f>
        <v>0</v>
      </c>
      <c r="Q105" s="219">
        <f>'Berekening rekenvolumes'!Q264</f>
        <v>314.8956919191919</v>
      </c>
      <c r="R105" s="219">
        <f>'Berekening rekenvolumes'!R264</f>
        <v>0</v>
      </c>
      <c r="S105" s="219">
        <f>'Berekening rekenvolumes'!S264</f>
        <v>0</v>
      </c>
      <c r="T105" s="217"/>
      <c r="U105" s="217"/>
    </row>
    <row r="106" spans="2:25" s="79" customFormat="1">
      <c r="B106" s="45" t="s">
        <v>259</v>
      </c>
      <c r="C106" s="27"/>
      <c r="D106" s="27"/>
      <c r="E106" s="27"/>
      <c r="F106" s="27" t="s">
        <v>110</v>
      </c>
      <c r="G106" s="27"/>
      <c r="H106" s="27"/>
      <c r="I106" s="27"/>
      <c r="J106" s="218">
        <f t="shared" si="0"/>
        <v>516.860629389726</v>
      </c>
      <c r="K106" s="27"/>
      <c r="L106" s="219">
        <f>'Berekening rekenvolumes'!L265</f>
        <v>7.666666666666667</v>
      </c>
      <c r="M106" s="219">
        <f>'Berekening rekenvolumes'!M265</f>
        <v>0</v>
      </c>
      <c r="N106" s="219">
        <f>'Berekening rekenvolumes'!N265</f>
        <v>74.866165527874912</v>
      </c>
      <c r="O106" s="219">
        <f>'Berekening rekenvolumes'!O265</f>
        <v>89.131133053770256</v>
      </c>
      <c r="P106" s="219">
        <f>'Berekening rekenvolumes'!P265</f>
        <v>0</v>
      </c>
      <c r="Q106" s="219">
        <f>'Berekening rekenvolumes'!Q265</f>
        <v>131.8633308080808</v>
      </c>
      <c r="R106" s="219">
        <f>'Berekening rekenvolumes'!R265</f>
        <v>213.33333333333334</v>
      </c>
      <c r="S106" s="219">
        <f>'Berekening rekenvolumes'!S265</f>
        <v>0</v>
      </c>
      <c r="T106" s="217"/>
      <c r="U106" s="217"/>
    </row>
    <row r="107" spans="2:25" s="79" customFormat="1">
      <c r="B107" s="45" t="s">
        <v>260</v>
      </c>
      <c r="C107" s="27"/>
      <c r="D107" s="27"/>
      <c r="E107" s="27"/>
      <c r="F107" s="27" t="s">
        <v>110</v>
      </c>
      <c r="G107" s="27"/>
      <c r="H107" s="27"/>
      <c r="I107" s="27"/>
      <c r="J107" s="218">
        <f t="shared" si="0"/>
        <v>115.61334386685392</v>
      </c>
      <c r="K107" s="27"/>
      <c r="L107" s="219">
        <f>'Berekening rekenvolumes'!L266</f>
        <v>0</v>
      </c>
      <c r="M107" s="219">
        <f>'Berekening rekenvolumes'!M266</f>
        <v>0</v>
      </c>
      <c r="N107" s="219">
        <f>'Berekening rekenvolumes'!N266</f>
        <v>26.309066124830689</v>
      </c>
      <c r="O107" s="219">
        <f>'Berekening rekenvolumes'!O266</f>
        <v>38.728853499598991</v>
      </c>
      <c r="P107" s="219">
        <f>'Berekening rekenvolumes'!P266</f>
        <v>0</v>
      </c>
      <c r="Q107" s="219">
        <f>'Berekening rekenvolumes'!Q266</f>
        <v>50.575424242424248</v>
      </c>
      <c r="R107" s="219">
        <f>'Berekening rekenvolumes'!R266</f>
        <v>0</v>
      </c>
      <c r="S107" s="219">
        <f>'Berekening rekenvolumes'!S266</f>
        <v>0</v>
      </c>
      <c r="T107" s="217"/>
      <c r="U107" s="217"/>
    </row>
    <row r="108" spans="2:25" s="79" customFormat="1">
      <c r="B108" s="45" t="s">
        <v>261</v>
      </c>
      <c r="C108" s="27"/>
      <c r="D108" s="27"/>
      <c r="E108" s="27"/>
      <c r="F108" s="27" t="s">
        <v>110</v>
      </c>
      <c r="G108" s="27"/>
      <c r="H108" s="27"/>
      <c r="I108" s="27"/>
      <c r="J108" s="218">
        <f t="shared" si="0"/>
        <v>100.57057399502871</v>
      </c>
      <c r="K108" s="27"/>
      <c r="L108" s="219">
        <f>'Berekening rekenvolumes'!L267</f>
        <v>0</v>
      </c>
      <c r="M108" s="219">
        <f>'Berekening rekenvolumes'!M267</f>
        <v>0</v>
      </c>
      <c r="N108" s="219">
        <f>'Berekening rekenvolumes'!N267</f>
        <v>13.933414698244107</v>
      </c>
      <c r="O108" s="219">
        <f>'Berekening rekenvolumes'!O267</f>
        <v>33.742627310252615</v>
      </c>
      <c r="P108" s="219">
        <f>'Berekening rekenvolumes'!P267</f>
        <v>0</v>
      </c>
      <c r="Q108" s="219">
        <f>'Berekening rekenvolumes'!Q267</f>
        <v>44.561198653198652</v>
      </c>
      <c r="R108" s="219">
        <f>'Berekening rekenvolumes'!R267</f>
        <v>8.3333333333333339</v>
      </c>
      <c r="S108" s="219">
        <f>'Berekening rekenvolumes'!S267</f>
        <v>0</v>
      </c>
      <c r="T108" s="217"/>
      <c r="U108" s="217"/>
    </row>
    <row r="109" spans="2:25" s="79" customFormat="1">
      <c r="B109" s="45"/>
      <c r="C109" s="27"/>
      <c r="D109" s="27"/>
      <c r="E109" s="27"/>
      <c r="F109" s="27"/>
      <c r="G109" s="27"/>
      <c r="H109" s="27"/>
      <c r="I109" s="27"/>
      <c r="J109" s="27"/>
      <c r="K109" s="27"/>
      <c r="L109" s="217"/>
      <c r="M109" s="217"/>
      <c r="N109" s="217"/>
      <c r="O109" s="217"/>
      <c r="P109" s="217"/>
      <c r="Q109" s="217"/>
      <c r="R109" s="217"/>
      <c r="S109" s="217"/>
      <c r="T109" s="217"/>
      <c r="U109" s="217"/>
    </row>
    <row r="110" spans="2:25" s="79" customFormat="1">
      <c r="B110" s="44" t="s">
        <v>262</v>
      </c>
      <c r="C110" s="27"/>
      <c r="D110" s="27"/>
      <c r="E110" s="27"/>
      <c r="F110" s="27"/>
      <c r="G110" s="27"/>
      <c r="H110" s="27"/>
      <c r="I110" s="27"/>
      <c r="J110" s="27"/>
      <c r="K110" s="27"/>
      <c r="L110" s="217"/>
      <c r="M110" s="217"/>
      <c r="N110" s="217"/>
      <c r="O110" s="217"/>
      <c r="P110" s="217"/>
      <c r="Q110" s="217"/>
      <c r="R110" s="217"/>
      <c r="S110" s="217"/>
      <c r="T110" s="217"/>
      <c r="U110" s="217"/>
    </row>
    <row r="111" spans="2:25" s="79" customFormat="1">
      <c r="B111" s="45" t="s">
        <v>252</v>
      </c>
      <c r="C111" s="27"/>
      <c r="D111" s="27"/>
      <c r="E111" s="27"/>
      <c r="F111" s="27" t="s">
        <v>110</v>
      </c>
      <c r="G111" s="27"/>
      <c r="H111" s="27"/>
      <c r="I111" s="27"/>
      <c r="J111" s="218">
        <f t="shared" ref="J111:J120" si="1">SUM(L111:S111)</f>
        <v>105.65996563267778</v>
      </c>
      <c r="K111" s="217"/>
      <c r="L111" s="219">
        <f>'Berekening rekenvolumes'!L270</f>
        <v>2.6666666666666665</v>
      </c>
      <c r="M111" s="219">
        <f>'Berekening rekenvolumes'!M270</f>
        <v>4.196906172559971</v>
      </c>
      <c r="N111" s="219">
        <f>'Berekening rekenvolumes'!N270</f>
        <v>77.442262666618817</v>
      </c>
      <c r="O111" s="219">
        <f>'Berekening rekenvolumes'!O270</f>
        <v>18.010796793498994</v>
      </c>
      <c r="P111" s="219">
        <f>'Berekening rekenvolumes'!P270</f>
        <v>2.3433333333333333</v>
      </c>
      <c r="Q111" s="219">
        <f>'Berekening rekenvolumes'!Q270</f>
        <v>0</v>
      </c>
      <c r="R111" s="219">
        <f>'Berekening rekenvolumes'!R270</f>
        <v>1</v>
      </c>
      <c r="S111" s="219">
        <f>'Berekening rekenvolumes'!S270</f>
        <v>0</v>
      </c>
      <c r="T111" s="217"/>
      <c r="U111" s="217"/>
    </row>
    <row r="112" spans="2:25" s="79" customFormat="1">
      <c r="B112" s="45" t="s">
        <v>253</v>
      </c>
      <c r="C112" s="27"/>
      <c r="D112" s="27"/>
      <c r="E112" s="27"/>
      <c r="F112" s="27" t="s">
        <v>110</v>
      </c>
      <c r="G112" s="27"/>
      <c r="H112" s="27"/>
      <c r="I112" s="27"/>
      <c r="J112" s="218">
        <f t="shared" si="1"/>
        <v>61.37721753255056</v>
      </c>
      <c r="K112" s="27"/>
      <c r="L112" s="219">
        <f>'Berekening rekenvolumes'!L271</f>
        <v>6</v>
      </c>
      <c r="M112" s="219">
        <f>'Berekening rekenvolumes'!M271</f>
        <v>12.603767437764946</v>
      </c>
      <c r="N112" s="219">
        <f>'Berekening rekenvolumes'!N271</f>
        <v>14.350116761452284</v>
      </c>
      <c r="O112" s="219">
        <f>'Berekening rekenvolumes'!O271</f>
        <v>18.333333333333332</v>
      </c>
      <c r="P112" s="219">
        <f>'Berekening rekenvolumes'!P271</f>
        <v>8.09</v>
      </c>
      <c r="Q112" s="219">
        <f>'Berekening rekenvolumes'!Q271</f>
        <v>0</v>
      </c>
      <c r="R112" s="219">
        <f>'Berekening rekenvolumes'!R271</f>
        <v>2</v>
      </c>
      <c r="S112" s="219">
        <f>'Berekening rekenvolumes'!S271</f>
        <v>0</v>
      </c>
      <c r="T112" s="217"/>
      <c r="U112" s="217"/>
    </row>
    <row r="113" spans="2:25" s="79" customFormat="1">
      <c r="B113" s="45" t="s">
        <v>254</v>
      </c>
      <c r="C113" s="27"/>
      <c r="D113" s="27"/>
      <c r="E113" s="27"/>
      <c r="F113" s="27" t="s">
        <v>110</v>
      </c>
      <c r="G113" s="27"/>
      <c r="H113" s="27"/>
      <c r="I113" s="27"/>
      <c r="J113" s="218">
        <f t="shared" si="1"/>
        <v>88.913653674440454</v>
      </c>
      <c r="K113" s="27"/>
      <c r="L113" s="219">
        <f>'Berekening rekenvolumes'!L272</f>
        <v>6.333333333333333</v>
      </c>
      <c r="M113" s="219">
        <f>'Berekening rekenvolumes'!M272</f>
        <v>11.22282413172824</v>
      </c>
      <c r="N113" s="219">
        <f>'Berekening rekenvolumes'!N272</f>
        <v>20.868520930175947</v>
      </c>
      <c r="O113" s="219">
        <f>'Berekening rekenvolumes'!O272</f>
        <v>18.368362724510504</v>
      </c>
      <c r="P113" s="219">
        <f>'Berekening rekenvolumes'!P272</f>
        <v>14.26</v>
      </c>
      <c r="Q113" s="219">
        <f>'Berekening rekenvolumes'!Q272</f>
        <v>0</v>
      </c>
      <c r="R113" s="219">
        <f>'Berekening rekenvolumes'!R272</f>
        <v>17.860612554692427</v>
      </c>
      <c r="S113" s="219">
        <f>'Berekening rekenvolumes'!S272</f>
        <v>0</v>
      </c>
      <c r="T113" s="217"/>
      <c r="U113" s="217"/>
      <c r="Y113" s="76"/>
    </row>
    <row r="114" spans="2:25" s="79" customFormat="1">
      <c r="B114" s="45" t="s">
        <v>255</v>
      </c>
      <c r="C114" s="27"/>
      <c r="D114" s="27"/>
      <c r="E114" s="27"/>
      <c r="F114" s="27" t="s">
        <v>110</v>
      </c>
      <c r="G114" s="27"/>
      <c r="H114" s="27"/>
      <c r="I114" s="27"/>
      <c r="J114" s="218">
        <f t="shared" si="1"/>
        <v>180.78805712668645</v>
      </c>
      <c r="K114" s="27"/>
      <c r="L114" s="219">
        <f>'Berekening rekenvolumes'!L273</f>
        <v>18.666666666666668</v>
      </c>
      <c r="M114" s="219">
        <f>'Berekening rekenvolumes'!M273</f>
        <v>31.024702190019749</v>
      </c>
      <c r="N114" s="219">
        <f>'Berekening rekenvolumes'!N273</f>
        <v>35.350416457262277</v>
      </c>
      <c r="O114" s="219">
        <f>'Berekening rekenvolumes'!O273</f>
        <v>44.552938479404418</v>
      </c>
      <c r="P114" s="219">
        <f>'Berekening rekenvolumes'!P273</f>
        <v>20.526666666666667</v>
      </c>
      <c r="Q114" s="219">
        <f>'Berekening rekenvolumes'!Q273</f>
        <v>0</v>
      </c>
      <c r="R114" s="219">
        <f>'Berekening rekenvolumes'!R273</f>
        <v>30.666666666666668</v>
      </c>
      <c r="S114" s="219">
        <f>'Berekening rekenvolumes'!S273</f>
        <v>0</v>
      </c>
      <c r="T114" s="217"/>
      <c r="U114" s="217"/>
    </row>
    <row r="115" spans="2:25" s="79" customFormat="1">
      <c r="B115" s="45" t="s">
        <v>256</v>
      </c>
      <c r="C115" s="27"/>
      <c r="D115" s="27"/>
      <c r="E115" s="27"/>
      <c r="F115" s="27" t="s">
        <v>110</v>
      </c>
      <c r="G115" s="27"/>
      <c r="H115" s="27"/>
      <c r="I115" s="27"/>
      <c r="J115" s="218">
        <f t="shared" si="1"/>
        <v>192.6517686916286</v>
      </c>
      <c r="K115" s="27"/>
      <c r="L115" s="219">
        <f>'Berekening rekenvolumes'!L274</f>
        <v>15.666666666666666</v>
      </c>
      <c r="M115" s="219">
        <f>'Berekening rekenvolumes'!M274</f>
        <v>21.322439211542576</v>
      </c>
      <c r="N115" s="219">
        <f>'Berekening rekenvolumes'!N274</f>
        <v>71.646726610965928</v>
      </c>
      <c r="O115" s="219">
        <f>'Berekening rekenvolumes'!O274</f>
        <v>28.62260286912009</v>
      </c>
      <c r="P115" s="219">
        <f>'Berekening rekenvolumes'!P274</f>
        <v>20.393333333333334</v>
      </c>
      <c r="Q115" s="219">
        <f>'Berekening rekenvolumes'!Q274</f>
        <v>0</v>
      </c>
      <c r="R115" s="219">
        <f>'Berekening rekenvolumes'!R274</f>
        <v>35</v>
      </c>
      <c r="S115" s="219">
        <f>'Berekening rekenvolumes'!S274</f>
        <v>0</v>
      </c>
      <c r="T115" s="217"/>
      <c r="U115" s="217"/>
    </row>
    <row r="116" spans="2:25" s="79" customFormat="1">
      <c r="B116" s="45" t="s">
        <v>257</v>
      </c>
      <c r="C116" s="27"/>
      <c r="D116" s="27"/>
      <c r="E116" s="27"/>
      <c r="F116" s="27" t="s">
        <v>110</v>
      </c>
      <c r="G116" s="27"/>
      <c r="H116" s="27"/>
      <c r="I116" s="27"/>
      <c r="J116" s="218">
        <f t="shared" si="1"/>
        <v>237.02173895705437</v>
      </c>
      <c r="K116" s="27"/>
      <c r="L116" s="219">
        <f>'Berekening rekenvolumes'!L275</f>
        <v>8.6666666666666661</v>
      </c>
      <c r="M116" s="219">
        <f>'Berekening rekenvolumes'!M275</f>
        <v>16.516735851667359</v>
      </c>
      <c r="N116" s="219">
        <f>'Berekening rekenvolumes'!N275</f>
        <v>165.95023930992852</v>
      </c>
      <c r="O116" s="219">
        <f>'Berekening rekenvolumes'!O275</f>
        <v>36.854763795458503</v>
      </c>
      <c r="P116" s="219">
        <f>'Berekening rekenvolumes'!P275</f>
        <v>8.0333333333333332</v>
      </c>
      <c r="Q116" s="219">
        <f>'Berekening rekenvolumes'!Q275</f>
        <v>0</v>
      </c>
      <c r="R116" s="219">
        <f>'Berekening rekenvolumes'!R275</f>
        <v>1</v>
      </c>
      <c r="S116" s="219">
        <f>'Berekening rekenvolumes'!S275</f>
        <v>0</v>
      </c>
      <c r="T116" s="217"/>
      <c r="U116" s="217"/>
    </row>
    <row r="117" spans="2:25" s="79" customFormat="1">
      <c r="B117" s="45" t="s">
        <v>258</v>
      </c>
      <c r="C117" s="27"/>
      <c r="D117" s="27"/>
      <c r="E117" s="27"/>
      <c r="F117" s="27" t="s">
        <v>110</v>
      </c>
      <c r="G117" s="27"/>
      <c r="H117" s="27"/>
      <c r="I117" s="27"/>
      <c r="J117" s="218">
        <f t="shared" si="1"/>
        <v>97.707050208170457</v>
      </c>
      <c r="K117" s="27"/>
      <c r="L117" s="219">
        <f>'Berekening rekenvolumes'!L276</f>
        <v>1.7948717948717949</v>
      </c>
      <c r="M117" s="219">
        <f>'Berekening rekenvolumes'!M276</f>
        <v>14.325778331257782</v>
      </c>
      <c r="N117" s="219">
        <f>'Berekening rekenvolumes'!N276</f>
        <v>52.801291387275178</v>
      </c>
      <c r="O117" s="219">
        <f>'Berekening rekenvolumes'!O276</f>
        <v>22.815108694765698</v>
      </c>
      <c r="P117" s="219">
        <f>'Berekening rekenvolumes'!P276</f>
        <v>5.97</v>
      </c>
      <c r="Q117" s="219">
        <f>'Berekening rekenvolumes'!Q276</f>
        <v>0</v>
      </c>
      <c r="R117" s="219">
        <f>'Berekening rekenvolumes'!R276</f>
        <v>0</v>
      </c>
      <c r="S117" s="219">
        <f>'Berekening rekenvolumes'!S276</f>
        <v>0</v>
      </c>
      <c r="T117" s="217"/>
      <c r="U117" s="217"/>
    </row>
    <row r="118" spans="2:25" s="79" customFormat="1">
      <c r="B118" s="45" t="s">
        <v>259</v>
      </c>
      <c r="C118" s="27"/>
      <c r="D118" s="27"/>
      <c r="E118" s="27"/>
      <c r="F118" s="27" t="s">
        <v>110</v>
      </c>
      <c r="G118" s="27"/>
      <c r="H118" s="27"/>
      <c r="I118" s="27"/>
      <c r="J118" s="218">
        <f t="shared" si="1"/>
        <v>163.29428487578718</v>
      </c>
      <c r="K118" s="27"/>
      <c r="L118" s="219">
        <f>'Berekening rekenvolumes'!L277</f>
        <v>0</v>
      </c>
      <c r="M118" s="219">
        <f>'Berekening rekenvolumes'!M277</f>
        <v>8.994769613947696</v>
      </c>
      <c r="N118" s="219">
        <f>'Berekening rekenvolumes'!N277</f>
        <v>93.911743050202347</v>
      </c>
      <c r="O118" s="219">
        <f>'Berekening rekenvolumes'!O277</f>
        <v>21.561105544970477</v>
      </c>
      <c r="P118" s="219">
        <f>'Berekening rekenvolumes'!P277</f>
        <v>6.4933333333333332</v>
      </c>
      <c r="Q118" s="219">
        <f>'Berekening rekenvolumes'!Q277</f>
        <v>0</v>
      </c>
      <c r="R118" s="219">
        <f>'Berekening rekenvolumes'!R277</f>
        <v>32.333333333333336</v>
      </c>
      <c r="S118" s="219">
        <f>'Berekening rekenvolumes'!S277</f>
        <v>0</v>
      </c>
      <c r="T118" s="217"/>
      <c r="U118" s="217"/>
    </row>
    <row r="119" spans="2:25" s="79" customFormat="1">
      <c r="B119" s="45" t="s">
        <v>260</v>
      </c>
      <c r="C119" s="27"/>
      <c r="D119" s="27"/>
      <c r="E119" s="27"/>
      <c r="F119" s="27" t="s">
        <v>110</v>
      </c>
      <c r="G119" s="27"/>
      <c r="H119" s="27"/>
      <c r="I119" s="27"/>
      <c r="J119" s="218">
        <f t="shared" si="1"/>
        <v>28.529644556668686</v>
      </c>
      <c r="K119" s="27"/>
      <c r="L119" s="219">
        <f>'Berekening rekenvolumes'!L278</f>
        <v>0</v>
      </c>
      <c r="M119" s="219">
        <f>'Berekening rekenvolumes'!M278</f>
        <v>4.6945922487641045</v>
      </c>
      <c r="N119" s="219">
        <f>'Berekening rekenvolumes'!N278</f>
        <v>12.117449662871133</v>
      </c>
      <c r="O119" s="219">
        <f>'Berekening rekenvolumes'!O278</f>
        <v>6.7176026450334474</v>
      </c>
      <c r="P119" s="219">
        <f>'Berekening rekenvolumes'!P278</f>
        <v>5</v>
      </c>
      <c r="Q119" s="219">
        <f>'Berekening rekenvolumes'!Q278</f>
        <v>0</v>
      </c>
      <c r="R119" s="219">
        <f>'Berekening rekenvolumes'!R278</f>
        <v>0</v>
      </c>
      <c r="S119" s="219">
        <f>'Berekening rekenvolumes'!S278</f>
        <v>0</v>
      </c>
      <c r="T119" s="217"/>
      <c r="U119" s="217"/>
    </row>
    <row r="120" spans="2:25" s="152" customFormat="1">
      <c r="B120" s="45" t="s">
        <v>261</v>
      </c>
      <c r="C120" s="27"/>
      <c r="D120" s="27"/>
      <c r="E120" s="27"/>
      <c r="F120" s="27" t="s">
        <v>110</v>
      </c>
      <c r="G120" s="27"/>
      <c r="H120" s="27"/>
      <c r="I120" s="27"/>
      <c r="J120" s="218">
        <f t="shared" si="1"/>
        <v>118.32234899905853</v>
      </c>
      <c r="K120" s="27"/>
      <c r="L120" s="219">
        <f>'Berekening rekenvolumes'!L279</f>
        <v>0</v>
      </c>
      <c r="M120" s="219">
        <f>'Berekening rekenvolumes'!M279</f>
        <v>2.6655043586550438</v>
      </c>
      <c r="N120" s="219">
        <f>'Berekening rekenvolumes'!N279</f>
        <v>36.490361934702435</v>
      </c>
      <c r="O120" s="219">
        <f>'Berekening rekenvolumes'!O279</f>
        <v>6.166482705701064</v>
      </c>
      <c r="P120" s="219">
        <f>'Berekening rekenvolumes'!P279</f>
        <v>3</v>
      </c>
      <c r="Q120" s="219">
        <f>'Berekening rekenvolumes'!Q279</f>
        <v>0</v>
      </c>
      <c r="R120" s="219">
        <f>'Berekening rekenvolumes'!R279</f>
        <v>70</v>
      </c>
      <c r="S120" s="219">
        <f>'Berekening rekenvolumes'!S279</f>
        <v>0</v>
      </c>
      <c r="T120" s="217"/>
      <c r="U120" s="217"/>
    </row>
    <row r="121" spans="2:25" s="79" customFormat="1">
      <c r="B121" s="27"/>
      <c r="C121" s="27"/>
      <c r="D121" s="27"/>
      <c r="E121" s="27"/>
      <c r="F121" s="27"/>
      <c r="G121" s="27"/>
      <c r="H121" s="27"/>
      <c r="I121" s="27"/>
      <c r="J121" s="27"/>
      <c r="K121" s="27"/>
      <c r="L121" s="217"/>
      <c r="M121" s="217"/>
      <c r="N121" s="217"/>
      <c r="O121" s="217"/>
      <c r="P121" s="217"/>
      <c r="Q121" s="217"/>
      <c r="R121" s="217"/>
      <c r="S121" s="217"/>
      <c r="T121" s="217"/>
      <c r="U121" s="217"/>
    </row>
    <row r="122" spans="2:25" s="79" customFormat="1">
      <c r="B122" s="44" t="s">
        <v>263</v>
      </c>
      <c r="C122" s="27"/>
      <c r="D122" s="27"/>
      <c r="E122" s="27"/>
      <c r="F122" s="27"/>
      <c r="G122" s="27"/>
      <c r="H122" s="27"/>
      <c r="I122" s="27"/>
      <c r="J122" s="27"/>
      <c r="K122" s="27"/>
      <c r="L122" s="217"/>
      <c r="M122" s="217"/>
      <c r="N122" s="217"/>
      <c r="O122" s="217"/>
      <c r="P122" s="217"/>
      <c r="Q122" s="217"/>
      <c r="R122" s="217"/>
      <c r="S122" s="217"/>
      <c r="T122" s="217"/>
      <c r="U122" s="217"/>
    </row>
    <row r="123" spans="2:25" s="79" customFormat="1">
      <c r="B123" s="45"/>
      <c r="C123" s="27"/>
      <c r="D123" s="27"/>
      <c r="E123" s="27"/>
      <c r="F123" s="27"/>
      <c r="G123" s="27"/>
      <c r="H123" s="27"/>
      <c r="I123" s="27"/>
      <c r="J123" s="27"/>
      <c r="K123" s="27"/>
      <c r="L123" s="217"/>
      <c r="M123" s="217"/>
      <c r="N123" s="217"/>
      <c r="O123" s="217"/>
      <c r="P123" s="217"/>
      <c r="Q123" s="217"/>
      <c r="R123" s="217"/>
      <c r="S123" s="217"/>
      <c r="T123" s="217"/>
      <c r="U123" s="217"/>
    </row>
    <row r="124" spans="2:25" s="79" customFormat="1">
      <c r="B124" s="44" t="s">
        <v>251</v>
      </c>
      <c r="C124" s="27"/>
      <c r="D124" s="27"/>
      <c r="E124" s="27"/>
      <c r="F124" s="27"/>
      <c r="G124" s="27"/>
      <c r="H124" s="27"/>
      <c r="I124" s="27"/>
      <c r="J124" s="27"/>
      <c r="K124" s="27"/>
      <c r="L124" s="217"/>
      <c r="M124" s="217"/>
      <c r="N124" s="217"/>
      <c r="O124" s="217"/>
      <c r="P124" s="217"/>
      <c r="Q124" s="217"/>
      <c r="R124" s="217"/>
      <c r="S124" s="217"/>
      <c r="T124" s="217"/>
      <c r="U124" s="217"/>
    </row>
    <row r="125" spans="2:25" s="79" customFormat="1">
      <c r="B125" s="45" t="s">
        <v>252</v>
      </c>
      <c r="C125" s="27"/>
      <c r="D125" s="27"/>
      <c r="E125" s="27"/>
      <c r="F125" s="27" t="s">
        <v>110</v>
      </c>
      <c r="G125" s="27"/>
      <c r="H125" s="27"/>
      <c r="I125" s="27"/>
      <c r="J125" s="218">
        <f t="shared" ref="J125:J134" si="2">SUM(L125:S125)</f>
        <v>80.957644826809883</v>
      </c>
      <c r="K125" s="217"/>
      <c r="L125" s="219">
        <f>'Berekening rekenvolumes'!L284</f>
        <v>2.2314036927775578</v>
      </c>
      <c r="M125" s="219">
        <f>'Berekening rekenvolumes'!M284</f>
        <v>1.6666666666666667</v>
      </c>
      <c r="N125" s="219">
        <f>'Berekening rekenvolumes'!N284</f>
        <v>43.623101680072814</v>
      </c>
      <c r="O125" s="219">
        <f>'Berekening rekenvolumes'!O284</f>
        <v>3.7697272486013707</v>
      </c>
      <c r="P125" s="219">
        <f>'Berekening rekenvolumes'!P284</f>
        <v>2</v>
      </c>
      <c r="Q125" s="219">
        <f>'Berekening rekenvolumes'!Q284</f>
        <v>27.000078872024801</v>
      </c>
      <c r="R125" s="219">
        <f>'Berekening rekenvolumes'!R284</f>
        <v>0.66666666666666663</v>
      </c>
      <c r="S125" s="219">
        <f>'Berekening rekenvolumes'!S284</f>
        <v>0</v>
      </c>
      <c r="T125" s="217"/>
      <c r="U125" s="217"/>
    </row>
    <row r="126" spans="2:25" s="79" customFormat="1">
      <c r="B126" s="45" t="s">
        <v>253</v>
      </c>
      <c r="C126" s="27"/>
      <c r="D126" s="27"/>
      <c r="E126" s="27"/>
      <c r="F126" s="27" t="s">
        <v>110</v>
      </c>
      <c r="G126" s="27"/>
      <c r="H126" s="27"/>
      <c r="I126" s="27"/>
      <c r="J126" s="218">
        <f t="shared" si="2"/>
        <v>116.79697080063771</v>
      </c>
      <c r="K126" s="27"/>
      <c r="L126" s="219">
        <f>'Berekening rekenvolumes'!L285</f>
        <v>2.8601849515460831</v>
      </c>
      <c r="M126" s="219">
        <f>'Berekening rekenvolumes'!M285</f>
        <v>0.66666666666666663</v>
      </c>
      <c r="N126" s="219">
        <f>'Berekening rekenvolumes'!N285</f>
        <v>34.454524550916432</v>
      </c>
      <c r="O126" s="219">
        <f>'Berekening rekenvolumes'!O285</f>
        <v>61.571644946254587</v>
      </c>
      <c r="P126" s="219">
        <f>'Berekening rekenvolumes'!P285</f>
        <v>1.6666666666666667</v>
      </c>
      <c r="Q126" s="219">
        <f>'Berekening rekenvolumes'!Q285</f>
        <v>14.243949685253932</v>
      </c>
      <c r="R126" s="219">
        <f>'Berekening rekenvolumes'!R285</f>
        <v>1.3333333333333333</v>
      </c>
      <c r="S126" s="219">
        <f>'Berekening rekenvolumes'!S285</f>
        <v>0</v>
      </c>
      <c r="T126" s="217"/>
      <c r="U126" s="217"/>
    </row>
    <row r="127" spans="2:25" s="79" customFormat="1">
      <c r="B127" s="45" t="s">
        <v>254</v>
      </c>
      <c r="C127" s="27"/>
      <c r="D127" s="27"/>
      <c r="E127" s="27"/>
      <c r="F127" s="27" t="s">
        <v>110</v>
      </c>
      <c r="G127" s="27"/>
      <c r="H127" s="27"/>
      <c r="I127" s="27"/>
      <c r="J127" s="218">
        <f t="shared" si="2"/>
        <v>55.591821661615477</v>
      </c>
      <c r="K127" s="27"/>
      <c r="L127" s="219">
        <f>'Berekening rekenvolumes'!L286</f>
        <v>0.66823693968304243</v>
      </c>
      <c r="M127" s="219">
        <f>'Berekening rekenvolumes'!M286</f>
        <v>0.33333333333333331</v>
      </c>
      <c r="N127" s="219">
        <f>'Berekening rekenvolumes'!N286</f>
        <v>17.042796207429038</v>
      </c>
      <c r="O127" s="219">
        <f>'Berekening rekenvolumes'!O286</f>
        <v>29.192183141565852</v>
      </c>
      <c r="P127" s="219">
        <f>'Berekening rekenvolumes'!P286</f>
        <v>0.33333333333333331</v>
      </c>
      <c r="Q127" s="219">
        <f>'Berekening rekenvolumes'!Q286</f>
        <v>7.0219387062708734</v>
      </c>
      <c r="R127" s="219">
        <f>'Berekening rekenvolumes'!R286</f>
        <v>1</v>
      </c>
      <c r="S127" s="219">
        <f>'Berekening rekenvolumes'!S286</f>
        <v>0</v>
      </c>
      <c r="T127" s="217"/>
      <c r="U127" s="217"/>
    </row>
    <row r="128" spans="2:25" s="79" customFormat="1">
      <c r="B128" s="45" t="s">
        <v>255</v>
      </c>
      <c r="C128" s="27"/>
      <c r="D128" s="27"/>
      <c r="E128" s="27"/>
      <c r="F128" s="27" t="s">
        <v>110</v>
      </c>
      <c r="G128" s="27"/>
      <c r="H128" s="27"/>
      <c r="I128" s="27"/>
      <c r="J128" s="218">
        <f t="shared" si="2"/>
        <v>17.418134980711994</v>
      </c>
      <c r="K128" s="27"/>
      <c r="L128" s="219">
        <f>'Berekening rekenvolumes'!L287</f>
        <v>0.30076649238484837</v>
      </c>
      <c r="M128" s="219">
        <f>'Berekening rekenvolumes'!M287</f>
        <v>0.33333333333333331</v>
      </c>
      <c r="N128" s="219">
        <f>'Berekening rekenvolumes'!N287</f>
        <v>9.6357831822100461</v>
      </c>
      <c r="O128" s="219">
        <f>'Berekening rekenvolumes'!O287</f>
        <v>7.1482519727837674</v>
      </c>
      <c r="P128" s="219">
        <f>'Berekening rekenvolumes'!P287</f>
        <v>0</v>
      </c>
      <c r="Q128" s="219">
        <f>'Berekening rekenvolumes'!Q287</f>
        <v>0</v>
      </c>
      <c r="R128" s="219">
        <f>'Berekening rekenvolumes'!R287</f>
        <v>0</v>
      </c>
      <c r="S128" s="219">
        <f>'Berekening rekenvolumes'!S287</f>
        <v>0</v>
      </c>
      <c r="T128" s="217"/>
      <c r="U128" s="217"/>
    </row>
    <row r="129" spans="2:21" s="79" customFormat="1">
      <c r="B129" s="45" t="s">
        <v>256</v>
      </c>
      <c r="C129" s="27"/>
      <c r="D129" s="27"/>
      <c r="E129" s="27"/>
      <c r="F129" s="27" t="s">
        <v>110</v>
      </c>
      <c r="G129" s="27"/>
      <c r="H129" s="27"/>
      <c r="I129" s="27"/>
      <c r="J129" s="218">
        <f t="shared" si="2"/>
        <v>12.118101887874982</v>
      </c>
      <c r="K129" s="27"/>
      <c r="L129" s="219">
        <f>'Berekening rekenvolumes'!L288</f>
        <v>0</v>
      </c>
      <c r="M129" s="219">
        <f>'Berekening rekenvolumes'!M288</f>
        <v>0.66666666666666663</v>
      </c>
      <c r="N129" s="219">
        <f>'Berekening rekenvolumes'!N288</f>
        <v>5.6001156871820257</v>
      </c>
      <c r="O129" s="219">
        <f>'Berekening rekenvolumes'!O288</f>
        <v>5.3942550178972573</v>
      </c>
      <c r="P129" s="219">
        <f>'Berekening rekenvolumes'!P288</f>
        <v>0</v>
      </c>
      <c r="Q129" s="219">
        <f>'Berekening rekenvolumes'!Q288</f>
        <v>0.45706451612903226</v>
      </c>
      <c r="R129" s="219">
        <f>'Berekening rekenvolumes'!R288</f>
        <v>0</v>
      </c>
      <c r="S129" s="219">
        <f>'Berekening rekenvolumes'!S288</f>
        <v>0</v>
      </c>
      <c r="T129" s="217"/>
      <c r="U129" s="217"/>
    </row>
    <row r="130" spans="2:21" s="79" customFormat="1">
      <c r="B130" s="45" t="s">
        <v>257</v>
      </c>
      <c r="C130" s="27"/>
      <c r="D130" s="27"/>
      <c r="E130" s="27"/>
      <c r="F130" s="27" t="s">
        <v>110</v>
      </c>
      <c r="G130" s="27"/>
      <c r="H130" s="27"/>
      <c r="I130" s="27"/>
      <c r="J130" s="218">
        <f t="shared" si="2"/>
        <v>5.7569850773417874</v>
      </c>
      <c r="K130" s="27"/>
      <c r="L130" s="219">
        <f>'Berekening rekenvolumes'!L289</f>
        <v>0</v>
      </c>
      <c r="M130" s="219">
        <f>'Berekening rekenvolumes'!M289</f>
        <v>0</v>
      </c>
      <c r="N130" s="219">
        <f>'Berekening rekenvolumes'!N289</f>
        <v>2.2863620334676655</v>
      </c>
      <c r="O130" s="219">
        <f>'Berekening rekenvolumes'!O289</f>
        <v>3.1372897105407884</v>
      </c>
      <c r="P130" s="219">
        <f>'Berekening rekenvolumes'!P289</f>
        <v>0</v>
      </c>
      <c r="Q130" s="219">
        <f>'Berekening rekenvolumes'!Q289</f>
        <v>0</v>
      </c>
      <c r="R130" s="219">
        <f>'Berekening rekenvolumes'!R289</f>
        <v>0.33333333333333331</v>
      </c>
      <c r="S130" s="219">
        <f>'Berekening rekenvolumes'!S289</f>
        <v>0</v>
      </c>
      <c r="T130" s="217"/>
      <c r="U130" s="217"/>
    </row>
    <row r="131" spans="2:21" s="79" customFormat="1">
      <c r="B131" s="45" t="s">
        <v>258</v>
      </c>
      <c r="C131" s="27"/>
      <c r="D131" s="27"/>
      <c r="E131" s="27"/>
      <c r="F131" s="27" t="s">
        <v>110</v>
      </c>
      <c r="G131" s="27"/>
      <c r="H131" s="27"/>
      <c r="I131" s="27"/>
      <c r="J131" s="218">
        <f t="shared" si="2"/>
        <v>1.6488817397784381</v>
      </c>
      <c r="K131" s="27"/>
      <c r="L131" s="219">
        <f>'Berekening rekenvolumes'!L290</f>
        <v>0</v>
      </c>
      <c r="M131" s="219">
        <f>'Berekening rekenvolumes'!M290</f>
        <v>0</v>
      </c>
      <c r="N131" s="219">
        <f>'Berekening rekenvolumes'!N290</f>
        <v>1.485068241075816</v>
      </c>
      <c r="O131" s="219">
        <f>'Berekening rekenvolumes'!O290</f>
        <v>0.16381349870262205</v>
      </c>
      <c r="P131" s="219">
        <f>'Berekening rekenvolumes'!P290</f>
        <v>0</v>
      </c>
      <c r="Q131" s="219">
        <f>'Berekening rekenvolumes'!Q290</f>
        <v>0</v>
      </c>
      <c r="R131" s="219">
        <f>'Berekening rekenvolumes'!R290</f>
        <v>0</v>
      </c>
      <c r="S131" s="219">
        <f>'Berekening rekenvolumes'!S290</f>
        <v>0</v>
      </c>
      <c r="T131" s="217"/>
      <c r="U131" s="217"/>
    </row>
    <row r="132" spans="2:21" s="79" customFormat="1">
      <c r="B132" s="45" t="s">
        <v>259</v>
      </c>
      <c r="C132" s="27"/>
      <c r="D132" s="27"/>
      <c r="E132" s="27"/>
      <c r="F132" s="27" t="s">
        <v>110</v>
      </c>
      <c r="G132" s="27"/>
      <c r="H132" s="27"/>
      <c r="I132" s="27"/>
      <c r="J132" s="218">
        <f t="shared" si="2"/>
        <v>0.33333333333333331</v>
      </c>
      <c r="K132" s="27"/>
      <c r="L132" s="219">
        <f>'Berekening rekenvolumes'!L291</f>
        <v>0</v>
      </c>
      <c r="M132" s="219">
        <f>'Berekening rekenvolumes'!M291</f>
        <v>0</v>
      </c>
      <c r="N132" s="219">
        <f>'Berekening rekenvolumes'!N291</f>
        <v>0.30266294837238233</v>
      </c>
      <c r="O132" s="219">
        <f>'Berekening rekenvolumes'!O291</f>
        <v>3.0670384960950998E-2</v>
      </c>
      <c r="P132" s="219">
        <f>'Berekening rekenvolumes'!P291</f>
        <v>0</v>
      </c>
      <c r="Q132" s="219">
        <f>'Berekening rekenvolumes'!Q291</f>
        <v>0</v>
      </c>
      <c r="R132" s="219">
        <f>'Berekening rekenvolumes'!R291</f>
        <v>0</v>
      </c>
      <c r="S132" s="219">
        <f>'Berekening rekenvolumes'!S291</f>
        <v>0</v>
      </c>
      <c r="T132" s="217"/>
      <c r="U132" s="217"/>
    </row>
    <row r="133" spans="2:21" s="79" customFormat="1">
      <c r="B133" s="45" t="s">
        <v>260</v>
      </c>
      <c r="C133" s="27"/>
      <c r="D133" s="27"/>
      <c r="E133" s="27"/>
      <c r="F133" s="27" t="s">
        <v>110</v>
      </c>
      <c r="G133" s="27"/>
      <c r="H133" s="27"/>
      <c r="I133" s="27"/>
      <c r="J133" s="218">
        <f t="shared" si="2"/>
        <v>0</v>
      </c>
      <c r="K133" s="27"/>
      <c r="L133" s="219">
        <f>'Berekening rekenvolumes'!L292</f>
        <v>0</v>
      </c>
      <c r="M133" s="219">
        <f>'Berekening rekenvolumes'!M292</f>
        <v>0</v>
      </c>
      <c r="N133" s="219">
        <f>'Berekening rekenvolumes'!N292</f>
        <v>0</v>
      </c>
      <c r="O133" s="219">
        <f>'Berekening rekenvolumes'!O292</f>
        <v>0</v>
      </c>
      <c r="P133" s="219">
        <f>'Berekening rekenvolumes'!P292</f>
        <v>0</v>
      </c>
      <c r="Q133" s="219">
        <f>'Berekening rekenvolumes'!Q292</f>
        <v>0</v>
      </c>
      <c r="R133" s="219">
        <f>'Berekening rekenvolumes'!R292</f>
        <v>0</v>
      </c>
      <c r="S133" s="219">
        <f>'Berekening rekenvolumes'!S292</f>
        <v>0</v>
      </c>
      <c r="T133" s="217"/>
      <c r="U133" s="217"/>
    </row>
    <row r="134" spans="2:21" s="79" customFormat="1">
      <c r="B134" s="45" t="s">
        <v>261</v>
      </c>
      <c r="C134" s="27"/>
      <c r="D134" s="27"/>
      <c r="E134" s="27"/>
      <c r="F134" s="27" t="s">
        <v>110</v>
      </c>
      <c r="G134" s="27"/>
      <c r="H134" s="27"/>
      <c r="I134" s="27"/>
      <c r="J134" s="218">
        <f t="shared" si="2"/>
        <v>0</v>
      </c>
      <c r="K134" s="27"/>
      <c r="L134" s="219">
        <f>'Berekening rekenvolumes'!L293</f>
        <v>0</v>
      </c>
      <c r="M134" s="219">
        <f>'Berekening rekenvolumes'!M293</f>
        <v>0</v>
      </c>
      <c r="N134" s="219">
        <f>'Berekening rekenvolumes'!N293</f>
        <v>0</v>
      </c>
      <c r="O134" s="219">
        <f>'Berekening rekenvolumes'!O293</f>
        <v>0</v>
      </c>
      <c r="P134" s="219">
        <f>'Berekening rekenvolumes'!P293</f>
        <v>0</v>
      </c>
      <c r="Q134" s="219">
        <f>'Berekening rekenvolumes'!Q293</f>
        <v>0</v>
      </c>
      <c r="R134" s="219">
        <f>'Berekening rekenvolumes'!R293</f>
        <v>0</v>
      </c>
      <c r="S134" s="219">
        <f>'Berekening rekenvolumes'!S293</f>
        <v>0</v>
      </c>
      <c r="T134" s="217"/>
      <c r="U134" s="217"/>
    </row>
    <row r="135" spans="2:21" s="79" customFormat="1">
      <c r="B135" s="45"/>
      <c r="C135" s="27"/>
      <c r="D135" s="27"/>
      <c r="E135" s="27"/>
      <c r="F135" s="27"/>
      <c r="G135" s="27"/>
      <c r="H135" s="27"/>
      <c r="I135" s="27"/>
      <c r="J135" s="27"/>
      <c r="K135" s="27"/>
      <c r="L135" s="217"/>
      <c r="M135" s="217"/>
      <c r="N135" s="217"/>
      <c r="O135" s="217"/>
      <c r="P135" s="217"/>
      <c r="Q135" s="217"/>
      <c r="R135" s="217"/>
      <c r="S135" s="217"/>
      <c r="T135" s="217"/>
      <c r="U135" s="217"/>
    </row>
    <row r="136" spans="2:21" s="79" customFormat="1">
      <c r="B136" s="44" t="s">
        <v>262</v>
      </c>
      <c r="C136" s="27"/>
      <c r="D136" s="27"/>
      <c r="E136" s="27"/>
      <c r="F136" s="27"/>
      <c r="G136" s="27"/>
      <c r="H136" s="27"/>
      <c r="I136" s="27"/>
      <c r="J136" s="27"/>
      <c r="K136" s="27"/>
      <c r="L136" s="217"/>
      <c r="M136" s="217"/>
      <c r="N136" s="217"/>
      <c r="O136" s="217"/>
      <c r="P136" s="217"/>
      <c r="Q136" s="217"/>
      <c r="R136" s="217"/>
      <c r="S136" s="217"/>
      <c r="T136" s="217"/>
      <c r="U136" s="217"/>
    </row>
    <row r="137" spans="2:21" s="79" customFormat="1">
      <c r="B137" s="45" t="s">
        <v>252</v>
      </c>
      <c r="C137" s="27"/>
      <c r="D137" s="27"/>
      <c r="E137" s="27"/>
      <c r="F137" s="27" t="s">
        <v>110</v>
      </c>
      <c r="G137" s="27"/>
      <c r="H137" s="27"/>
      <c r="I137" s="27"/>
      <c r="J137" s="218">
        <f>SUM(L137:S137)</f>
        <v>3.0990695623461324</v>
      </c>
      <c r="K137" s="217"/>
      <c r="L137" s="219">
        <f>'Berekening rekenvolumes'!L296</f>
        <v>0.57527636594690978</v>
      </c>
      <c r="M137" s="219">
        <f>'Berekening rekenvolumes'!M296</f>
        <v>0.66666666666666663</v>
      </c>
      <c r="N137" s="219">
        <f>'Berekening rekenvolumes'!N296</f>
        <v>0.33333333333333331</v>
      </c>
      <c r="O137" s="219">
        <f>'Berekening rekenvolumes'!O296</f>
        <v>0</v>
      </c>
      <c r="P137" s="219">
        <f>'Berekening rekenvolumes'!P296</f>
        <v>0</v>
      </c>
      <c r="Q137" s="219">
        <f>'Berekening rekenvolumes'!Q296</f>
        <v>1.5237931963992228</v>
      </c>
      <c r="R137" s="219">
        <f>'Berekening rekenvolumes'!R296</f>
        <v>0</v>
      </c>
      <c r="S137" s="219">
        <f>'Berekening rekenvolumes'!S296</f>
        <v>0</v>
      </c>
      <c r="T137" s="217"/>
      <c r="U137" s="217"/>
    </row>
    <row r="138" spans="2:21" s="79" customFormat="1">
      <c r="B138" s="45" t="s">
        <v>253</v>
      </c>
      <c r="C138" s="27"/>
      <c r="D138" s="27"/>
      <c r="E138" s="27"/>
      <c r="F138" s="27" t="s">
        <v>110</v>
      </c>
      <c r="G138" s="27"/>
      <c r="H138" s="27"/>
      <c r="I138" s="27"/>
      <c r="J138" s="218">
        <f t="shared" ref="J138:J146" si="3">SUM(L138:S138)</f>
        <v>9.7433057367598312</v>
      </c>
      <c r="K138" s="27"/>
      <c r="L138" s="219">
        <f>'Berekening rekenvolumes'!L297</f>
        <v>0.63268964127630922</v>
      </c>
      <c r="M138" s="219">
        <f>'Berekening rekenvolumes'!M297</f>
        <v>0.33333333333333331</v>
      </c>
      <c r="N138" s="219">
        <f>'Berekening rekenvolumes'!N297</f>
        <v>2.241359504483651</v>
      </c>
      <c r="O138" s="219">
        <f>'Berekening rekenvolumes'!O297</f>
        <v>4.43278002373542</v>
      </c>
      <c r="P138" s="219">
        <f>'Berekening rekenvolumes'!P297</f>
        <v>0</v>
      </c>
      <c r="Q138" s="219">
        <f>'Berekening rekenvolumes'!Q297</f>
        <v>2.1031432339311174</v>
      </c>
      <c r="R138" s="219">
        <f>'Berekening rekenvolumes'!R297</f>
        <v>0</v>
      </c>
      <c r="S138" s="219">
        <f>'Berekening rekenvolumes'!S297</f>
        <v>0</v>
      </c>
      <c r="T138" s="217"/>
      <c r="U138" s="217"/>
    </row>
    <row r="139" spans="2:21" s="79" customFormat="1">
      <c r="B139" s="45" t="s">
        <v>254</v>
      </c>
      <c r="C139" s="27"/>
      <c r="D139" s="27"/>
      <c r="E139" s="27"/>
      <c r="F139" s="27" t="s">
        <v>110</v>
      </c>
      <c r="G139" s="27"/>
      <c r="H139" s="27"/>
      <c r="I139" s="27"/>
      <c r="J139" s="218">
        <f t="shared" si="3"/>
        <v>7.66801473641131</v>
      </c>
      <c r="K139" s="27"/>
      <c r="L139" s="219">
        <f>'Berekening rekenvolumes'!L298</f>
        <v>0.35838376107217745</v>
      </c>
      <c r="M139" s="219">
        <f>'Berekening rekenvolumes'!M298</f>
        <v>0</v>
      </c>
      <c r="N139" s="219">
        <f>'Berekening rekenvolumes'!N298</f>
        <v>1.2811792023754391</v>
      </c>
      <c r="O139" s="219">
        <f>'Berekening rekenvolumes'!O298</f>
        <v>2.5716829204758653</v>
      </c>
      <c r="P139" s="219">
        <f>'Berekening rekenvolumes'!P298</f>
        <v>0.66666666666666663</v>
      </c>
      <c r="Q139" s="219">
        <f>'Berekening rekenvolumes'!Q298</f>
        <v>2.7901021858211617</v>
      </c>
      <c r="R139" s="219">
        <f>'Berekening rekenvolumes'!R298</f>
        <v>0</v>
      </c>
      <c r="S139" s="219">
        <f>'Berekening rekenvolumes'!S298</f>
        <v>0</v>
      </c>
      <c r="T139" s="217"/>
      <c r="U139" s="217"/>
    </row>
    <row r="140" spans="2:21" s="79" customFormat="1">
      <c r="B140" s="45" t="s">
        <v>255</v>
      </c>
      <c r="C140" s="27"/>
      <c r="D140" s="27"/>
      <c r="E140" s="27"/>
      <c r="F140" s="27" t="s">
        <v>110</v>
      </c>
      <c r="G140" s="27"/>
      <c r="H140" s="27"/>
      <c r="I140" s="27"/>
      <c r="J140" s="218">
        <f t="shared" si="3"/>
        <v>6.7756132194360799</v>
      </c>
      <c r="K140" s="27"/>
      <c r="L140" s="219">
        <f>'Berekening rekenvolumes'!L299</f>
        <v>0</v>
      </c>
      <c r="M140" s="219">
        <f>'Berekening rekenvolumes'!M299</f>
        <v>1.3333333333333333</v>
      </c>
      <c r="N140" s="219">
        <f>'Berekening rekenvolumes'!N299</f>
        <v>1.2494744679539402</v>
      </c>
      <c r="O140" s="219">
        <f>'Berekening rekenvolumes'!O299</f>
        <v>0.39459332865622931</v>
      </c>
      <c r="P140" s="219">
        <f>'Berekening rekenvolumes'!P299</f>
        <v>0.33333333333333331</v>
      </c>
      <c r="Q140" s="219">
        <f>'Berekening rekenvolumes'!Q299</f>
        <v>3.4648787561592429</v>
      </c>
      <c r="R140" s="219">
        <f>'Berekening rekenvolumes'!R299</f>
        <v>0</v>
      </c>
      <c r="S140" s="219">
        <f>'Berekening rekenvolumes'!S299</f>
        <v>0</v>
      </c>
      <c r="T140" s="217"/>
      <c r="U140" s="217"/>
    </row>
    <row r="141" spans="2:21" s="79" customFormat="1">
      <c r="B141" s="45" t="s">
        <v>256</v>
      </c>
      <c r="C141" s="27"/>
      <c r="D141" s="27"/>
      <c r="E141" s="27"/>
      <c r="F141" s="27" t="s">
        <v>110</v>
      </c>
      <c r="G141" s="27"/>
      <c r="H141" s="27"/>
      <c r="I141" s="27"/>
      <c r="J141" s="218">
        <f t="shared" si="3"/>
        <v>7.3110096734838095</v>
      </c>
      <c r="K141" s="27"/>
      <c r="L141" s="219">
        <f>'Berekening rekenvolumes'!L300</f>
        <v>0</v>
      </c>
      <c r="M141" s="219">
        <f>'Berekening rekenvolumes'!M300</f>
        <v>0.33333333333333331</v>
      </c>
      <c r="N141" s="219">
        <f>'Berekening rekenvolumes'!N300</f>
        <v>1.746622127906579</v>
      </c>
      <c r="O141" s="219">
        <f>'Berekening rekenvolumes'!O300</f>
        <v>1.7093302102504044</v>
      </c>
      <c r="P141" s="219">
        <f>'Berekening rekenvolumes'!P300</f>
        <v>0</v>
      </c>
      <c r="Q141" s="219">
        <f>'Berekening rekenvolumes'!Q300</f>
        <v>3.5217240019934928</v>
      </c>
      <c r="R141" s="219">
        <f>'Berekening rekenvolumes'!R300</f>
        <v>0</v>
      </c>
      <c r="S141" s="219">
        <f>'Berekening rekenvolumes'!S300</f>
        <v>0</v>
      </c>
      <c r="T141" s="217"/>
      <c r="U141" s="217"/>
    </row>
    <row r="142" spans="2:21" s="79" customFormat="1">
      <c r="B142" s="45" t="s">
        <v>257</v>
      </c>
      <c r="C142" s="27"/>
      <c r="D142" s="27"/>
      <c r="E142" s="27"/>
      <c r="F142" s="27" t="s">
        <v>110</v>
      </c>
      <c r="G142" s="27"/>
      <c r="H142" s="27"/>
      <c r="I142" s="27"/>
      <c r="J142" s="218">
        <f t="shared" si="3"/>
        <v>12.239902077655799</v>
      </c>
      <c r="K142" s="27"/>
      <c r="L142" s="219">
        <f>'Berekening rekenvolumes'!L301</f>
        <v>0</v>
      </c>
      <c r="M142" s="219">
        <f>'Berekening rekenvolumes'!M301</f>
        <v>0.33333333333333331</v>
      </c>
      <c r="N142" s="219">
        <f>'Berekening rekenvolumes'!N301</f>
        <v>3.5386316202080965</v>
      </c>
      <c r="O142" s="219">
        <f>'Berekening rekenvolumes'!O301</f>
        <v>3.0946730874875148</v>
      </c>
      <c r="P142" s="219">
        <f>'Berekening rekenvolumes'!P301</f>
        <v>0</v>
      </c>
      <c r="Q142" s="219">
        <f>'Berekening rekenvolumes'!Q301</f>
        <v>5.2732640366268537</v>
      </c>
      <c r="R142" s="219">
        <f>'Berekening rekenvolumes'!R301</f>
        <v>0</v>
      </c>
      <c r="S142" s="219">
        <f>'Berekening rekenvolumes'!S301</f>
        <v>0</v>
      </c>
      <c r="T142" s="217"/>
      <c r="U142" s="217"/>
    </row>
    <row r="143" spans="2:21" s="79" customFormat="1">
      <c r="B143" s="45" t="s">
        <v>258</v>
      </c>
      <c r="C143" s="27"/>
      <c r="D143" s="27"/>
      <c r="E143" s="27"/>
      <c r="F143" s="27" t="s">
        <v>110</v>
      </c>
      <c r="G143" s="27"/>
      <c r="H143" s="27"/>
      <c r="I143" s="27"/>
      <c r="J143" s="218">
        <f t="shared" si="3"/>
        <v>4.7401949980235552</v>
      </c>
      <c r="K143" s="27"/>
      <c r="L143" s="219">
        <f>'Berekening rekenvolumes'!L302</f>
        <v>0</v>
      </c>
      <c r="M143" s="219">
        <f>'Berekening rekenvolumes'!M302</f>
        <v>0</v>
      </c>
      <c r="N143" s="219">
        <f>'Berekening rekenvolumes'!N302</f>
        <v>1.6616267568710892</v>
      </c>
      <c r="O143" s="219">
        <f>'Berekening rekenvolumes'!O302</f>
        <v>1.1741367852829561</v>
      </c>
      <c r="P143" s="219">
        <f>'Berekening rekenvolumes'!P302</f>
        <v>0</v>
      </c>
      <c r="Q143" s="219">
        <f>'Berekening rekenvolumes'!Q302</f>
        <v>1.9044314558695099</v>
      </c>
      <c r="R143" s="219">
        <f>'Berekening rekenvolumes'!R302</f>
        <v>0</v>
      </c>
      <c r="S143" s="219">
        <f>'Berekening rekenvolumes'!S302</f>
        <v>0</v>
      </c>
      <c r="T143" s="217"/>
      <c r="U143" s="217"/>
    </row>
    <row r="144" spans="2:21" s="79" customFormat="1">
      <c r="B144" s="45" t="s">
        <v>259</v>
      </c>
      <c r="C144" s="27"/>
      <c r="D144" s="27"/>
      <c r="E144" s="27"/>
      <c r="F144" s="27" t="s">
        <v>110</v>
      </c>
      <c r="G144" s="27"/>
      <c r="H144" s="27"/>
      <c r="I144" s="27"/>
      <c r="J144" s="218">
        <f t="shared" si="3"/>
        <v>9.5982119838126287</v>
      </c>
      <c r="K144" s="27"/>
      <c r="L144" s="219">
        <f>'Berekening rekenvolumes'!L303</f>
        <v>0</v>
      </c>
      <c r="M144" s="219">
        <f>'Berekening rekenvolumes'!M303</f>
        <v>0</v>
      </c>
      <c r="N144" s="219">
        <f>'Berekening rekenvolumes'!N303</f>
        <v>3.208731462011313</v>
      </c>
      <c r="O144" s="219">
        <f>'Berekening rekenvolumes'!O303</f>
        <v>0.34485969629946628</v>
      </c>
      <c r="P144" s="219">
        <f>'Berekening rekenvolumes'!P303</f>
        <v>0</v>
      </c>
      <c r="Q144" s="219">
        <f>'Berekening rekenvolumes'!Q303</f>
        <v>6.0446208255018492</v>
      </c>
      <c r="R144" s="219">
        <f>'Berekening rekenvolumes'!R303</f>
        <v>0</v>
      </c>
      <c r="S144" s="219">
        <f>'Berekening rekenvolumes'!S303</f>
        <v>0</v>
      </c>
      <c r="T144" s="217"/>
      <c r="U144" s="217"/>
    </row>
    <row r="145" spans="2:21" s="79" customFormat="1">
      <c r="B145" s="45" t="s">
        <v>260</v>
      </c>
      <c r="C145" s="27"/>
      <c r="D145" s="27"/>
      <c r="E145" s="27"/>
      <c r="F145" s="27" t="s">
        <v>110</v>
      </c>
      <c r="G145" s="27"/>
      <c r="H145" s="27"/>
      <c r="I145" s="27"/>
      <c r="J145" s="218">
        <f t="shared" si="3"/>
        <v>1.0005666782456957</v>
      </c>
      <c r="K145" s="27"/>
      <c r="L145" s="219">
        <f>'Berekening rekenvolumes'!L304</f>
        <v>0</v>
      </c>
      <c r="M145" s="219">
        <f>'Berekening rekenvolumes'!M304</f>
        <v>0.66666666666666663</v>
      </c>
      <c r="N145" s="219">
        <f>'Berekening rekenvolumes'!N304</f>
        <v>0.28058474317379961</v>
      </c>
      <c r="O145" s="219">
        <f>'Berekening rekenvolumes'!O304</f>
        <v>2.9492776206045377E-2</v>
      </c>
      <c r="P145" s="219">
        <f>'Berekening rekenvolumes'!P304</f>
        <v>0</v>
      </c>
      <c r="Q145" s="219">
        <f>'Berekening rekenvolumes'!Q304</f>
        <v>2.3822492199183937E-2</v>
      </c>
      <c r="R145" s="219">
        <f>'Berekening rekenvolumes'!R304</f>
        <v>0</v>
      </c>
      <c r="S145" s="219">
        <f>'Berekening rekenvolumes'!S304</f>
        <v>0</v>
      </c>
      <c r="T145" s="217"/>
      <c r="U145" s="217"/>
    </row>
    <row r="146" spans="2:21" s="79" customFormat="1">
      <c r="B146" s="45" t="s">
        <v>261</v>
      </c>
      <c r="C146" s="27"/>
      <c r="D146" s="27"/>
      <c r="E146" s="27"/>
      <c r="F146" s="27" t="s">
        <v>110</v>
      </c>
      <c r="G146" s="27"/>
      <c r="H146" s="27"/>
      <c r="I146" s="27"/>
      <c r="J146" s="218">
        <f t="shared" si="3"/>
        <v>0.99999999999999989</v>
      </c>
      <c r="K146" s="27"/>
      <c r="L146" s="219">
        <f>'Berekening rekenvolumes'!L305</f>
        <v>0</v>
      </c>
      <c r="M146" s="219">
        <f>'Berekening rekenvolumes'!M305</f>
        <v>0</v>
      </c>
      <c r="N146" s="219">
        <f>'Berekening rekenvolumes'!N305</f>
        <v>0</v>
      </c>
      <c r="O146" s="219">
        <f>'Berekening rekenvolumes'!O305</f>
        <v>0</v>
      </c>
      <c r="P146" s="219">
        <f>'Berekening rekenvolumes'!P305</f>
        <v>0</v>
      </c>
      <c r="Q146" s="219">
        <f>'Berekening rekenvolumes'!Q305</f>
        <v>0.99999999999999989</v>
      </c>
      <c r="R146" s="219">
        <f>'Berekening rekenvolumes'!R305</f>
        <v>0</v>
      </c>
      <c r="S146" s="219">
        <f>'Berekening rekenvolumes'!S305</f>
        <v>0</v>
      </c>
      <c r="T146" s="217"/>
      <c r="U146" s="217"/>
    </row>
    <row r="147" spans="2:21" s="79" customFormat="1">
      <c r="B147" s="27"/>
      <c r="C147" s="27"/>
      <c r="D147" s="27"/>
      <c r="E147" s="27"/>
      <c r="F147" s="27"/>
      <c r="G147" s="27"/>
      <c r="H147" s="27"/>
      <c r="I147" s="27"/>
      <c r="J147" s="27"/>
      <c r="K147" s="27"/>
      <c r="L147" s="217"/>
      <c r="M147" s="217"/>
      <c r="N147" s="217"/>
      <c r="O147" s="217"/>
      <c r="P147" s="217"/>
      <c r="Q147" s="217"/>
      <c r="R147" s="217"/>
      <c r="S147" s="217"/>
      <c r="T147" s="217"/>
      <c r="U147" s="217"/>
    </row>
    <row r="148" spans="2:21" s="79" customFormat="1">
      <c r="B148" s="44" t="s">
        <v>264</v>
      </c>
      <c r="C148" s="27"/>
      <c r="D148" s="27"/>
      <c r="E148" s="27"/>
      <c r="F148" s="27"/>
      <c r="G148" s="27"/>
      <c r="H148" s="27"/>
      <c r="I148" s="27"/>
      <c r="J148" s="27"/>
      <c r="K148" s="27"/>
      <c r="L148" s="217"/>
      <c r="M148" s="217"/>
      <c r="N148" s="217"/>
      <c r="O148" s="217"/>
      <c r="P148" s="217"/>
      <c r="Q148" s="217"/>
      <c r="R148" s="217"/>
      <c r="S148" s="217"/>
      <c r="T148" s="217"/>
      <c r="U148" s="217"/>
    </row>
    <row r="149" spans="2:21" s="79" customFormat="1">
      <c r="B149" s="27"/>
      <c r="C149" s="27"/>
      <c r="D149" s="27"/>
      <c r="E149" s="27"/>
      <c r="F149" s="27"/>
      <c r="G149" s="27"/>
      <c r="H149" s="27"/>
      <c r="I149" s="27"/>
      <c r="J149" s="27"/>
      <c r="K149" s="27"/>
      <c r="L149" s="217"/>
      <c r="M149" s="217"/>
      <c r="N149" s="217"/>
      <c r="O149" s="217"/>
      <c r="P149" s="217"/>
      <c r="Q149" s="217"/>
      <c r="R149" s="217"/>
      <c r="S149" s="217"/>
      <c r="T149" s="217"/>
      <c r="U149" s="217"/>
    </row>
    <row r="150" spans="2:21" s="79" customFormat="1">
      <c r="B150" s="44" t="s">
        <v>251</v>
      </c>
      <c r="C150" s="27"/>
      <c r="D150" s="27"/>
      <c r="E150" s="27"/>
      <c r="F150" s="27"/>
      <c r="G150" s="27"/>
      <c r="H150" s="27"/>
      <c r="I150" s="27"/>
      <c r="J150" s="27"/>
      <c r="K150" s="27"/>
      <c r="L150" s="217"/>
      <c r="M150" s="217"/>
      <c r="N150" s="217"/>
      <c r="O150" s="217"/>
      <c r="P150" s="217"/>
      <c r="Q150" s="217"/>
      <c r="R150" s="217"/>
      <c r="S150" s="217"/>
      <c r="T150" s="217"/>
      <c r="U150" s="217"/>
    </row>
    <row r="151" spans="2:21" s="79" customFormat="1">
      <c r="B151" s="45" t="s">
        <v>252</v>
      </c>
      <c r="C151" s="27"/>
      <c r="D151" s="27"/>
      <c r="E151" s="27"/>
      <c r="F151" s="27" t="s">
        <v>110</v>
      </c>
      <c r="G151" s="27"/>
      <c r="H151" s="27"/>
      <c r="I151" s="27"/>
      <c r="J151" s="218">
        <f t="shared" ref="J151:J160" si="4">SUM(L151:S151)</f>
        <v>3253.7730797736494</v>
      </c>
      <c r="K151" s="217"/>
      <c r="L151" s="219">
        <f>'Berekening rekenvolumes'!L310</f>
        <v>81.666666666666671</v>
      </c>
      <c r="M151" s="219">
        <f>'Berekening rekenvolumes'!M310</f>
        <v>145</v>
      </c>
      <c r="N151" s="219">
        <f>'Berekening rekenvolumes'!N310</f>
        <v>1911.4063715484438</v>
      </c>
      <c r="O151" s="219">
        <f>'Berekening rekenvolumes'!O310</f>
        <v>205.0326143059452</v>
      </c>
      <c r="P151" s="219">
        <f>'Berekening rekenvolumes'!P310</f>
        <v>86.33</v>
      </c>
      <c r="Q151" s="219">
        <f>'Berekening rekenvolumes'!Q310</f>
        <v>777.67076058592738</v>
      </c>
      <c r="R151" s="219">
        <f>'Berekening rekenvolumes'!R310</f>
        <v>46.666666666666664</v>
      </c>
      <c r="S151" s="219">
        <f>'Berekening rekenvolumes'!S310</f>
        <v>0</v>
      </c>
      <c r="T151" s="217"/>
      <c r="U151" s="217"/>
    </row>
    <row r="152" spans="2:21" s="79" customFormat="1">
      <c r="B152" s="45" t="s">
        <v>253</v>
      </c>
      <c r="C152" s="27"/>
      <c r="D152" s="27"/>
      <c r="E152" s="27"/>
      <c r="F152" s="27" t="s">
        <v>110</v>
      </c>
      <c r="G152" s="27"/>
      <c r="H152" s="27"/>
      <c r="I152" s="27"/>
      <c r="J152" s="218">
        <f t="shared" si="4"/>
        <v>3866.2851647812158</v>
      </c>
      <c r="K152" s="27"/>
      <c r="L152" s="219">
        <f>'Berekening rekenvolumes'!L311</f>
        <v>240.33333333333334</v>
      </c>
      <c r="M152" s="219">
        <f>'Berekening rekenvolumes'!M311</f>
        <v>43.333333333333336</v>
      </c>
      <c r="N152" s="219">
        <f>'Berekening rekenvolumes'!N311</f>
        <v>990.24898434562647</v>
      </c>
      <c r="O152" s="219">
        <f>'Berekening rekenvolumes'!O311</f>
        <v>2040.0122169837305</v>
      </c>
      <c r="P152" s="219">
        <f>'Berekening rekenvolumes'!P311</f>
        <v>102.60333333333334</v>
      </c>
      <c r="Q152" s="219">
        <f>'Berekening rekenvolumes'!Q311</f>
        <v>412.75396345185885</v>
      </c>
      <c r="R152" s="219">
        <f>'Berekening rekenvolumes'!R311</f>
        <v>37</v>
      </c>
      <c r="S152" s="219">
        <f>'Berekening rekenvolumes'!S311</f>
        <v>0</v>
      </c>
      <c r="T152" s="217"/>
      <c r="U152" s="217"/>
    </row>
    <row r="153" spans="2:21" s="79" customFormat="1">
      <c r="B153" s="45" t="s">
        <v>254</v>
      </c>
      <c r="C153" s="27"/>
      <c r="D153" s="27"/>
      <c r="E153" s="27"/>
      <c r="F153" s="27" t="s">
        <v>110</v>
      </c>
      <c r="G153" s="27"/>
      <c r="H153" s="27"/>
      <c r="I153" s="27"/>
      <c r="J153" s="218">
        <f t="shared" si="4"/>
        <v>2573.1188452027113</v>
      </c>
      <c r="K153" s="27"/>
      <c r="L153" s="219">
        <f>'Berekening rekenvolumes'!L312</f>
        <v>51.666666666666664</v>
      </c>
      <c r="M153" s="219">
        <f>'Berekening rekenvolumes'!M312</f>
        <v>43.333333333333336</v>
      </c>
      <c r="N153" s="219">
        <f>'Berekening rekenvolumes'!N312</f>
        <v>787.50787182735314</v>
      </c>
      <c r="O153" s="219">
        <f>'Berekening rekenvolumes'!O312</f>
        <v>1273.1109733753583</v>
      </c>
      <c r="P153" s="219">
        <f>'Berekening rekenvolumes'!P312</f>
        <v>0</v>
      </c>
      <c r="Q153" s="219">
        <f>'Berekening rekenvolumes'!Q312</f>
        <v>340.83333333333331</v>
      </c>
      <c r="R153" s="219">
        <f>'Berekening rekenvolumes'!R312</f>
        <v>76.666666666666671</v>
      </c>
      <c r="S153" s="219">
        <f>'Berekening rekenvolumes'!S312</f>
        <v>0</v>
      </c>
      <c r="T153" s="217"/>
      <c r="U153" s="217"/>
    </row>
    <row r="154" spans="2:21" s="79" customFormat="1">
      <c r="B154" s="45" t="s">
        <v>255</v>
      </c>
      <c r="C154" s="27"/>
      <c r="D154" s="27"/>
      <c r="E154" s="27"/>
      <c r="F154" s="27" t="s">
        <v>110</v>
      </c>
      <c r="G154" s="27"/>
      <c r="H154" s="27"/>
      <c r="I154" s="27"/>
      <c r="J154" s="218">
        <f t="shared" si="4"/>
        <v>575.47335004440242</v>
      </c>
      <c r="K154" s="27"/>
      <c r="L154" s="219">
        <f>'Berekening rekenvolumes'!L313</f>
        <v>14</v>
      </c>
      <c r="M154" s="219">
        <f>'Berekening rekenvolumes'!M313</f>
        <v>8.3333333333333339</v>
      </c>
      <c r="N154" s="219">
        <f>'Berekening rekenvolumes'!N313</f>
        <v>244.85993165037803</v>
      </c>
      <c r="O154" s="219">
        <f>'Berekening rekenvolumes'!O313</f>
        <v>308.28008506069108</v>
      </c>
      <c r="P154" s="219">
        <f>'Berekening rekenvolumes'!P313</f>
        <v>0</v>
      </c>
      <c r="Q154" s="219">
        <f>'Berekening rekenvolumes'!Q313</f>
        <v>0</v>
      </c>
      <c r="R154" s="219">
        <f>'Berekening rekenvolumes'!R313</f>
        <v>0</v>
      </c>
      <c r="S154" s="219">
        <f>'Berekening rekenvolumes'!S313</f>
        <v>0</v>
      </c>
      <c r="T154" s="217"/>
      <c r="U154" s="217"/>
    </row>
    <row r="155" spans="2:21" s="79" customFormat="1">
      <c r="B155" s="45" t="s">
        <v>256</v>
      </c>
      <c r="C155" s="27"/>
      <c r="D155" s="27"/>
      <c r="E155" s="27"/>
      <c r="F155" s="27" t="s">
        <v>110</v>
      </c>
      <c r="G155" s="27"/>
      <c r="H155" s="27"/>
      <c r="I155" s="27"/>
      <c r="J155" s="218">
        <f t="shared" si="4"/>
        <v>713.82903501821568</v>
      </c>
      <c r="K155" s="27"/>
      <c r="L155" s="219">
        <f>'Berekening rekenvolumes'!L314</f>
        <v>0</v>
      </c>
      <c r="M155" s="219">
        <f>'Berekening rekenvolumes'!M314</f>
        <v>106</v>
      </c>
      <c r="N155" s="219">
        <f>'Berekening rekenvolumes'!N314</f>
        <v>88.574101560584495</v>
      </c>
      <c r="O155" s="219">
        <f>'Berekening rekenvolumes'!O314</f>
        <v>519.25493345763118</v>
      </c>
      <c r="P155" s="219">
        <f>'Berekening rekenvolumes'!P314</f>
        <v>0</v>
      </c>
      <c r="Q155" s="219">
        <f>'Berekening rekenvolumes'!Q314</f>
        <v>0</v>
      </c>
      <c r="R155" s="219">
        <f>'Berekening rekenvolumes'!R314</f>
        <v>0</v>
      </c>
      <c r="S155" s="219">
        <f>'Berekening rekenvolumes'!S314</f>
        <v>0</v>
      </c>
      <c r="T155" s="217"/>
      <c r="U155" s="217"/>
    </row>
    <row r="156" spans="2:21" s="79" customFormat="1">
      <c r="B156" s="45" t="s">
        <v>257</v>
      </c>
      <c r="C156" s="27"/>
      <c r="D156" s="27"/>
      <c r="E156" s="27"/>
      <c r="F156" s="27" t="s">
        <v>110</v>
      </c>
      <c r="G156" s="27"/>
      <c r="H156" s="27"/>
      <c r="I156" s="27"/>
      <c r="J156" s="218">
        <f t="shared" si="4"/>
        <v>225.23194032775288</v>
      </c>
      <c r="K156" s="27"/>
      <c r="L156" s="219">
        <f>'Berekening rekenvolumes'!L315</f>
        <v>0</v>
      </c>
      <c r="M156" s="219">
        <f>'Berekening rekenvolumes'!M315</f>
        <v>0</v>
      </c>
      <c r="N156" s="219">
        <f>'Berekening rekenvolumes'!N315</f>
        <v>95.35470915777897</v>
      </c>
      <c r="O156" s="219">
        <f>'Berekening rekenvolumes'!O315</f>
        <v>128.21056450330724</v>
      </c>
      <c r="P156" s="219">
        <f>'Berekening rekenvolumes'!P315</f>
        <v>0</v>
      </c>
      <c r="Q156" s="219">
        <f>'Berekening rekenvolumes'!Q315</f>
        <v>0</v>
      </c>
      <c r="R156" s="219">
        <f>'Berekening rekenvolumes'!R315</f>
        <v>1.6666666666666667</v>
      </c>
      <c r="S156" s="219">
        <f>'Berekening rekenvolumes'!S315</f>
        <v>0</v>
      </c>
      <c r="T156" s="217"/>
      <c r="U156" s="217"/>
    </row>
    <row r="157" spans="2:21" s="79" customFormat="1">
      <c r="B157" s="45" t="s">
        <v>258</v>
      </c>
      <c r="C157" s="27"/>
      <c r="D157" s="27"/>
      <c r="E157" s="27"/>
      <c r="F157" s="27" t="s">
        <v>110</v>
      </c>
      <c r="G157" s="27"/>
      <c r="H157" s="27"/>
      <c r="I157" s="27"/>
      <c r="J157" s="218">
        <f t="shared" si="4"/>
        <v>0</v>
      </c>
      <c r="K157" s="27"/>
      <c r="L157" s="219">
        <f>'Berekening rekenvolumes'!L316</f>
        <v>0</v>
      </c>
      <c r="M157" s="219">
        <f>'Berekening rekenvolumes'!M316</f>
        <v>0</v>
      </c>
      <c r="N157" s="219">
        <f>'Berekening rekenvolumes'!N316</f>
        <v>0</v>
      </c>
      <c r="O157" s="219">
        <f>'Berekening rekenvolumes'!O316</f>
        <v>0</v>
      </c>
      <c r="P157" s="219">
        <f>'Berekening rekenvolumes'!P316</f>
        <v>0</v>
      </c>
      <c r="Q157" s="219">
        <f>'Berekening rekenvolumes'!Q316</f>
        <v>0</v>
      </c>
      <c r="R157" s="219">
        <f>'Berekening rekenvolumes'!R316</f>
        <v>0</v>
      </c>
      <c r="S157" s="219">
        <f>'Berekening rekenvolumes'!S316</f>
        <v>0</v>
      </c>
      <c r="T157" s="217"/>
      <c r="U157" s="217"/>
    </row>
    <row r="158" spans="2:21" s="79" customFormat="1">
      <c r="B158" s="45" t="s">
        <v>259</v>
      </c>
      <c r="C158" s="27"/>
      <c r="D158" s="27"/>
      <c r="E158" s="27"/>
      <c r="F158" s="27" t="s">
        <v>110</v>
      </c>
      <c r="G158" s="27"/>
      <c r="H158" s="27"/>
      <c r="I158" s="27"/>
      <c r="J158" s="218">
        <f t="shared" si="4"/>
        <v>0</v>
      </c>
      <c r="K158" s="27"/>
      <c r="L158" s="219">
        <f>'Berekening rekenvolumes'!L317</f>
        <v>0</v>
      </c>
      <c r="M158" s="219">
        <f>'Berekening rekenvolumes'!M317</f>
        <v>0</v>
      </c>
      <c r="N158" s="219">
        <f>'Berekening rekenvolumes'!N317</f>
        <v>0</v>
      </c>
      <c r="O158" s="219">
        <f>'Berekening rekenvolumes'!O317</f>
        <v>0</v>
      </c>
      <c r="P158" s="219">
        <f>'Berekening rekenvolumes'!P317</f>
        <v>0</v>
      </c>
      <c r="Q158" s="219">
        <f>'Berekening rekenvolumes'!Q317</f>
        <v>0</v>
      </c>
      <c r="R158" s="219">
        <f>'Berekening rekenvolumes'!R317</f>
        <v>0</v>
      </c>
      <c r="S158" s="219">
        <f>'Berekening rekenvolumes'!S317</f>
        <v>0</v>
      </c>
      <c r="T158" s="217"/>
      <c r="U158" s="217"/>
    </row>
    <row r="159" spans="2:21" s="79" customFormat="1">
      <c r="B159" s="45" t="s">
        <v>260</v>
      </c>
      <c r="C159" s="27"/>
      <c r="D159" s="27"/>
      <c r="E159" s="27"/>
      <c r="F159" s="27" t="s">
        <v>110</v>
      </c>
      <c r="G159" s="27"/>
      <c r="H159" s="27"/>
      <c r="I159" s="27"/>
      <c r="J159" s="218">
        <f t="shared" si="4"/>
        <v>98.333333333333329</v>
      </c>
      <c r="K159" s="27"/>
      <c r="L159" s="219">
        <f>'Berekening rekenvolumes'!L318</f>
        <v>0</v>
      </c>
      <c r="M159" s="219">
        <f>'Berekening rekenvolumes'!M318</f>
        <v>98.333333333333329</v>
      </c>
      <c r="N159" s="219">
        <f>'Berekening rekenvolumes'!N318</f>
        <v>0</v>
      </c>
      <c r="O159" s="219">
        <f>'Berekening rekenvolumes'!O318</f>
        <v>0</v>
      </c>
      <c r="P159" s="219">
        <f>'Berekening rekenvolumes'!P318</f>
        <v>0</v>
      </c>
      <c r="Q159" s="219">
        <f>'Berekening rekenvolumes'!Q318</f>
        <v>0</v>
      </c>
      <c r="R159" s="219">
        <f>'Berekening rekenvolumes'!R318</f>
        <v>0</v>
      </c>
      <c r="S159" s="219">
        <f>'Berekening rekenvolumes'!S318</f>
        <v>0</v>
      </c>
      <c r="T159" s="217"/>
      <c r="U159" s="217"/>
    </row>
    <row r="160" spans="2:21" s="79" customFormat="1">
      <c r="B160" s="45" t="s">
        <v>261</v>
      </c>
      <c r="C160" s="27"/>
      <c r="D160" s="27"/>
      <c r="E160" s="27"/>
      <c r="F160" s="27" t="s">
        <v>110</v>
      </c>
      <c r="G160" s="27"/>
      <c r="H160" s="27"/>
      <c r="I160" s="27"/>
      <c r="J160" s="218">
        <f t="shared" si="4"/>
        <v>0</v>
      </c>
      <c r="K160" s="27"/>
      <c r="L160" s="219">
        <f>'Berekening rekenvolumes'!L319</f>
        <v>0</v>
      </c>
      <c r="M160" s="219">
        <f>'Berekening rekenvolumes'!M319</f>
        <v>0</v>
      </c>
      <c r="N160" s="219">
        <f>'Berekening rekenvolumes'!N319</f>
        <v>0</v>
      </c>
      <c r="O160" s="219">
        <f>'Berekening rekenvolumes'!O319</f>
        <v>0</v>
      </c>
      <c r="P160" s="219">
        <f>'Berekening rekenvolumes'!P319</f>
        <v>0</v>
      </c>
      <c r="Q160" s="219">
        <f>'Berekening rekenvolumes'!Q319</f>
        <v>0</v>
      </c>
      <c r="R160" s="219">
        <f>'Berekening rekenvolumes'!R319</f>
        <v>0</v>
      </c>
      <c r="S160" s="219">
        <f>'Berekening rekenvolumes'!S319</f>
        <v>0</v>
      </c>
      <c r="T160" s="217"/>
      <c r="U160" s="217"/>
    </row>
    <row r="161" spans="1:21" s="79" customFormat="1">
      <c r="B161" s="121"/>
      <c r="C161" s="66"/>
      <c r="D161" s="66"/>
      <c r="E161" s="66"/>
      <c r="F161" s="27"/>
      <c r="G161" s="66"/>
      <c r="H161" s="66"/>
      <c r="I161" s="66"/>
      <c r="J161" s="66"/>
      <c r="K161" s="66"/>
      <c r="L161" s="217"/>
      <c r="M161" s="217"/>
      <c r="N161" s="217"/>
      <c r="O161" s="217"/>
      <c r="P161" s="217"/>
      <c r="Q161" s="217"/>
      <c r="R161" s="217"/>
      <c r="S161" s="217"/>
      <c r="T161" s="217"/>
      <c r="U161" s="217"/>
    </row>
    <row r="162" spans="1:21" s="79" customFormat="1">
      <c r="B162" s="142" t="s">
        <v>262</v>
      </c>
      <c r="C162" s="27"/>
      <c r="D162" s="27"/>
      <c r="E162" s="27"/>
      <c r="F162" s="27"/>
      <c r="G162" s="27"/>
      <c r="H162" s="27"/>
      <c r="I162" s="27"/>
      <c r="J162" s="27"/>
      <c r="K162" s="27"/>
      <c r="L162" s="217"/>
      <c r="M162" s="217"/>
      <c r="N162" s="217"/>
      <c r="O162" s="217"/>
      <c r="P162" s="217"/>
      <c r="Q162" s="217"/>
      <c r="R162" s="217"/>
      <c r="S162" s="217"/>
      <c r="T162" s="217"/>
      <c r="U162" s="217"/>
    </row>
    <row r="163" spans="1:21" s="79" customFormat="1">
      <c r="B163" s="45" t="s">
        <v>252</v>
      </c>
      <c r="C163" s="27"/>
      <c r="D163" s="27"/>
      <c r="E163" s="27"/>
      <c r="F163" s="27" t="s">
        <v>110</v>
      </c>
      <c r="G163" s="27"/>
      <c r="H163" s="27"/>
      <c r="I163" s="27"/>
      <c r="J163" s="218">
        <f t="shared" ref="J163:J172" si="5">SUM(L163:S163)</f>
        <v>220.66666666666669</v>
      </c>
      <c r="K163" s="217"/>
      <c r="L163" s="219">
        <f>'Berekening rekenvolumes'!L322</f>
        <v>190.33333333333334</v>
      </c>
      <c r="M163" s="219">
        <f>'Berekening rekenvolumes'!M322</f>
        <v>14</v>
      </c>
      <c r="N163" s="219">
        <f>'Berekening rekenvolumes'!N322</f>
        <v>0</v>
      </c>
      <c r="O163" s="219">
        <f>'Berekening rekenvolumes'!O322</f>
        <v>0</v>
      </c>
      <c r="P163" s="219">
        <f>'Berekening rekenvolumes'!P322</f>
        <v>0</v>
      </c>
      <c r="Q163" s="219">
        <f>'Berekening rekenvolumes'!Q322</f>
        <v>16.333333333333332</v>
      </c>
      <c r="R163" s="219">
        <f>'Berekening rekenvolumes'!R322</f>
        <v>0</v>
      </c>
      <c r="S163" s="219">
        <f>'Berekening rekenvolumes'!S322</f>
        <v>0</v>
      </c>
      <c r="T163" s="217"/>
      <c r="U163" s="217"/>
    </row>
    <row r="164" spans="1:21" s="79" customFormat="1">
      <c r="B164" s="45" t="s">
        <v>253</v>
      </c>
      <c r="C164" s="27"/>
      <c r="D164" s="27"/>
      <c r="E164" s="27"/>
      <c r="F164" s="27" t="s">
        <v>110</v>
      </c>
      <c r="G164" s="27"/>
      <c r="H164" s="27"/>
      <c r="I164" s="27"/>
      <c r="J164" s="218">
        <f t="shared" si="5"/>
        <v>1450.7514438540877</v>
      </c>
      <c r="K164" s="27"/>
      <c r="L164" s="219">
        <f>'Berekening rekenvolumes'!L323</f>
        <v>533.33333333333337</v>
      </c>
      <c r="M164" s="219">
        <f>'Berekening rekenvolumes'!M323</f>
        <v>23.333333333333332</v>
      </c>
      <c r="N164" s="219">
        <f>'Berekening rekenvolumes'!N323</f>
        <v>0</v>
      </c>
      <c r="O164" s="219">
        <f>'Berekening rekenvolumes'!O323</f>
        <v>401.00144385408765</v>
      </c>
      <c r="P164" s="219">
        <f>'Berekening rekenvolumes'!P323</f>
        <v>0</v>
      </c>
      <c r="Q164" s="219">
        <f>'Berekening rekenvolumes'!Q323</f>
        <v>493.08333333333331</v>
      </c>
      <c r="R164" s="219">
        <f>'Berekening rekenvolumes'!R323</f>
        <v>0</v>
      </c>
      <c r="S164" s="219">
        <f>'Berekening rekenvolumes'!S323</f>
        <v>0</v>
      </c>
      <c r="T164" s="217"/>
      <c r="U164" s="217"/>
    </row>
    <row r="165" spans="1:21" s="79" customFormat="1">
      <c r="B165" s="45" t="s">
        <v>254</v>
      </c>
      <c r="C165" s="27"/>
      <c r="D165" s="27"/>
      <c r="E165" s="27"/>
      <c r="F165" s="27" t="s">
        <v>110</v>
      </c>
      <c r="G165" s="27"/>
      <c r="H165" s="27"/>
      <c r="I165" s="27"/>
      <c r="J165" s="218">
        <f t="shared" si="5"/>
        <v>753.59663728601083</v>
      </c>
      <c r="K165" s="27"/>
      <c r="L165" s="219">
        <f>'Berekening rekenvolumes'!L324</f>
        <v>110</v>
      </c>
      <c r="M165" s="219">
        <f>'Berekening rekenvolumes'!M324</f>
        <v>0</v>
      </c>
      <c r="N165" s="219">
        <f>'Berekening rekenvolumes'!N324</f>
        <v>0</v>
      </c>
      <c r="O165" s="219">
        <f>'Berekening rekenvolumes'!O324</f>
        <v>35.333333333333336</v>
      </c>
      <c r="P165" s="219">
        <f>'Berekening rekenvolumes'!P324</f>
        <v>529.67999999999995</v>
      </c>
      <c r="Q165" s="219">
        <f>'Berekening rekenvolumes'!Q324</f>
        <v>78.583303952677554</v>
      </c>
      <c r="R165" s="219">
        <f>'Berekening rekenvolumes'!R324</f>
        <v>0</v>
      </c>
      <c r="S165" s="219">
        <f>'Berekening rekenvolumes'!S324</f>
        <v>0</v>
      </c>
      <c r="T165" s="217"/>
      <c r="U165" s="217"/>
    </row>
    <row r="166" spans="1:21" s="79" customFormat="1">
      <c r="B166" s="45" t="s">
        <v>255</v>
      </c>
      <c r="C166" s="27"/>
      <c r="D166" s="27"/>
      <c r="E166" s="27"/>
      <c r="F166" s="27" t="s">
        <v>110</v>
      </c>
      <c r="G166" s="27"/>
      <c r="H166" s="27"/>
      <c r="I166" s="27"/>
      <c r="J166" s="218">
        <f t="shared" si="5"/>
        <v>1214.7933333333333</v>
      </c>
      <c r="K166" s="27"/>
      <c r="L166" s="219">
        <f>'Berekening rekenvolumes'!L325</f>
        <v>0</v>
      </c>
      <c r="M166" s="219">
        <f>'Berekening rekenvolumes'!M325</f>
        <v>16</v>
      </c>
      <c r="N166" s="219">
        <f>'Berekening rekenvolumes'!N325</f>
        <v>0</v>
      </c>
      <c r="O166" s="219">
        <f>'Berekening rekenvolumes'!O325</f>
        <v>0</v>
      </c>
      <c r="P166" s="219">
        <f>'Berekening rekenvolumes'!P325</f>
        <v>9.9600000000000009</v>
      </c>
      <c r="Q166" s="219">
        <f>'Berekening rekenvolumes'!Q325</f>
        <v>1188.8333333333333</v>
      </c>
      <c r="R166" s="219">
        <f>'Berekening rekenvolumes'!R325</f>
        <v>0</v>
      </c>
      <c r="S166" s="219">
        <f>'Berekening rekenvolumes'!S325</f>
        <v>0</v>
      </c>
      <c r="T166" s="217"/>
      <c r="U166" s="217"/>
    </row>
    <row r="167" spans="1:21" s="79" customFormat="1">
      <c r="B167" s="45" t="s">
        <v>256</v>
      </c>
      <c r="C167" s="27"/>
      <c r="D167" s="27"/>
      <c r="E167" s="27"/>
      <c r="F167" s="27" t="s">
        <v>110</v>
      </c>
      <c r="G167" s="27"/>
      <c r="H167" s="27"/>
      <c r="I167" s="27"/>
      <c r="J167" s="218">
        <f t="shared" si="5"/>
        <v>234.60985591363288</v>
      </c>
      <c r="K167" s="27"/>
      <c r="L167" s="219">
        <f>'Berekening rekenvolumes'!L326</f>
        <v>0</v>
      </c>
      <c r="M167" s="219">
        <f>'Berekening rekenvolumes'!M326</f>
        <v>6.666666666666667</v>
      </c>
      <c r="N167" s="219">
        <f>'Berekening rekenvolumes'!N326</f>
        <v>0</v>
      </c>
      <c r="O167" s="219">
        <f>'Berekening rekenvolumes'!O326</f>
        <v>227.94318924696623</v>
      </c>
      <c r="P167" s="219">
        <f>'Berekening rekenvolumes'!P326</f>
        <v>0</v>
      </c>
      <c r="Q167" s="219">
        <f>'Berekening rekenvolumes'!Q326</f>
        <v>0</v>
      </c>
      <c r="R167" s="219">
        <f>'Berekening rekenvolumes'!R326</f>
        <v>0</v>
      </c>
      <c r="S167" s="219">
        <f>'Berekening rekenvolumes'!S326</f>
        <v>0</v>
      </c>
      <c r="T167" s="217"/>
      <c r="U167" s="217"/>
    </row>
    <row r="168" spans="1:21" s="79" customFormat="1">
      <c r="B168" s="45" t="s">
        <v>257</v>
      </c>
      <c r="C168" s="27"/>
      <c r="D168" s="27"/>
      <c r="E168" s="27"/>
      <c r="F168" s="27" t="s">
        <v>110</v>
      </c>
      <c r="G168" s="27"/>
      <c r="H168" s="27"/>
      <c r="I168" s="27"/>
      <c r="J168" s="218">
        <f t="shared" si="5"/>
        <v>560.66666666666674</v>
      </c>
      <c r="K168" s="27"/>
      <c r="L168" s="219">
        <f>'Berekening rekenvolumes'!L327</f>
        <v>0</v>
      </c>
      <c r="M168" s="219">
        <f>'Berekening rekenvolumes'!M327</f>
        <v>86.666666666666671</v>
      </c>
      <c r="N168" s="219">
        <f>'Berekening rekenvolumes'!N327</f>
        <v>366.66666666666669</v>
      </c>
      <c r="O168" s="219">
        <f>'Berekening rekenvolumes'!O327</f>
        <v>107.33333333333333</v>
      </c>
      <c r="P168" s="219">
        <f>'Berekening rekenvolumes'!P327</f>
        <v>0</v>
      </c>
      <c r="Q168" s="219">
        <f>'Berekening rekenvolumes'!Q327</f>
        <v>0</v>
      </c>
      <c r="R168" s="219">
        <f>'Berekening rekenvolumes'!R327</f>
        <v>0</v>
      </c>
      <c r="S168" s="219">
        <f>'Berekening rekenvolumes'!S327</f>
        <v>0</v>
      </c>
      <c r="T168" s="217"/>
      <c r="U168" s="217"/>
    </row>
    <row r="169" spans="1:21" s="79" customFormat="1">
      <c r="B169" s="45" t="s">
        <v>258</v>
      </c>
      <c r="C169" s="27"/>
      <c r="D169" s="27"/>
      <c r="E169" s="27"/>
      <c r="F169" s="27" t="s">
        <v>110</v>
      </c>
      <c r="G169" s="27"/>
      <c r="H169" s="27"/>
      <c r="I169" s="27"/>
      <c r="J169" s="218">
        <f t="shared" si="5"/>
        <v>1423.6114557577932</v>
      </c>
      <c r="K169" s="27"/>
      <c r="L169" s="219">
        <f>'Berekening rekenvolumes'!L328</f>
        <v>0</v>
      </c>
      <c r="M169" s="219">
        <f>'Berekening rekenvolumes'!M328</f>
        <v>0</v>
      </c>
      <c r="N169" s="219">
        <f>'Berekening rekenvolumes'!N328</f>
        <v>381.22258035014193</v>
      </c>
      <c r="O169" s="219">
        <f>'Berekening rekenvolumes'!O328</f>
        <v>152.6394217503688</v>
      </c>
      <c r="P169" s="219">
        <f>'Berekening rekenvolumes'!P328</f>
        <v>0</v>
      </c>
      <c r="Q169" s="219">
        <f>'Berekening rekenvolumes'!Q328</f>
        <v>889.74945365728252</v>
      </c>
      <c r="R169" s="219">
        <f>'Berekening rekenvolumes'!R328</f>
        <v>0</v>
      </c>
      <c r="S169" s="219">
        <f>'Berekening rekenvolumes'!S328</f>
        <v>0</v>
      </c>
      <c r="T169" s="217"/>
      <c r="U169" s="217"/>
    </row>
    <row r="170" spans="1:21" s="79" customFormat="1">
      <c r="B170" s="45" t="s">
        <v>259</v>
      </c>
      <c r="C170" s="27"/>
      <c r="D170" s="27"/>
      <c r="E170" s="27"/>
      <c r="F170" s="27" t="s">
        <v>110</v>
      </c>
      <c r="G170" s="27"/>
      <c r="H170" s="27"/>
      <c r="I170" s="27"/>
      <c r="J170" s="218">
        <f t="shared" si="5"/>
        <v>11.602547326179883</v>
      </c>
      <c r="K170" s="27"/>
      <c r="L170" s="219">
        <f>'Berekening rekenvolumes'!L329</f>
        <v>0</v>
      </c>
      <c r="M170" s="219">
        <f>'Berekening rekenvolumes'!M329</f>
        <v>0</v>
      </c>
      <c r="N170" s="219">
        <f>'Berekening rekenvolumes'!N329</f>
        <v>10.147372607025249</v>
      </c>
      <c r="O170" s="219">
        <f>'Berekening rekenvolumes'!O329</f>
        <v>1.4551747191546334</v>
      </c>
      <c r="P170" s="219">
        <f>'Berekening rekenvolumes'!P329</f>
        <v>0</v>
      </c>
      <c r="Q170" s="219">
        <f>'Berekening rekenvolumes'!Q329</f>
        <v>0</v>
      </c>
      <c r="R170" s="219">
        <f>'Berekening rekenvolumes'!R329</f>
        <v>0</v>
      </c>
      <c r="S170" s="219">
        <f>'Berekening rekenvolumes'!S329</f>
        <v>0</v>
      </c>
      <c r="T170" s="217"/>
      <c r="U170" s="217"/>
    </row>
    <row r="171" spans="1:21" s="79" customFormat="1">
      <c r="B171" s="45" t="s">
        <v>260</v>
      </c>
      <c r="C171" s="27"/>
      <c r="D171" s="27"/>
      <c r="E171" s="27"/>
      <c r="F171" s="27" t="s">
        <v>110</v>
      </c>
      <c r="G171" s="27"/>
      <c r="H171" s="27"/>
      <c r="I171" s="27"/>
      <c r="J171" s="218">
        <f t="shared" si="5"/>
        <v>0</v>
      </c>
      <c r="K171" s="27"/>
      <c r="L171" s="219">
        <f>'Berekening rekenvolumes'!L330</f>
        <v>0</v>
      </c>
      <c r="M171" s="219">
        <f>'Berekening rekenvolumes'!M330</f>
        <v>0</v>
      </c>
      <c r="N171" s="219">
        <f>'Berekening rekenvolumes'!N330</f>
        <v>0</v>
      </c>
      <c r="O171" s="219">
        <f>'Berekening rekenvolumes'!O330</f>
        <v>0</v>
      </c>
      <c r="P171" s="219">
        <f>'Berekening rekenvolumes'!P330</f>
        <v>0</v>
      </c>
      <c r="Q171" s="219">
        <f>'Berekening rekenvolumes'!Q330</f>
        <v>0</v>
      </c>
      <c r="R171" s="219">
        <f>'Berekening rekenvolumes'!R330</f>
        <v>0</v>
      </c>
      <c r="S171" s="219">
        <f>'Berekening rekenvolumes'!S330</f>
        <v>0</v>
      </c>
      <c r="T171" s="217"/>
      <c r="U171" s="217"/>
    </row>
    <row r="172" spans="1:21" s="79" customFormat="1">
      <c r="B172" s="45" t="s">
        <v>261</v>
      </c>
      <c r="C172" s="27"/>
      <c r="D172" s="27"/>
      <c r="E172" s="27"/>
      <c r="F172" s="27" t="s">
        <v>110</v>
      </c>
      <c r="G172" s="27"/>
      <c r="H172" s="27"/>
      <c r="I172" s="27"/>
      <c r="J172" s="218">
        <f t="shared" si="5"/>
        <v>0</v>
      </c>
      <c r="K172" s="27"/>
      <c r="L172" s="219">
        <f>'Berekening rekenvolumes'!L331</f>
        <v>0</v>
      </c>
      <c r="M172" s="219">
        <f>'Berekening rekenvolumes'!M331</f>
        <v>0</v>
      </c>
      <c r="N172" s="219">
        <f>'Berekening rekenvolumes'!N331</f>
        <v>0</v>
      </c>
      <c r="O172" s="219">
        <f>'Berekening rekenvolumes'!O331</f>
        <v>0</v>
      </c>
      <c r="P172" s="219">
        <f>'Berekening rekenvolumes'!P331</f>
        <v>0</v>
      </c>
      <c r="Q172" s="219">
        <f>'Berekening rekenvolumes'!Q331</f>
        <v>0</v>
      </c>
      <c r="R172" s="219">
        <f>'Berekening rekenvolumes'!R331</f>
        <v>0</v>
      </c>
      <c r="S172" s="219">
        <f>'Berekening rekenvolumes'!S331</f>
        <v>0</v>
      </c>
      <c r="T172" s="217"/>
      <c r="U172" s="217"/>
    </row>
    <row r="173" spans="1:21" s="152" customFormat="1"/>
    <row r="174" spans="1:21" s="69" customFormat="1">
      <c r="B174" s="69" t="s">
        <v>273</v>
      </c>
    </row>
    <row r="175" spans="1:21" s="79" customFormat="1">
      <c r="A175" s="152"/>
      <c r="B175" s="126"/>
      <c r="L175" s="147"/>
      <c r="M175" s="147"/>
      <c r="N175" s="147"/>
      <c r="O175" s="147"/>
      <c r="P175" s="147"/>
      <c r="Q175" s="147"/>
      <c r="R175" s="147"/>
      <c r="S175" s="147"/>
      <c r="T175" s="147"/>
      <c r="U175" s="147"/>
    </row>
    <row r="176" spans="1:21" s="152" customFormat="1">
      <c r="B176" s="44" t="s">
        <v>250</v>
      </c>
      <c r="L176" s="147"/>
      <c r="M176" s="147"/>
      <c r="N176" s="147"/>
      <c r="O176" s="147"/>
      <c r="P176" s="147"/>
      <c r="Q176" s="147"/>
      <c r="R176" s="147"/>
      <c r="S176" s="147"/>
      <c r="T176" s="147"/>
      <c r="U176" s="147"/>
    </row>
    <row r="177" spans="2:25" s="79" customFormat="1">
      <c r="B177" s="45"/>
      <c r="H177" s="147"/>
      <c r="M177" s="147"/>
      <c r="N177" s="147"/>
      <c r="O177" s="147"/>
      <c r="P177" s="147"/>
      <c r="Q177" s="147"/>
      <c r="R177" s="147"/>
      <c r="S177" s="147"/>
      <c r="T177" s="147"/>
      <c r="U177" s="147"/>
    </row>
    <row r="178" spans="2:25" s="79" customFormat="1">
      <c r="B178" s="44" t="s">
        <v>251</v>
      </c>
      <c r="H178" s="147"/>
      <c r="M178" s="147"/>
      <c r="N178" s="147"/>
      <c r="O178" s="147"/>
      <c r="P178" s="147"/>
      <c r="Q178" s="147"/>
      <c r="R178" s="147"/>
      <c r="S178" s="147"/>
      <c r="T178" s="147"/>
      <c r="U178" s="147"/>
    </row>
    <row r="179" spans="2:25" s="79" customFormat="1">
      <c r="B179" s="45" t="s">
        <v>252</v>
      </c>
      <c r="F179" s="79" t="s">
        <v>110</v>
      </c>
      <c r="H179" s="147"/>
      <c r="J179" s="120">
        <f>SUM(L179:S179)</f>
        <v>1474956.4684814834</v>
      </c>
      <c r="L179" s="218">
        <f t="shared" ref="L179:S188" si="6">IF(ISERROR($H19*L99), " ", $H19*L99)</f>
        <v>35126.81124600747</v>
      </c>
      <c r="M179" s="218">
        <f t="shared" si="6"/>
        <v>29730.371415032114</v>
      </c>
      <c r="N179" s="218">
        <f t="shared" si="6"/>
        <v>506076.64010039682</v>
      </c>
      <c r="O179" s="218">
        <f t="shared" si="6"/>
        <v>524539.30653572851</v>
      </c>
      <c r="P179" s="218">
        <f t="shared" si="6"/>
        <v>20957.700314267819</v>
      </c>
      <c r="Q179" s="218">
        <f t="shared" si="6"/>
        <v>342174.79017547838</v>
      </c>
      <c r="R179" s="218">
        <f t="shared" si="6"/>
        <v>16350.848694572123</v>
      </c>
      <c r="S179" s="218">
        <f t="shared" si="6"/>
        <v>0</v>
      </c>
      <c r="T179" s="217"/>
      <c r="U179" s="217"/>
      <c r="W179" s="216"/>
      <c r="Y179" s="76"/>
    </row>
    <row r="180" spans="2:25" s="79" customFormat="1">
      <c r="B180" s="45" t="s">
        <v>253</v>
      </c>
      <c r="F180" s="79" t="s">
        <v>110</v>
      </c>
      <c r="H180" s="147"/>
      <c r="J180" s="120">
        <f t="shared" ref="J180:J188" si="7">SUM(L180:S180)</f>
        <v>2379991.2158436589</v>
      </c>
      <c r="L180" s="218">
        <f t="shared" si="6"/>
        <v>34868.776500746222</v>
      </c>
      <c r="M180" s="218">
        <f t="shared" si="6"/>
        <v>49659.452527777226</v>
      </c>
      <c r="N180" s="218">
        <f t="shared" si="6"/>
        <v>700033.40512503567</v>
      </c>
      <c r="O180" s="218">
        <f t="shared" si="6"/>
        <v>883941.92423381004</v>
      </c>
      <c r="P180" s="218">
        <f t="shared" si="6"/>
        <v>26793.119131152089</v>
      </c>
      <c r="Q180" s="218">
        <f t="shared" si="6"/>
        <v>645561.70995939989</v>
      </c>
      <c r="R180" s="218">
        <f t="shared" si="6"/>
        <v>39132.828365737754</v>
      </c>
      <c r="S180" s="218">
        <f t="shared" si="6"/>
        <v>0</v>
      </c>
      <c r="T180" s="217"/>
      <c r="U180" s="217"/>
    </row>
    <row r="181" spans="2:25" s="79" customFormat="1">
      <c r="B181" s="45" t="s">
        <v>254</v>
      </c>
      <c r="F181" s="79" t="s">
        <v>110</v>
      </c>
      <c r="H181" s="147"/>
      <c r="J181" s="120">
        <f t="shared" si="7"/>
        <v>2013749.2803648629</v>
      </c>
      <c r="L181" s="218">
        <f t="shared" si="6"/>
        <v>18392.133876067601</v>
      </c>
      <c r="M181" s="218">
        <f t="shared" si="6"/>
        <v>29880.475818068575</v>
      </c>
      <c r="N181" s="218">
        <f t="shared" si="6"/>
        <v>617702.92863624322</v>
      </c>
      <c r="O181" s="218">
        <f t="shared" si="6"/>
        <v>676288.08469996555</v>
      </c>
      <c r="P181" s="218">
        <f t="shared" si="6"/>
        <v>11643.805145847398</v>
      </c>
      <c r="Q181" s="218">
        <f t="shared" si="6"/>
        <v>599961.24580353382</v>
      </c>
      <c r="R181" s="218">
        <f t="shared" si="6"/>
        <v>59880.606385136613</v>
      </c>
      <c r="S181" s="218">
        <f t="shared" si="6"/>
        <v>0</v>
      </c>
      <c r="T181" s="217"/>
      <c r="U181" s="217"/>
    </row>
    <row r="182" spans="2:25" s="79" customFormat="1">
      <c r="B182" s="45" t="s">
        <v>255</v>
      </c>
      <c r="F182" s="79" t="s">
        <v>110</v>
      </c>
      <c r="H182" s="147"/>
      <c r="J182" s="120">
        <f t="shared" si="7"/>
        <v>1481553.7229989429</v>
      </c>
      <c r="L182" s="218">
        <f t="shared" si="6"/>
        <v>24244.516422656558</v>
      </c>
      <c r="M182" s="218">
        <f t="shared" si="6"/>
        <v>24326.749682052079</v>
      </c>
      <c r="N182" s="218">
        <f t="shared" si="6"/>
        <v>438170.3285448344</v>
      </c>
      <c r="O182" s="218">
        <f t="shared" si="6"/>
        <v>561197.34952587157</v>
      </c>
      <c r="P182" s="218">
        <f t="shared" si="6"/>
        <v>8622.9584796048675</v>
      </c>
      <c r="Q182" s="218">
        <f t="shared" si="6"/>
        <v>288149.55560241546</v>
      </c>
      <c r="R182" s="218">
        <f t="shared" si="6"/>
        <v>136842.26474150814</v>
      </c>
      <c r="S182" s="218">
        <f t="shared" si="6"/>
        <v>0</v>
      </c>
      <c r="T182" s="217"/>
      <c r="U182" s="217"/>
    </row>
    <row r="183" spans="2:25" s="79" customFormat="1">
      <c r="B183" s="45" t="s">
        <v>256</v>
      </c>
      <c r="F183" s="79" t="s">
        <v>110</v>
      </c>
      <c r="H183" s="147"/>
      <c r="J183" s="120">
        <f t="shared" si="7"/>
        <v>1434805.1820747913</v>
      </c>
      <c r="K183" s="132"/>
      <c r="L183" s="218">
        <f t="shared" si="6"/>
        <v>8868.1458858898677</v>
      </c>
      <c r="M183" s="218">
        <f t="shared" si="6"/>
        <v>6678.1285899035129</v>
      </c>
      <c r="N183" s="218">
        <f t="shared" si="6"/>
        <v>423394.15473893296</v>
      </c>
      <c r="O183" s="218">
        <f t="shared" si="6"/>
        <v>373904.60687433329</v>
      </c>
      <c r="P183" s="218">
        <f t="shared" si="6"/>
        <v>2245.8291529201611</v>
      </c>
      <c r="Q183" s="218">
        <f t="shared" si="6"/>
        <v>399810.77595527697</v>
      </c>
      <c r="R183" s="218">
        <f t="shared" si="6"/>
        <v>219903.54087753443</v>
      </c>
      <c r="S183" s="218">
        <f t="shared" si="6"/>
        <v>0</v>
      </c>
      <c r="T183" s="217"/>
      <c r="U183" s="217"/>
    </row>
    <row r="184" spans="2:25" s="79" customFormat="1">
      <c r="B184" s="45" t="s">
        <v>257</v>
      </c>
      <c r="F184" s="79" t="s">
        <v>110</v>
      </c>
      <c r="H184" s="147"/>
      <c r="J184" s="120">
        <f t="shared" si="7"/>
        <v>950862.99240061396</v>
      </c>
      <c r="K184" s="132"/>
      <c r="L184" s="218">
        <f t="shared" si="6"/>
        <v>3087.8479148420074</v>
      </c>
      <c r="M184" s="218">
        <f t="shared" si="6"/>
        <v>284.19884255836354</v>
      </c>
      <c r="N184" s="218">
        <f t="shared" si="6"/>
        <v>286485.37960523326</v>
      </c>
      <c r="O184" s="218">
        <f t="shared" si="6"/>
        <v>300993.82443219621</v>
      </c>
      <c r="P184" s="218">
        <f t="shared" si="6"/>
        <v>2562.2567804008149</v>
      </c>
      <c r="Q184" s="218">
        <f t="shared" si="6"/>
        <v>356026.00883627177</v>
      </c>
      <c r="R184" s="218">
        <f t="shared" si="6"/>
        <v>1423.4759891115639</v>
      </c>
      <c r="S184" s="218">
        <f t="shared" si="6"/>
        <v>0</v>
      </c>
      <c r="T184" s="217"/>
      <c r="U184" s="217"/>
      <c r="Y184" s="76"/>
    </row>
    <row r="185" spans="2:25" s="79" customFormat="1">
      <c r="B185" s="45" t="s">
        <v>258</v>
      </c>
      <c r="F185" s="79" t="s">
        <v>110</v>
      </c>
      <c r="H185" s="147"/>
      <c r="J185" s="120">
        <f t="shared" si="7"/>
        <v>703491.65191655816</v>
      </c>
      <c r="K185" s="132"/>
      <c r="L185" s="218">
        <f t="shared" si="6"/>
        <v>2953.7578320266812</v>
      </c>
      <c r="M185" s="218">
        <f t="shared" si="6"/>
        <v>984.01374794346714</v>
      </c>
      <c r="N185" s="218">
        <f t="shared" si="6"/>
        <v>196557.38485184259</v>
      </c>
      <c r="O185" s="218">
        <f t="shared" si="6"/>
        <v>192954.62339215411</v>
      </c>
      <c r="P185" s="218">
        <f t="shared" si="6"/>
        <v>0</v>
      </c>
      <c r="Q185" s="218">
        <f t="shared" si="6"/>
        <v>310041.87209259131</v>
      </c>
      <c r="R185" s="218">
        <f t="shared" si="6"/>
        <v>0</v>
      </c>
      <c r="S185" s="218">
        <f t="shared" si="6"/>
        <v>0</v>
      </c>
      <c r="T185" s="217"/>
      <c r="U185" s="217"/>
    </row>
    <row r="186" spans="2:25" s="79" customFormat="1">
      <c r="B186" s="45" t="s">
        <v>259</v>
      </c>
      <c r="F186" s="79" t="s">
        <v>110</v>
      </c>
      <c r="H186" s="147"/>
      <c r="J186" s="120">
        <f t="shared" si="7"/>
        <v>492272.89060914214</v>
      </c>
      <c r="K186" s="132"/>
      <c r="L186" s="218">
        <f t="shared" si="6"/>
        <v>7301.9532669627952</v>
      </c>
      <c r="M186" s="218">
        <f t="shared" si="6"/>
        <v>0</v>
      </c>
      <c r="N186" s="218">
        <f t="shared" si="6"/>
        <v>71304.683734075254</v>
      </c>
      <c r="O186" s="218">
        <f t="shared" si="6"/>
        <v>84891.048024792166</v>
      </c>
      <c r="P186" s="218">
        <f t="shared" si="6"/>
        <v>0</v>
      </c>
      <c r="Q186" s="218">
        <f t="shared" si="6"/>
        <v>125590.41902434714</v>
      </c>
      <c r="R186" s="218">
        <f t="shared" si="6"/>
        <v>203184.78655896473</v>
      </c>
      <c r="S186" s="218">
        <f t="shared" si="6"/>
        <v>0</v>
      </c>
      <c r="T186" s="217"/>
      <c r="U186" s="217"/>
    </row>
    <row r="187" spans="2:25" s="79" customFormat="1">
      <c r="B187" s="45" t="s">
        <v>260</v>
      </c>
      <c r="F187" s="79" t="s">
        <v>110</v>
      </c>
      <c r="H187" s="147"/>
      <c r="J187" s="120">
        <f t="shared" si="7"/>
        <v>199377.25087165699</v>
      </c>
      <c r="K187" s="132"/>
      <c r="L187" s="218">
        <f t="shared" si="6"/>
        <v>0</v>
      </c>
      <c r="M187" s="218">
        <f t="shared" si="6"/>
        <v>0</v>
      </c>
      <c r="N187" s="218">
        <f t="shared" si="6"/>
        <v>45370.448613702218</v>
      </c>
      <c r="O187" s="218">
        <f t="shared" si="6"/>
        <v>66788.591021585162</v>
      </c>
      <c r="P187" s="218">
        <f t="shared" si="6"/>
        <v>0</v>
      </c>
      <c r="Q187" s="218">
        <f t="shared" si="6"/>
        <v>87218.211236369592</v>
      </c>
      <c r="R187" s="218">
        <f t="shared" si="6"/>
        <v>0</v>
      </c>
      <c r="S187" s="218">
        <f t="shared" si="6"/>
        <v>0</v>
      </c>
      <c r="T187" s="217"/>
      <c r="U187" s="217"/>
    </row>
    <row r="188" spans="2:25" s="79" customFormat="1">
      <c r="B188" s="45" t="s">
        <v>261</v>
      </c>
      <c r="F188" s="79" t="s">
        <v>110</v>
      </c>
      <c r="H188" s="147"/>
      <c r="J188" s="120">
        <f t="shared" si="7"/>
        <v>237668.64224174194</v>
      </c>
      <c r="K188" s="132"/>
      <c r="L188" s="218">
        <f t="shared" si="6"/>
        <v>0</v>
      </c>
      <c r="M188" s="218">
        <f t="shared" si="6"/>
        <v>0</v>
      </c>
      <c r="N188" s="218">
        <f t="shared" si="6"/>
        <v>32927.481882389373</v>
      </c>
      <c r="O188" s="218">
        <f t="shared" si="6"/>
        <v>79740.664688791323</v>
      </c>
      <c r="P188" s="218">
        <f t="shared" si="6"/>
        <v>0</v>
      </c>
      <c r="Q188" s="218">
        <f t="shared" si="6"/>
        <v>105307.14064626674</v>
      </c>
      <c r="R188" s="218">
        <f t="shared" si="6"/>
        <v>19693.355024294528</v>
      </c>
      <c r="S188" s="218">
        <f t="shared" si="6"/>
        <v>0</v>
      </c>
      <c r="T188" s="217"/>
      <c r="U188" s="217"/>
    </row>
    <row r="189" spans="2:25" s="79" customFormat="1">
      <c r="B189" s="45"/>
      <c r="H189" s="147"/>
      <c r="J189" s="215"/>
      <c r="K189" s="132"/>
      <c r="L189" s="217"/>
      <c r="M189" s="217"/>
      <c r="N189" s="217"/>
      <c r="O189" s="217"/>
      <c r="P189" s="217"/>
      <c r="Q189" s="217"/>
      <c r="R189" s="217"/>
      <c r="S189" s="217"/>
      <c r="T189" s="217"/>
      <c r="U189" s="217"/>
    </row>
    <row r="190" spans="2:25" s="79" customFormat="1">
      <c r="B190" s="44" t="s">
        <v>262</v>
      </c>
      <c r="H190" s="147"/>
      <c r="J190" s="215"/>
      <c r="L190" s="217"/>
      <c r="M190" s="217"/>
      <c r="N190" s="217"/>
      <c r="O190" s="217"/>
      <c r="P190" s="217"/>
      <c r="Q190" s="217"/>
      <c r="R190" s="217"/>
      <c r="S190" s="217"/>
      <c r="T190" s="217"/>
      <c r="U190" s="217"/>
    </row>
    <row r="191" spans="2:25" s="79" customFormat="1">
      <c r="B191" s="45" t="s">
        <v>252</v>
      </c>
      <c r="F191" s="79" t="s">
        <v>110</v>
      </c>
      <c r="H191" s="147"/>
      <c r="J191" s="120">
        <f>SUM(L191:S191)</f>
        <v>22669.570337793171</v>
      </c>
      <c r="L191" s="218">
        <f t="shared" ref="L191:S200" si="8">IF(ISERROR($H31*L111), " ", $H31*L111)</f>
        <v>572.13900464067751</v>
      </c>
      <c r="M191" s="218">
        <f t="shared" si="8"/>
        <v>900.45514505204153</v>
      </c>
      <c r="N191" s="218">
        <f t="shared" si="8"/>
        <v>16615.402154700445</v>
      </c>
      <c r="O191" s="218">
        <f t="shared" si="8"/>
        <v>3864.2547563317576</v>
      </c>
      <c r="P191" s="218">
        <f t="shared" si="8"/>
        <v>502.76715032799535</v>
      </c>
      <c r="Q191" s="218">
        <f t="shared" si="8"/>
        <v>0</v>
      </c>
      <c r="R191" s="218">
        <f t="shared" si="8"/>
        <v>214.55212674025407</v>
      </c>
      <c r="S191" s="218">
        <f t="shared" si="8"/>
        <v>0</v>
      </c>
      <c r="T191" s="217"/>
      <c r="U191" s="217"/>
    </row>
    <row r="192" spans="2:25" s="79" customFormat="1">
      <c r="B192" s="45" t="s">
        <v>253</v>
      </c>
      <c r="F192" s="79" t="s">
        <v>110</v>
      </c>
      <c r="H192" s="147"/>
      <c r="J192" s="120">
        <f t="shared" ref="J192:J200" si="9">SUM(L192:S192)</f>
        <v>14713.840859989074</v>
      </c>
      <c r="K192" s="132"/>
      <c r="L192" s="218">
        <f t="shared" si="8"/>
        <v>1438.368318230046</v>
      </c>
      <c r="M192" s="218">
        <f t="shared" si="8"/>
        <v>3021.4766288034298</v>
      </c>
      <c r="N192" s="218">
        <f t="shared" si="8"/>
        <v>3440.1255520958193</v>
      </c>
      <c r="O192" s="218">
        <f t="shared" si="8"/>
        <v>4395.0143057029181</v>
      </c>
      <c r="P192" s="218">
        <f t="shared" si="8"/>
        <v>1939.3999490801787</v>
      </c>
      <c r="Q192" s="218">
        <f t="shared" si="8"/>
        <v>0</v>
      </c>
      <c r="R192" s="218">
        <f t="shared" si="8"/>
        <v>479.45610607668198</v>
      </c>
      <c r="S192" s="218">
        <f t="shared" si="8"/>
        <v>0</v>
      </c>
      <c r="T192" s="217"/>
      <c r="U192" s="217"/>
    </row>
    <row r="193" spans="2:25" s="79" customFormat="1">
      <c r="B193" s="45" t="s">
        <v>254</v>
      </c>
      <c r="F193" s="79" t="s">
        <v>110</v>
      </c>
      <c r="H193" s="147"/>
      <c r="J193" s="120">
        <f t="shared" si="9"/>
        <v>41045.608101485741</v>
      </c>
      <c r="K193" s="132"/>
      <c r="L193" s="218">
        <f t="shared" si="8"/>
        <v>2923.6850273627256</v>
      </c>
      <c r="M193" s="218">
        <f t="shared" si="8"/>
        <v>5180.8425597882533</v>
      </c>
      <c r="N193" s="218">
        <f t="shared" si="8"/>
        <v>9633.6287663306975</v>
      </c>
      <c r="O193" s="218">
        <f t="shared" si="8"/>
        <v>8479.4695381293113</v>
      </c>
      <c r="P193" s="218">
        <f t="shared" si="8"/>
        <v>6582.9076563461795</v>
      </c>
      <c r="Q193" s="218">
        <f t="shared" si="8"/>
        <v>0</v>
      </c>
      <c r="R193" s="218">
        <f t="shared" si="8"/>
        <v>8245.0745535285751</v>
      </c>
      <c r="S193" s="218">
        <f t="shared" si="8"/>
        <v>0</v>
      </c>
      <c r="T193" s="217"/>
      <c r="U193" s="217"/>
      <c r="Y193" s="76"/>
    </row>
    <row r="194" spans="2:25" s="79" customFormat="1">
      <c r="B194" s="45" t="s">
        <v>255</v>
      </c>
      <c r="F194" s="79" t="s">
        <v>110</v>
      </c>
      <c r="H194" s="147"/>
      <c r="J194" s="120">
        <f t="shared" si="9"/>
        <v>93654.748275091784</v>
      </c>
      <c r="K194" s="132"/>
      <c r="L194" s="218">
        <f t="shared" si="8"/>
        <v>9670.0080502367182</v>
      </c>
      <c r="M194" s="218">
        <f t="shared" si="8"/>
        <v>16071.917139304696</v>
      </c>
      <c r="N194" s="218">
        <f t="shared" si="8"/>
        <v>18312.793485050719</v>
      </c>
      <c r="O194" s="218">
        <f t="shared" si="8"/>
        <v>23080.032522725458</v>
      </c>
      <c r="P194" s="218">
        <f t="shared" si="8"/>
        <v>10633.555280956733</v>
      </c>
      <c r="Q194" s="218">
        <f t="shared" si="8"/>
        <v>0</v>
      </c>
      <c r="R194" s="218">
        <f t="shared" si="8"/>
        <v>15886.441796817464</v>
      </c>
      <c r="S194" s="218">
        <f t="shared" si="8"/>
        <v>0</v>
      </c>
      <c r="T194" s="217"/>
      <c r="U194" s="217"/>
    </row>
    <row r="195" spans="2:25" s="79" customFormat="1">
      <c r="B195" s="45" t="s">
        <v>256</v>
      </c>
      <c r="F195" s="79" t="s">
        <v>110</v>
      </c>
      <c r="H195" s="147"/>
      <c r="J195" s="120">
        <f t="shared" si="9"/>
        <v>183584.67766199773</v>
      </c>
      <c r="K195" s="132"/>
      <c r="L195" s="218">
        <f t="shared" si="8"/>
        <v>14929.320242274753</v>
      </c>
      <c r="M195" s="218">
        <f t="shared" si="8"/>
        <v>20318.905744822692</v>
      </c>
      <c r="N195" s="218">
        <f t="shared" si="8"/>
        <v>68274.697396967153</v>
      </c>
      <c r="O195" s="218">
        <f t="shared" si="8"/>
        <v>27275.48964258804</v>
      </c>
      <c r="P195" s="218">
        <f t="shared" si="8"/>
        <v>19433.5279238802</v>
      </c>
      <c r="Q195" s="218">
        <f t="shared" si="8"/>
        <v>0</v>
      </c>
      <c r="R195" s="218">
        <f t="shared" si="8"/>
        <v>33352.736711464873</v>
      </c>
      <c r="S195" s="218">
        <f t="shared" si="8"/>
        <v>0</v>
      </c>
      <c r="T195" s="217"/>
      <c r="U195" s="217"/>
    </row>
    <row r="196" spans="2:25" s="79" customFormat="1">
      <c r="B196" s="45" t="s">
        <v>257</v>
      </c>
      <c r="F196" s="79" t="s">
        <v>110</v>
      </c>
      <c r="H196" s="147"/>
      <c r="J196" s="120">
        <f t="shared" si="9"/>
        <v>142987.96988515419</v>
      </c>
      <c r="K196" s="132"/>
      <c r="L196" s="218">
        <f t="shared" si="8"/>
        <v>5228.3350792668725</v>
      </c>
      <c r="M196" s="218">
        <f t="shared" si="8"/>
        <v>9964.0418594142993</v>
      </c>
      <c r="N196" s="218">
        <f t="shared" si="8"/>
        <v>100112.70664578826</v>
      </c>
      <c r="O196" s="218">
        <f t="shared" si="8"/>
        <v>22233.352429602739</v>
      </c>
      <c r="P196" s="218">
        <f t="shared" si="8"/>
        <v>4846.2644388589088</v>
      </c>
      <c r="Q196" s="218">
        <f t="shared" si="8"/>
        <v>0</v>
      </c>
      <c r="R196" s="218">
        <f t="shared" si="8"/>
        <v>603.26943222310069</v>
      </c>
      <c r="S196" s="218">
        <f t="shared" si="8"/>
        <v>0</v>
      </c>
      <c r="T196" s="217"/>
      <c r="U196" s="217"/>
    </row>
    <row r="197" spans="2:25" s="79" customFormat="1">
      <c r="B197" s="45" t="s">
        <v>258</v>
      </c>
      <c r="F197" s="79" t="s">
        <v>110</v>
      </c>
      <c r="H197" s="147"/>
      <c r="J197" s="120">
        <f t="shared" si="9"/>
        <v>174386.71283503811</v>
      </c>
      <c r="K197" s="132"/>
      <c r="L197" s="218">
        <f t="shared" si="8"/>
        <v>3203.4719255278815</v>
      </c>
      <c r="M197" s="218">
        <f t="shared" si="8"/>
        <v>25568.527416075409</v>
      </c>
      <c r="N197" s="218">
        <f t="shared" si="8"/>
        <v>94239.296129133902</v>
      </c>
      <c r="O197" s="218">
        <f t="shared" si="8"/>
        <v>40720.212101148711</v>
      </c>
      <c r="P197" s="218">
        <f t="shared" si="8"/>
        <v>10655.205263152237</v>
      </c>
      <c r="Q197" s="218">
        <f t="shared" si="8"/>
        <v>0</v>
      </c>
      <c r="R197" s="218">
        <f t="shared" si="8"/>
        <v>0</v>
      </c>
      <c r="S197" s="218">
        <f t="shared" si="8"/>
        <v>0</v>
      </c>
      <c r="T197" s="217"/>
      <c r="U197" s="217"/>
    </row>
    <row r="198" spans="2:25" s="79" customFormat="1">
      <c r="B198" s="45" t="s">
        <v>259</v>
      </c>
      <c r="F198" s="79" t="s">
        <v>110</v>
      </c>
      <c r="H198" s="147"/>
      <c r="J198" s="120">
        <f t="shared" si="9"/>
        <v>108151.81339402797</v>
      </c>
      <c r="K198" s="132"/>
      <c r="L198" s="218">
        <f t="shared" si="8"/>
        <v>0</v>
      </c>
      <c r="M198" s="218">
        <f t="shared" si="8"/>
        <v>5957.3465510438591</v>
      </c>
      <c r="N198" s="218">
        <f t="shared" si="8"/>
        <v>62198.902537215487</v>
      </c>
      <c r="O198" s="218">
        <f t="shared" si="8"/>
        <v>14280.185404176091</v>
      </c>
      <c r="P198" s="218">
        <f t="shared" si="8"/>
        <v>4300.6145347100155</v>
      </c>
      <c r="Q198" s="218">
        <f t="shared" si="8"/>
        <v>0</v>
      </c>
      <c r="R198" s="218">
        <f t="shared" si="8"/>
        <v>21414.764366882526</v>
      </c>
      <c r="S198" s="218">
        <f t="shared" si="8"/>
        <v>0</v>
      </c>
      <c r="T198" s="217"/>
      <c r="U198" s="217"/>
    </row>
    <row r="199" spans="2:25" s="79" customFormat="1">
      <c r="B199" s="45" t="s">
        <v>260</v>
      </c>
      <c r="F199" s="79" t="s">
        <v>110</v>
      </c>
      <c r="H199" s="147"/>
      <c r="J199" s="120">
        <f t="shared" si="9"/>
        <v>149870.78278264729</v>
      </c>
      <c r="L199" s="218">
        <f t="shared" si="8"/>
        <v>0</v>
      </c>
      <c r="M199" s="218">
        <f t="shared" si="8"/>
        <v>24661.443424929228</v>
      </c>
      <c r="N199" s="218">
        <f t="shared" si="8"/>
        <v>63654.899825218046</v>
      </c>
      <c r="O199" s="218">
        <f t="shared" si="8"/>
        <v>35288.640376650466</v>
      </c>
      <c r="P199" s="218">
        <f t="shared" si="8"/>
        <v>26265.799155849567</v>
      </c>
      <c r="Q199" s="218">
        <f t="shared" si="8"/>
        <v>0</v>
      </c>
      <c r="R199" s="218">
        <f t="shared" si="8"/>
        <v>0</v>
      </c>
      <c r="S199" s="218">
        <f t="shared" si="8"/>
        <v>0</v>
      </c>
      <c r="T199" s="217"/>
      <c r="U199" s="217"/>
    </row>
    <row r="200" spans="2:25" s="152" customFormat="1">
      <c r="B200" s="45" t="s">
        <v>261</v>
      </c>
      <c r="F200" s="79" t="s">
        <v>110</v>
      </c>
      <c r="H200" s="147"/>
      <c r="J200" s="120">
        <f t="shared" si="9"/>
        <v>122249.13125666868</v>
      </c>
      <c r="L200" s="218">
        <f t="shared" si="8"/>
        <v>0</v>
      </c>
      <c r="M200" s="218">
        <f t="shared" si="8"/>
        <v>2753.9648676940624</v>
      </c>
      <c r="N200" s="218">
        <f t="shared" si="8"/>
        <v>37701.373269679418</v>
      </c>
      <c r="O200" s="218">
        <f t="shared" si="8"/>
        <v>6371.1307293876071</v>
      </c>
      <c r="P200" s="218">
        <f t="shared" si="8"/>
        <v>3099.5614680783947</v>
      </c>
      <c r="Q200" s="218">
        <f t="shared" si="8"/>
        <v>0</v>
      </c>
      <c r="R200" s="218">
        <f t="shared" si="8"/>
        <v>72323.100921829202</v>
      </c>
      <c r="S200" s="218">
        <f t="shared" si="8"/>
        <v>0</v>
      </c>
      <c r="T200" s="217"/>
      <c r="U200" s="217"/>
    </row>
    <row r="201" spans="2:25" s="79" customFormat="1">
      <c r="B201" s="27"/>
      <c r="H201" s="147"/>
      <c r="J201" s="215"/>
      <c r="L201" s="217"/>
      <c r="M201" s="217"/>
      <c r="N201" s="217"/>
      <c r="O201" s="217"/>
      <c r="P201" s="217"/>
      <c r="Q201" s="217"/>
      <c r="R201" s="217"/>
      <c r="S201" s="217"/>
      <c r="T201" s="217"/>
      <c r="U201" s="217"/>
    </row>
    <row r="202" spans="2:25" s="79" customFormat="1">
      <c r="B202" s="44" t="s">
        <v>263</v>
      </c>
      <c r="H202" s="147"/>
      <c r="L202" s="217"/>
      <c r="M202" s="217"/>
      <c r="N202" s="217"/>
      <c r="O202" s="217"/>
      <c r="P202" s="217"/>
      <c r="Q202" s="217"/>
      <c r="R202" s="217"/>
      <c r="S202" s="217"/>
      <c r="T202" s="217"/>
      <c r="U202" s="217"/>
    </row>
    <row r="203" spans="2:25" s="79" customFormat="1">
      <c r="B203" s="45"/>
      <c r="H203" s="147"/>
      <c r="L203" s="217"/>
      <c r="M203" s="217"/>
      <c r="N203" s="217"/>
      <c r="O203" s="217"/>
      <c r="P203" s="217"/>
      <c r="Q203" s="217"/>
      <c r="R203" s="217"/>
      <c r="S203" s="217"/>
      <c r="T203" s="217"/>
      <c r="U203" s="217"/>
    </row>
    <row r="204" spans="2:25" s="79" customFormat="1">
      <c r="B204" s="44" t="s">
        <v>251</v>
      </c>
      <c r="H204" s="147"/>
      <c r="L204" s="217"/>
      <c r="M204" s="217"/>
      <c r="N204" s="217"/>
      <c r="O204" s="217"/>
      <c r="P204" s="217"/>
      <c r="Q204" s="217"/>
      <c r="R204" s="217"/>
      <c r="S204" s="217"/>
      <c r="T204" s="217"/>
      <c r="U204" s="217"/>
    </row>
    <row r="205" spans="2:25" s="79" customFormat="1">
      <c r="B205" s="45" t="s">
        <v>252</v>
      </c>
      <c r="F205" s="79" t="s">
        <v>110</v>
      </c>
      <c r="H205" s="147"/>
      <c r="J205" s="120">
        <f>SUM(L205:S205)</f>
        <v>349591.17629457917</v>
      </c>
      <c r="L205" s="218">
        <f t="shared" ref="L205:S214" si="10">IF(ISERROR($H45*L125), " ", $H45*L125)</f>
        <v>9635.643964383753</v>
      </c>
      <c r="M205" s="218">
        <f t="shared" si="10"/>
        <v>7196.9974143567806</v>
      </c>
      <c r="N205" s="218">
        <f t="shared" si="10"/>
        <v>188373.20999862417</v>
      </c>
      <c r="O205" s="218">
        <f t="shared" si="10"/>
        <v>16278.430356608618</v>
      </c>
      <c r="P205" s="218">
        <f t="shared" si="10"/>
        <v>8636.3968972281364</v>
      </c>
      <c r="Q205" s="218">
        <f t="shared" si="10"/>
        <v>116591.69869763497</v>
      </c>
      <c r="R205" s="218">
        <f t="shared" si="10"/>
        <v>2878.798965742712</v>
      </c>
      <c r="S205" s="218">
        <f t="shared" si="10"/>
        <v>0</v>
      </c>
      <c r="T205" s="217"/>
      <c r="U205" s="217"/>
    </row>
    <row r="206" spans="2:25" s="79" customFormat="1">
      <c r="B206" s="45" t="s">
        <v>253</v>
      </c>
      <c r="F206" s="79" t="s">
        <v>110</v>
      </c>
      <c r="H206" s="147"/>
      <c r="J206" s="120">
        <f t="shared" ref="J206:J214" si="11">SUM(L206:S206)</f>
        <v>660054.9263947953</v>
      </c>
      <c r="L206" s="218">
        <f t="shared" si="10"/>
        <v>16163.768244389634</v>
      </c>
      <c r="M206" s="218">
        <f t="shared" si="10"/>
        <v>3767.5345052196135</v>
      </c>
      <c r="N206" s="218">
        <f t="shared" si="10"/>
        <v>194712.91515977096</v>
      </c>
      <c r="O206" s="218">
        <f t="shared" si="10"/>
        <v>347959.9453172175</v>
      </c>
      <c r="P206" s="218">
        <f t="shared" si="10"/>
        <v>9418.8362630490337</v>
      </c>
      <c r="Q206" s="218">
        <f t="shared" si="10"/>
        <v>80496.857894709363</v>
      </c>
      <c r="R206" s="218">
        <f t="shared" si="10"/>
        <v>7535.069010439227</v>
      </c>
      <c r="S206" s="218">
        <f t="shared" si="10"/>
        <v>0</v>
      </c>
      <c r="T206" s="217"/>
      <c r="U206" s="217"/>
    </row>
    <row r="207" spans="2:25" s="79" customFormat="1">
      <c r="B207" s="45" t="s">
        <v>254</v>
      </c>
      <c r="F207" s="79" t="s">
        <v>110</v>
      </c>
      <c r="H207" s="147"/>
      <c r="J207" s="120">
        <f t="shared" si="11"/>
        <v>602672.45093481126</v>
      </c>
      <c r="L207" s="218">
        <f t="shared" si="10"/>
        <v>7244.3748415970476</v>
      </c>
      <c r="M207" s="218">
        <f t="shared" si="10"/>
        <v>3613.6757345546689</v>
      </c>
      <c r="N207" s="218">
        <f t="shared" si="10"/>
        <v>184761.41731123999</v>
      </c>
      <c r="O207" s="218">
        <f t="shared" si="10"/>
        <v>316473.2515720572</v>
      </c>
      <c r="P207" s="218">
        <f t="shared" si="10"/>
        <v>3613.6757345546689</v>
      </c>
      <c r="Q207" s="218">
        <f t="shared" si="10"/>
        <v>76125.028537143779</v>
      </c>
      <c r="R207" s="218">
        <f t="shared" si="10"/>
        <v>10841.027203664007</v>
      </c>
      <c r="S207" s="218">
        <f t="shared" si="10"/>
        <v>0</v>
      </c>
      <c r="T207" s="217"/>
      <c r="U207" s="217"/>
    </row>
    <row r="208" spans="2:25" s="79" customFormat="1">
      <c r="B208" s="45" t="s">
        <v>255</v>
      </c>
      <c r="F208" s="79" t="s">
        <v>110</v>
      </c>
      <c r="H208" s="147"/>
      <c r="J208" s="120">
        <f t="shared" si="11"/>
        <v>278157.07491436234</v>
      </c>
      <c r="L208" s="218">
        <f t="shared" si="10"/>
        <v>4803.0588720700398</v>
      </c>
      <c r="M208" s="218">
        <f t="shared" si="10"/>
        <v>5323.131613925756</v>
      </c>
      <c r="N208" s="218">
        <f t="shared" si="10"/>
        <v>153877.62624646927</v>
      </c>
      <c r="O208" s="218">
        <f t="shared" si="10"/>
        <v>114153.25818189728</v>
      </c>
      <c r="P208" s="218">
        <f t="shared" si="10"/>
        <v>0</v>
      </c>
      <c r="Q208" s="218">
        <f t="shared" si="10"/>
        <v>0</v>
      </c>
      <c r="R208" s="218">
        <f t="shared" si="10"/>
        <v>0</v>
      </c>
      <c r="S208" s="218">
        <f t="shared" si="10"/>
        <v>0</v>
      </c>
      <c r="T208" s="217"/>
      <c r="U208" s="217"/>
    </row>
    <row r="209" spans="2:21" s="79" customFormat="1">
      <c r="B209" s="45" t="s">
        <v>256</v>
      </c>
      <c r="F209" s="79" t="s">
        <v>110</v>
      </c>
      <c r="H209" s="147"/>
      <c r="J209" s="120">
        <f t="shared" si="11"/>
        <v>309309.8105136521</v>
      </c>
      <c r="L209" s="218">
        <f t="shared" si="10"/>
        <v>0</v>
      </c>
      <c r="M209" s="218">
        <f t="shared" si="10"/>
        <v>17016.405890163292</v>
      </c>
      <c r="N209" s="218">
        <f t="shared" si="10"/>
        <v>142940.76234744012</v>
      </c>
      <c r="O209" s="218">
        <f t="shared" si="10"/>
        <v>137686.24928938469</v>
      </c>
      <c r="P209" s="218">
        <f t="shared" si="10"/>
        <v>0</v>
      </c>
      <c r="Q209" s="218">
        <f t="shared" si="10"/>
        <v>11666.39298666405</v>
      </c>
      <c r="R209" s="218">
        <f t="shared" si="10"/>
        <v>0</v>
      </c>
      <c r="S209" s="218">
        <f t="shared" si="10"/>
        <v>0</v>
      </c>
      <c r="T209" s="217"/>
      <c r="U209" s="217"/>
    </row>
    <row r="210" spans="2:21" s="79" customFormat="1">
      <c r="B210" s="45" t="s">
        <v>257</v>
      </c>
      <c r="F210" s="79" t="s">
        <v>110</v>
      </c>
      <c r="H210" s="147"/>
      <c r="J210" s="120">
        <f t="shared" si="11"/>
        <v>276074.07023866923</v>
      </c>
      <c r="L210" s="218">
        <f t="shared" si="10"/>
        <v>0</v>
      </c>
      <c r="M210" s="218">
        <f t="shared" si="10"/>
        <v>0</v>
      </c>
      <c r="N210" s="218">
        <f t="shared" si="10"/>
        <v>109641.63779108312</v>
      </c>
      <c r="O210" s="218">
        <f t="shared" si="10"/>
        <v>150447.55688455136</v>
      </c>
      <c r="P210" s="218">
        <f t="shared" si="10"/>
        <v>0</v>
      </c>
      <c r="Q210" s="218">
        <f t="shared" si="10"/>
        <v>0</v>
      </c>
      <c r="R210" s="218">
        <f t="shared" si="10"/>
        <v>15984.87556303474</v>
      </c>
      <c r="S210" s="218">
        <f t="shared" si="10"/>
        <v>0</v>
      </c>
      <c r="T210" s="217"/>
      <c r="U210" s="217"/>
    </row>
    <row r="211" spans="2:21" s="79" customFormat="1">
      <c r="B211" s="45" t="s">
        <v>258</v>
      </c>
      <c r="F211" s="79" t="s">
        <v>110</v>
      </c>
      <c r="H211" s="147"/>
      <c r="J211" s="120">
        <f t="shared" si="11"/>
        <v>52938.399621231256</v>
      </c>
      <c r="L211" s="218">
        <f t="shared" si="10"/>
        <v>0</v>
      </c>
      <c r="M211" s="218">
        <f t="shared" si="10"/>
        <v>0</v>
      </c>
      <c r="N211" s="218">
        <f t="shared" si="10"/>
        <v>47679.062794057267</v>
      </c>
      <c r="O211" s="218">
        <f t="shared" si="10"/>
        <v>5259.3368271739864</v>
      </c>
      <c r="P211" s="218">
        <f t="shared" si="10"/>
        <v>0</v>
      </c>
      <c r="Q211" s="218">
        <f t="shared" si="10"/>
        <v>0</v>
      </c>
      <c r="R211" s="218">
        <f t="shared" si="10"/>
        <v>0</v>
      </c>
      <c r="S211" s="218">
        <f t="shared" si="10"/>
        <v>0</v>
      </c>
      <c r="T211" s="217"/>
      <c r="U211" s="217"/>
    </row>
    <row r="212" spans="2:21" s="79" customFormat="1">
      <c r="B212" s="45" t="s">
        <v>259</v>
      </c>
      <c r="F212" s="79" t="s">
        <v>110</v>
      </c>
      <c r="H212" s="147"/>
      <c r="J212" s="120">
        <f t="shared" si="11"/>
        <v>20391.994167558994</v>
      </c>
      <c r="L212" s="218">
        <f t="shared" si="10"/>
        <v>0</v>
      </c>
      <c r="M212" s="218">
        <f t="shared" si="10"/>
        <v>0</v>
      </c>
      <c r="N212" s="218">
        <f t="shared" si="10"/>
        <v>18515.703233837488</v>
      </c>
      <c r="O212" s="218">
        <f t="shared" si="10"/>
        <v>1876.2909337215056</v>
      </c>
      <c r="P212" s="218">
        <f t="shared" si="10"/>
        <v>0</v>
      </c>
      <c r="Q212" s="218">
        <f t="shared" si="10"/>
        <v>0</v>
      </c>
      <c r="R212" s="218">
        <f t="shared" si="10"/>
        <v>0</v>
      </c>
      <c r="S212" s="218">
        <f t="shared" si="10"/>
        <v>0</v>
      </c>
      <c r="T212" s="217"/>
      <c r="U212" s="217"/>
    </row>
    <row r="213" spans="2:21" s="79" customFormat="1">
      <c r="B213" s="45" t="s">
        <v>260</v>
      </c>
      <c r="F213" s="79" t="s">
        <v>110</v>
      </c>
      <c r="H213" s="147"/>
      <c r="J213" s="120">
        <f t="shared" si="11"/>
        <v>0</v>
      </c>
      <c r="L213" s="218" t="str">
        <f t="shared" si="10"/>
        <v xml:space="preserve"> </v>
      </c>
      <c r="M213" s="218" t="str">
        <f t="shared" si="10"/>
        <v xml:space="preserve"> </v>
      </c>
      <c r="N213" s="218" t="str">
        <f t="shared" si="10"/>
        <v xml:space="preserve"> </v>
      </c>
      <c r="O213" s="218" t="str">
        <f t="shared" si="10"/>
        <v xml:space="preserve"> </v>
      </c>
      <c r="P213" s="218" t="str">
        <f t="shared" si="10"/>
        <v xml:space="preserve"> </v>
      </c>
      <c r="Q213" s="218" t="str">
        <f t="shared" si="10"/>
        <v xml:space="preserve"> </v>
      </c>
      <c r="R213" s="218" t="str">
        <f t="shared" si="10"/>
        <v xml:space="preserve"> </v>
      </c>
      <c r="S213" s="218" t="str">
        <f t="shared" si="10"/>
        <v xml:space="preserve"> </v>
      </c>
      <c r="T213" s="217"/>
      <c r="U213" s="217"/>
    </row>
    <row r="214" spans="2:21" s="79" customFormat="1">
      <c r="B214" s="45" t="s">
        <v>261</v>
      </c>
      <c r="F214" s="79" t="s">
        <v>110</v>
      </c>
      <c r="H214" s="147"/>
      <c r="J214" s="120">
        <f t="shared" si="11"/>
        <v>0</v>
      </c>
      <c r="L214" s="218" t="str">
        <f t="shared" si="10"/>
        <v xml:space="preserve"> </v>
      </c>
      <c r="M214" s="218" t="str">
        <f t="shared" si="10"/>
        <v xml:space="preserve"> </v>
      </c>
      <c r="N214" s="218" t="str">
        <f t="shared" si="10"/>
        <v xml:space="preserve"> </v>
      </c>
      <c r="O214" s="218" t="str">
        <f t="shared" si="10"/>
        <v xml:space="preserve"> </v>
      </c>
      <c r="P214" s="218" t="str">
        <f t="shared" si="10"/>
        <v xml:space="preserve"> </v>
      </c>
      <c r="Q214" s="218" t="str">
        <f t="shared" si="10"/>
        <v xml:space="preserve"> </v>
      </c>
      <c r="R214" s="218" t="str">
        <f t="shared" si="10"/>
        <v xml:space="preserve"> </v>
      </c>
      <c r="S214" s="218" t="str">
        <f t="shared" si="10"/>
        <v xml:space="preserve"> </v>
      </c>
      <c r="T214" s="217"/>
      <c r="U214" s="217"/>
    </row>
    <row r="215" spans="2:21" s="79" customFormat="1">
      <c r="B215" s="45"/>
      <c r="H215" s="147"/>
      <c r="J215" s="215"/>
      <c r="L215" s="217"/>
      <c r="M215" s="217"/>
      <c r="N215" s="217"/>
      <c r="O215" s="217"/>
      <c r="P215" s="217"/>
      <c r="Q215" s="217"/>
      <c r="R215" s="217"/>
      <c r="S215" s="217"/>
      <c r="T215" s="217"/>
      <c r="U215" s="217"/>
    </row>
    <row r="216" spans="2:21" s="79" customFormat="1">
      <c r="B216" s="44" t="s">
        <v>262</v>
      </c>
      <c r="H216" s="147"/>
      <c r="J216" s="215"/>
      <c r="L216" s="217"/>
      <c r="M216" s="217"/>
      <c r="N216" s="217"/>
      <c r="O216" s="217"/>
      <c r="P216" s="217"/>
      <c r="Q216" s="217"/>
      <c r="R216" s="217"/>
      <c r="S216" s="217"/>
      <c r="T216" s="217"/>
      <c r="U216" s="217"/>
    </row>
    <row r="217" spans="2:21" s="79" customFormat="1">
      <c r="B217" s="45" t="s">
        <v>252</v>
      </c>
      <c r="F217" s="79" t="s">
        <v>110</v>
      </c>
      <c r="H217" s="147"/>
      <c r="J217" s="120">
        <f>SUM(L217:S217)</f>
        <v>26530.058183550656</v>
      </c>
      <c r="L217" s="218">
        <f t="shared" ref="L217:S226" si="12">IF(ISERROR($H57*L137), " ", $H57*L137)</f>
        <v>4924.7411692943733</v>
      </c>
      <c r="M217" s="218">
        <f t="shared" si="12"/>
        <v>5707.1017929364643</v>
      </c>
      <c r="N217" s="218">
        <f t="shared" si="12"/>
        <v>2853.5508964682322</v>
      </c>
      <c r="O217" s="218">
        <f t="shared" si="12"/>
        <v>0</v>
      </c>
      <c r="P217" s="218">
        <f t="shared" si="12"/>
        <v>0</v>
      </c>
      <c r="Q217" s="218">
        <f t="shared" si="12"/>
        <v>13044.664324851587</v>
      </c>
      <c r="R217" s="218">
        <f t="shared" si="12"/>
        <v>0</v>
      </c>
      <c r="S217" s="218">
        <f t="shared" si="12"/>
        <v>0</v>
      </c>
      <c r="T217" s="217"/>
      <c r="U217" s="217"/>
    </row>
    <row r="218" spans="2:21" s="79" customFormat="1">
      <c r="B218" s="45" t="s">
        <v>253</v>
      </c>
      <c r="F218" s="79" t="s">
        <v>110</v>
      </c>
      <c r="H218" s="147"/>
      <c r="J218" s="120">
        <f t="shared" ref="J218:J226" si="13">SUM(L218:S218)</f>
        <v>159770.45666891927</v>
      </c>
      <c r="L218" s="218">
        <f t="shared" si="12"/>
        <v>10374.827152865966</v>
      </c>
      <c r="M218" s="218">
        <f t="shared" si="12"/>
        <v>5465.9907354349825</v>
      </c>
      <c r="N218" s="218">
        <f t="shared" si="12"/>
        <v>36753.750858860338</v>
      </c>
      <c r="O218" s="218">
        <f t="shared" si="12"/>
        <v>72688.603625877207</v>
      </c>
      <c r="P218" s="218">
        <f t="shared" si="12"/>
        <v>0</v>
      </c>
      <c r="Q218" s="218">
        <f t="shared" si="12"/>
        <v>34487.284295880767</v>
      </c>
      <c r="R218" s="218">
        <f t="shared" si="12"/>
        <v>0</v>
      </c>
      <c r="S218" s="218">
        <f t="shared" si="12"/>
        <v>0</v>
      </c>
      <c r="T218" s="217"/>
      <c r="U218" s="217"/>
    </row>
    <row r="219" spans="2:21" s="79" customFormat="1">
      <c r="B219" s="45" t="s">
        <v>254</v>
      </c>
      <c r="F219" s="79" t="s">
        <v>110</v>
      </c>
      <c r="H219" s="147"/>
      <c r="J219" s="120">
        <f t="shared" si="13"/>
        <v>166018.41235760952</v>
      </c>
      <c r="L219" s="218">
        <f t="shared" si="12"/>
        <v>7759.2838659302606</v>
      </c>
      <c r="M219" s="218">
        <f t="shared" si="12"/>
        <v>0</v>
      </c>
      <c r="N219" s="218">
        <f t="shared" si="12"/>
        <v>27738.514391992918</v>
      </c>
      <c r="O219" s="218">
        <f t="shared" si="12"/>
        <v>55678.911715863243</v>
      </c>
      <c r="P219" s="218">
        <f t="shared" si="12"/>
        <v>14433.845705353751</v>
      </c>
      <c r="Q219" s="218">
        <f t="shared" si="12"/>
        <v>60407.856678469332</v>
      </c>
      <c r="R219" s="218">
        <f t="shared" si="12"/>
        <v>0</v>
      </c>
      <c r="S219" s="218">
        <f t="shared" si="12"/>
        <v>0</v>
      </c>
      <c r="T219" s="217"/>
      <c r="U219" s="217"/>
    </row>
    <row r="220" spans="2:21" s="79" customFormat="1">
      <c r="B220" s="45" t="s">
        <v>255</v>
      </c>
      <c r="F220" s="79" t="s">
        <v>110</v>
      </c>
      <c r="H220" s="147"/>
      <c r="J220" s="120">
        <f t="shared" si="13"/>
        <v>101570.69687317619</v>
      </c>
      <c r="L220" s="218">
        <f t="shared" si="12"/>
        <v>0</v>
      </c>
      <c r="M220" s="218">
        <f t="shared" si="12"/>
        <v>19987.503926939466</v>
      </c>
      <c r="N220" s="218">
        <f t="shared" si="12"/>
        <v>18730.406876129986</v>
      </c>
      <c r="O220" s="218">
        <f t="shared" si="12"/>
        <v>5915.2017795453739</v>
      </c>
      <c r="P220" s="218">
        <f t="shared" si="12"/>
        <v>4996.8759817348664</v>
      </c>
      <c r="Q220" s="218">
        <f t="shared" si="12"/>
        <v>51940.708308826499</v>
      </c>
      <c r="R220" s="218">
        <f t="shared" si="12"/>
        <v>0</v>
      </c>
      <c r="S220" s="218">
        <f t="shared" si="12"/>
        <v>0</v>
      </c>
      <c r="T220" s="217"/>
      <c r="U220" s="217"/>
    </row>
    <row r="221" spans="2:21" s="79" customFormat="1">
      <c r="B221" s="45" t="s">
        <v>256</v>
      </c>
      <c r="F221" s="79" t="s">
        <v>110</v>
      </c>
      <c r="H221" s="147"/>
      <c r="J221" s="120">
        <f t="shared" si="13"/>
        <v>135383.11527032466</v>
      </c>
      <c r="L221" s="218">
        <f t="shared" si="12"/>
        <v>0</v>
      </c>
      <c r="M221" s="218">
        <f t="shared" si="12"/>
        <v>6172.5681001054081</v>
      </c>
      <c r="N221" s="218">
        <f t="shared" si="12"/>
        <v>32343.432088963134</v>
      </c>
      <c r="O221" s="218">
        <f t="shared" si="12"/>
        <v>31652.87138501435</v>
      </c>
      <c r="P221" s="218">
        <f t="shared" si="12"/>
        <v>0</v>
      </c>
      <c r="Q221" s="218">
        <f t="shared" si="12"/>
        <v>65214.243696241771</v>
      </c>
      <c r="R221" s="218">
        <f t="shared" si="12"/>
        <v>0</v>
      </c>
      <c r="S221" s="218">
        <f t="shared" si="12"/>
        <v>0</v>
      </c>
      <c r="T221" s="217"/>
      <c r="U221" s="217"/>
    </row>
    <row r="222" spans="2:21" s="79" customFormat="1">
      <c r="B222" s="45" t="s">
        <v>257</v>
      </c>
      <c r="F222" s="79" t="s">
        <v>110</v>
      </c>
      <c r="H222" s="147"/>
      <c r="J222" s="120">
        <f t="shared" si="13"/>
        <v>292977.71328680904</v>
      </c>
      <c r="L222" s="218">
        <f t="shared" si="12"/>
        <v>0</v>
      </c>
      <c r="M222" s="218">
        <f t="shared" si="12"/>
        <v>7978.7597272161738</v>
      </c>
      <c r="N222" s="218">
        <f t="shared" si="12"/>
        <v>84701.674382310244</v>
      </c>
      <c r="O222" s="218">
        <f t="shared" si="12"/>
        <v>74074.958998035363</v>
      </c>
      <c r="P222" s="218">
        <f t="shared" si="12"/>
        <v>0</v>
      </c>
      <c r="Q222" s="218">
        <f t="shared" si="12"/>
        <v>126222.32017924721</v>
      </c>
      <c r="R222" s="218">
        <f t="shared" si="12"/>
        <v>0</v>
      </c>
      <c r="S222" s="218">
        <f t="shared" si="12"/>
        <v>0</v>
      </c>
      <c r="T222" s="217"/>
      <c r="U222" s="217"/>
    </row>
    <row r="223" spans="2:21" s="79" customFormat="1">
      <c r="B223" s="45" t="s">
        <v>258</v>
      </c>
      <c r="F223" s="79" t="s">
        <v>110</v>
      </c>
      <c r="H223" s="147"/>
      <c r="J223" s="120">
        <f t="shared" si="13"/>
        <v>200856.73533478795</v>
      </c>
      <c r="L223" s="218">
        <f t="shared" si="12"/>
        <v>0</v>
      </c>
      <c r="M223" s="218">
        <f t="shared" si="12"/>
        <v>0</v>
      </c>
      <c r="N223" s="218">
        <f t="shared" si="12"/>
        <v>70408.269252470942</v>
      </c>
      <c r="O223" s="218">
        <f t="shared" si="12"/>
        <v>49751.810131597784</v>
      </c>
      <c r="P223" s="218">
        <f t="shared" si="12"/>
        <v>0</v>
      </c>
      <c r="Q223" s="218">
        <f t="shared" si="12"/>
        <v>80696.655950719229</v>
      </c>
      <c r="R223" s="218">
        <f t="shared" si="12"/>
        <v>0</v>
      </c>
      <c r="S223" s="218">
        <f t="shared" si="12"/>
        <v>0</v>
      </c>
      <c r="T223" s="217"/>
      <c r="U223" s="217"/>
    </row>
    <row r="224" spans="2:21" s="79" customFormat="1">
      <c r="B224" s="45" t="s">
        <v>259</v>
      </c>
      <c r="F224" s="79" t="s">
        <v>110</v>
      </c>
      <c r="H224" s="147"/>
      <c r="J224" s="120">
        <f t="shared" si="13"/>
        <v>76716.869800251676</v>
      </c>
      <c r="L224" s="218">
        <f t="shared" si="12"/>
        <v>0</v>
      </c>
      <c r="M224" s="218">
        <f t="shared" si="12"/>
        <v>0</v>
      </c>
      <c r="N224" s="218">
        <f t="shared" si="12"/>
        <v>25646.842788036778</v>
      </c>
      <c r="O224" s="218">
        <f t="shared" si="12"/>
        <v>2756.4046788067853</v>
      </c>
      <c r="P224" s="218">
        <f t="shared" si="12"/>
        <v>0</v>
      </c>
      <c r="Q224" s="218">
        <f t="shared" si="12"/>
        <v>48313.622333408108</v>
      </c>
      <c r="R224" s="218">
        <f t="shared" si="12"/>
        <v>0</v>
      </c>
      <c r="S224" s="218">
        <f t="shared" si="12"/>
        <v>0</v>
      </c>
      <c r="T224" s="217"/>
      <c r="U224" s="217"/>
    </row>
    <row r="225" spans="2:21" s="79" customFormat="1">
      <c r="B225" s="45" t="s">
        <v>260</v>
      </c>
      <c r="F225" s="79" t="s">
        <v>110</v>
      </c>
      <c r="H225" s="147"/>
      <c r="J225" s="120">
        <f t="shared" si="13"/>
        <v>0</v>
      </c>
      <c r="L225" s="218">
        <f t="shared" si="12"/>
        <v>0</v>
      </c>
      <c r="M225" s="218">
        <f t="shared" si="12"/>
        <v>0</v>
      </c>
      <c r="N225" s="218">
        <f t="shared" si="12"/>
        <v>0</v>
      </c>
      <c r="O225" s="218">
        <f t="shared" si="12"/>
        <v>0</v>
      </c>
      <c r="P225" s="218">
        <f t="shared" si="12"/>
        <v>0</v>
      </c>
      <c r="Q225" s="218">
        <f t="shared" si="12"/>
        <v>0</v>
      </c>
      <c r="R225" s="218">
        <f t="shared" si="12"/>
        <v>0</v>
      </c>
      <c r="S225" s="218">
        <f t="shared" si="12"/>
        <v>0</v>
      </c>
      <c r="T225" s="217"/>
      <c r="U225" s="217"/>
    </row>
    <row r="226" spans="2:21" s="79" customFormat="1">
      <c r="B226" s="45" t="s">
        <v>261</v>
      </c>
      <c r="F226" s="79" t="s">
        <v>110</v>
      </c>
      <c r="H226" s="147"/>
      <c r="J226" s="120">
        <f t="shared" si="13"/>
        <v>0</v>
      </c>
      <c r="L226" s="218">
        <f t="shared" si="12"/>
        <v>0</v>
      </c>
      <c r="M226" s="218">
        <f t="shared" si="12"/>
        <v>0</v>
      </c>
      <c r="N226" s="218">
        <f t="shared" si="12"/>
        <v>0</v>
      </c>
      <c r="O226" s="218">
        <f t="shared" si="12"/>
        <v>0</v>
      </c>
      <c r="P226" s="218">
        <f t="shared" si="12"/>
        <v>0</v>
      </c>
      <c r="Q226" s="218">
        <f t="shared" si="12"/>
        <v>0</v>
      </c>
      <c r="R226" s="218">
        <f t="shared" si="12"/>
        <v>0</v>
      </c>
      <c r="S226" s="218">
        <f t="shared" si="12"/>
        <v>0</v>
      </c>
      <c r="T226" s="217"/>
      <c r="U226" s="217"/>
    </row>
    <row r="227" spans="2:21" s="79" customFormat="1">
      <c r="B227" s="27"/>
      <c r="H227" s="147"/>
      <c r="J227" s="215"/>
      <c r="L227" s="217"/>
      <c r="M227" s="217"/>
      <c r="N227" s="217"/>
      <c r="O227" s="217"/>
      <c r="P227" s="217"/>
      <c r="Q227" s="217"/>
      <c r="R227" s="217"/>
      <c r="S227" s="217"/>
      <c r="T227" s="217"/>
      <c r="U227" s="217"/>
    </row>
    <row r="228" spans="2:21" s="79" customFormat="1">
      <c r="B228" s="44" t="s">
        <v>264</v>
      </c>
      <c r="H228" s="147"/>
      <c r="L228" s="217"/>
      <c r="M228" s="217"/>
      <c r="N228" s="217"/>
      <c r="O228" s="217"/>
      <c r="P228" s="217"/>
      <c r="Q228" s="217"/>
      <c r="R228" s="217"/>
      <c r="S228" s="217"/>
      <c r="T228" s="217"/>
      <c r="U228" s="217"/>
    </row>
    <row r="229" spans="2:21" s="79" customFormat="1">
      <c r="B229" s="27"/>
      <c r="H229" s="147"/>
      <c r="L229" s="217"/>
      <c r="M229" s="217"/>
      <c r="N229" s="217"/>
      <c r="O229" s="217"/>
      <c r="P229" s="217"/>
      <c r="Q229" s="217"/>
      <c r="R229" s="217"/>
      <c r="S229" s="217"/>
      <c r="T229" s="217"/>
      <c r="U229" s="217"/>
    </row>
    <row r="230" spans="2:21" s="79" customFormat="1">
      <c r="B230" s="44" t="s">
        <v>251</v>
      </c>
      <c r="C230" s="126"/>
      <c r="D230" s="126"/>
      <c r="H230" s="147"/>
      <c r="L230" s="217"/>
      <c r="M230" s="217"/>
      <c r="N230" s="217"/>
      <c r="O230" s="217"/>
      <c r="P230" s="217"/>
      <c r="Q230" s="217"/>
      <c r="R230" s="217"/>
      <c r="S230" s="217"/>
      <c r="T230" s="217"/>
      <c r="U230" s="217"/>
    </row>
    <row r="231" spans="2:21" s="79" customFormat="1">
      <c r="B231" s="45" t="s">
        <v>252</v>
      </c>
      <c r="F231" s="79" t="s">
        <v>110</v>
      </c>
      <c r="H231" s="147"/>
      <c r="J231" s="120">
        <f>SUM(L231:S231)</f>
        <v>142525.74110893434</v>
      </c>
      <c r="L231" s="218">
        <f t="shared" ref="L231:S240" si="14">IF(ISERROR($H71*L151), " ", $H71*L151)</f>
        <v>3577.2630436086492</v>
      </c>
      <c r="M231" s="218">
        <f t="shared" si="14"/>
        <v>6351.467036611275</v>
      </c>
      <c r="N231" s="218">
        <f t="shared" si="14"/>
        <v>83725.755603163474</v>
      </c>
      <c r="O231" s="218">
        <f t="shared" si="14"/>
        <v>8981.0889047892706</v>
      </c>
      <c r="P231" s="218">
        <f t="shared" si="14"/>
        <v>3781.5320639355264</v>
      </c>
      <c r="Q231" s="218">
        <f t="shared" si="14"/>
        <v>34064.484146192663</v>
      </c>
      <c r="R231" s="218">
        <f t="shared" si="14"/>
        <v>2044.1503106335135</v>
      </c>
      <c r="S231" s="218">
        <f t="shared" si="14"/>
        <v>0</v>
      </c>
      <c r="T231" s="217"/>
      <c r="U231" s="217"/>
    </row>
    <row r="232" spans="2:21" s="79" customFormat="1">
      <c r="B232" s="45" t="s">
        <v>253</v>
      </c>
      <c r="F232" s="79" t="s">
        <v>110</v>
      </c>
      <c r="H232" s="147"/>
      <c r="J232" s="120">
        <f t="shared" ref="J232:J240" si="15">SUM(L232:S232)</f>
        <v>272233.57925314148</v>
      </c>
      <c r="L232" s="218">
        <f t="shared" si="14"/>
        <v>16922.394691203284</v>
      </c>
      <c r="M232" s="218">
        <f t="shared" si="14"/>
        <v>3051.1946045165428</v>
      </c>
      <c r="N232" s="218">
        <f t="shared" si="14"/>
        <v>69725.592880692959</v>
      </c>
      <c r="O232" s="218">
        <f t="shared" si="14"/>
        <v>143641.71391404435</v>
      </c>
      <c r="P232" s="218">
        <f t="shared" si="14"/>
        <v>7224.5247016633612</v>
      </c>
      <c r="Q232" s="218">
        <f t="shared" si="14"/>
        <v>29062.907683318383</v>
      </c>
      <c r="R232" s="218">
        <f t="shared" si="14"/>
        <v>2605.2507777025862</v>
      </c>
      <c r="S232" s="218">
        <f t="shared" si="14"/>
        <v>0</v>
      </c>
      <c r="T232" s="217"/>
      <c r="U232" s="217"/>
    </row>
    <row r="233" spans="2:21" s="79" customFormat="1">
      <c r="B233" s="45" t="s">
        <v>254</v>
      </c>
      <c r="F233" s="79" t="s">
        <v>110</v>
      </c>
      <c r="H233" s="147"/>
      <c r="J233" s="120">
        <f t="shared" si="15"/>
        <v>188076.15161419389</v>
      </c>
      <c r="L233" s="218">
        <f t="shared" si="14"/>
        <v>3776.4551184710194</v>
      </c>
      <c r="M233" s="218">
        <f t="shared" si="14"/>
        <v>3167.3494542015005</v>
      </c>
      <c r="N233" s="218">
        <f t="shared" si="14"/>
        <v>57561.060646425052</v>
      </c>
      <c r="O233" s="218">
        <f t="shared" si="14"/>
        <v>93055.092615193425</v>
      </c>
      <c r="P233" s="218">
        <f t="shared" si="14"/>
        <v>0</v>
      </c>
      <c r="Q233" s="218">
        <f t="shared" si="14"/>
        <v>24912.421668623338</v>
      </c>
      <c r="R233" s="218">
        <f t="shared" si="14"/>
        <v>5603.772111279578</v>
      </c>
      <c r="S233" s="218">
        <f t="shared" si="14"/>
        <v>0</v>
      </c>
      <c r="T233" s="217"/>
      <c r="U233" s="217"/>
    </row>
    <row r="234" spans="2:21" s="79" customFormat="1">
      <c r="B234" s="45" t="s">
        <v>255</v>
      </c>
      <c r="F234" s="79" t="s">
        <v>110</v>
      </c>
      <c r="H234" s="147"/>
      <c r="J234" s="120">
        <f t="shared" si="15"/>
        <v>43661.18159067502</v>
      </c>
      <c r="L234" s="218">
        <f t="shared" si="14"/>
        <v>1062.1804506191068</v>
      </c>
      <c r="M234" s="218">
        <f t="shared" si="14"/>
        <v>632.25026822565883</v>
      </c>
      <c r="N234" s="218">
        <f t="shared" si="14"/>
        <v>18577.530895640157</v>
      </c>
      <c r="O234" s="218">
        <f t="shared" si="14"/>
        <v>23389.219976190099</v>
      </c>
      <c r="P234" s="218">
        <f t="shared" si="14"/>
        <v>0</v>
      </c>
      <c r="Q234" s="218">
        <f t="shared" si="14"/>
        <v>0</v>
      </c>
      <c r="R234" s="218">
        <f t="shared" si="14"/>
        <v>0</v>
      </c>
      <c r="S234" s="218">
        <f t="shared" si="14"/>
        <v>0</v>
      </c>
      <c r="T234" s="217"/>
      <c r="U234" s="217"/>
    </row>
    <row r="235" spans="2:21" s="79" customFormat="1">
      <c r="B235" s="45" t="s">
        <v>256</v>
      </c>
      <c r="F235" s="79" t="s">
        <v>110</v>
      </c>
      <c r="H235" s="147"/>
      <c r="J235" s="120">
        <f t="shared" si="15"/>
        <v>55252.752088242203</v>
      </c>
      <c r="L235" s="218">
        <f t="shared" si="14"/>
        <v>0</v>
      </c>
      <c r="M235" s="218">
        <f t="shared" si="14"/>
        <v>8204.75412744204</v>
      </c>
      <c r="N235" s="218">
        <f t="shared" si="14"/>
        <v>6855.9313713554347</v>
      </c>
      <c r="O235" s="218">
        <f t="shared" si="14"/>
        <v>40192.06658944473</v>
      </c>
      <c r="P235" s="218">
        <f t="shared" si="14"/>
        <v>0</v>
      </c>
      <c r="Q235" s="218">
        <f t="shared" si="14"/>
        <v>0</v>
      </c>
      <c r="R235" s="218">
        <f t="shared" si="14"/>
        <v>0</v>
      </c>
      <c r="S235" s="218">
        <f t="shared" si="14"/>
        <v>0</v>
      </c>
      <c r="T235" s="217"/>
      <c r="U235" s="217"/>
    </row>
    <row r="236" spans="2:21" s="79" customFormat="1">
      <c r="B236" s="45" t="s">
        <v>257</v>
      </c>
      <c r="F236" s="79" t="s">
        <v>110</v>
      </c>
      <c r="H236" s="147"/>
      <c r="J236" s="120">
        <f t="shared" si="15"/>
        <v>19797.492470280613</v>
      </c>
      <c r="L236" s="218">
        <f t="shared" si="14"/>
        <v>0</v>
      </c>
      <c r="M236" s="218">
        <f t="shared" si="14"/>
        <v>0</v>
      </c>
      <c r="N236" s="218">
        <f t="shared" si="14"/>
        <v>8381.5116710794318</v>
      </c>
      <c r="O236" s="218">
        <f t="shared" si="14"/>
        <v>11269.483722739529</v>
      </c>
      <c r="P236" s="218">
        <f t="shared" si="14"/>
        <v>0</v>
      </c>
      <c r="Q236" s="218">
        <f t="shared" si="14"/>
        <v>0</v>
      </c>
      <c r="R236" s="218">
        <f t="shared" si="14"/>
        <v>146.49707646165186</v>
      </c>
      <c r="S236" s="218">
        <f t="shared" si="14"/>
        <v>0</v>
      </c>
      <c r="T236" s="217"/>
      <c r="U236" s="217"/>
    </row>
    <row r="237" spans="2:21" s="79" customFormat="1">
      <c r="B237" s="45" t="s">
        <v>258</v>
      </c>
      <c r="F237" s="79" t="s">
        <v>110</v>
      </c>
      <c r="H237" s="147"/>
      <c r="J237" s="120">
        <f t="shared" si="15"/>
        <v>0</v>
      </c>
      <c r="L237" s="218" t="str">
        <f t="shared" si="14"/>
        <v xml:space="preserve"> </v>
      </c>
      <c r="M237" s="218" t="str">
        <f t="shared" si="14"/>
        <v xml:space="preserve"> </v>
      </c>
      <c r="N237" s="218" t="str">
        <f t="shared" si="14"/>
        <v xml:space="preserve"> </v>
      </c>
      <c r="O237" s="218" t="str">
        <f t="shared" si="14"/>
        <v xml:space="preserve"> </v>
      </c>
      <c r="P237" s="218" t="str">
        <f t="shared" si="14"/>
        <v xml:space="preserve"> </v>
      </c>
      <c r="Q237" s="218" t="str">
        <f t="shared" si="14"/>
        <v xml:space="preserve"> </v>
      </c>
      <c r="R237" s="218" t="str">
        <f t="shared" si="14"/>
        <v xml:space="preserve"> </v>
      </c>
      <c r="S237" s="218" t="str">
        <f t="shared" si="14"/>
        <v xml:space="preserve"> </v>
      </c>
      <c r="T237" s="217"/>
      <c r="U237" s="217"/>
    </row>
    <row r="238" spans="2:21" s="79" customFormat="1">
      <c r="B238" s="45" t="s">
        <v>259</v>
      </c>
      <c r="F238" s="79" t="s">
        <v>110</v>
      </c>
      <c r="H238" s="147"/>
      <c r="J238" s="120">
        <f t="shared" si="15"/>
        <v>0</v>
      </c>
      <c r="L238" s="218" t="str">
        <f t="shared" si="14"/>
        <v xml:space="preserve"> </v>
      </c>
      <c r="M238" s="218" t="str">
        <f t="shared" si="14"/>
        <v xml:space="preserve"> </v>
      </c>
      <c r="N238" s="218" t="str">
        <f t="shared" si="14"/>
        <v xml:space="preserve"> </v>
      </c>
      <c r="O238" s="218" t="str">
        <f t="shared" si="14"/>
        <v xml:space="preserve"> </v>
      </c>
      <c r="P238" s="218" t="str">
        <f t="shared" si="14"/>
        <v xml:space="preserve"> </v>
      </c>
      <c r="Q238" s="218" t="str">
        <f t="shared" si="14"/>
        <v xml:space="preserve"> </v>
      </c>
      <c r="R238" s="218" t="str">
        <f t="shared" si="14"/>
        <v xml:space="preserve"> </v>
      </c>
      <c r="S238" s="218" t="str">
        <f t="shared" si="14"/>
        <v xml:space="preserve"> </v>
      </c>
      <c r="T238" s="217"/>
      <c r="U238" s="217"/>
    </row>
    <row r="239" spans="2:21" s="79" customFormat="1">
      <c r="B239" s="45" t="s">
        <v>260</v>
      </c>
      <c r="F239" s="79" t="s">
        <v>110</v>
      </c>
      <c r="H239" s="147"/>
      <c r="J239" s="120">
        <f t="shared" si="15"/>
        <v>0</v>
      </c>
      <c r="L239" s="218">
        <f t="shared" si="14"/>
        <v>0</v>
      </c>
      <c r="M239" s="218">
        <f t="shared" si="14"/>
        <v>0</v>
      </c>
      <c r="N239" s="218">
        <f t="shared" si="14"/>
        <v>0</v>
      </c>
      <c r="O239" s="218">
        <f t="shared" si="14"/>
        <v>0</v>
      </c>
      <c r="P239" s="218">
        <f t="shared" si="14"/>
        <v>0</v>
      </c>
      <c r="Q239" s="218">
        <f t="shared" si="14"/>
        <v>0</v>
      </c>
      <c r="R239" s="218">
        <f t="shared" si="14"/>
        <v>0</v>
      </c>
      <c r="S239" s="218">
        <f t="shared" si="14"/>
        <v>0</v>
      </c>
      <c r="T239" s="217"/>
      <c r="U239" s="217"/>
    </row>
    <row r="240" spans="2:21" s="79" customFormat="1">
      <c r="B240" s="45" t="s">
        <v>261</v>
      </c>
      <c r="F240" s="79" t="s">
        <v>110</v>
      </c>
      <c r="H240" s="147"/>
      <c r="J240" s="120">
        <f t="shared" si="15"/>
        <v>0</v>
      </c>
      <c r="L240" s="218" t="str">
        <f t="shared" si="14"/>
        <v xml:space="preserve"> </v>
      </c>
      <c r="M240" s="218" t="str">
        <f t="shared" si="14"/>
        <v xml:space="preserve"> </v>
      </c>
      <c r="N240" s="218" t="str">
        <f t="shared" si="14"/>
        <v xml:space="preserve"> </v>
      </c>
      <c r="O240" s="218" t="str">
        <f t="shared" si="14"/>
        <v xml:space="preserve"> </v>
      </c>
      <c r="P240" s="218" t="str">
        <f t="shared" si="14"/>
        <v xml:space="preserve"> </v>
      </c>
      <c r="Q240" s="218" t="str">
        <f t="shared" si="14"/>
        <v xml:space="preserve"> </v>
      </c>
      <c r="R240" s="218" t="str">
        <f t="shared" si="14"/>
        <v xml:space="preserve"> </v>
      </c>
      <c r="S240" s="218" t="str">
        <f t="shared" si="14"/>
        <v xml:space="preserve"> </v>
      </c>
      <c r="T240" s="217"/>
      <c r="U240" s="217"/>
    </row>
    <row r="241" spans="1:21" s="79" customFormat="1">
      <c r="B241" s="121"/>
      <c r="H241" s="147"/>
      <c r="J241" s="217"/>
      <c r="L241" s="217"/>
      <c r="M241" s="217"/>
      <c r="N241" s="217"/>
      <c r="O241" s="217"/>
      <c r="P241" s="217"/>
      <c r="Q241" s="217"/>
      <c r="R241" s="217"/>
      <c r="S241" s="217"/>
      <c r="T241" s="217"/>
      <c r="U241" s="217"/>
    </row>
    <row r="242" spans="1:21" s="79" customFormat="1">
      <c r="B242" s="142" t="s">
        <v>262</v>
      </c>
      <c r="H242" s="147"/>
      <c r="J242" s="217"/>
      <c r="L242" s="217"/>
      <c r="M242" s="217"/>
      <c r="N242" s="217"/>
      <c r="O242" s="217"/>
      <c r="P242" s="217"/>
      <c r="Q242" s="217"/>
      <c r="R242" s="217"/>
      <c r="S242" s="217"/>
      <c r="T242" s="217"/>
      <c r="U242" s="217"/>
    </row>
    <row r="243" spans="1:21" s="79" customFormat="1">
      <c r="B243" s="45" t="s">
        <v>252</v>
      </c>
      <c r="F243" s="79" t="s">
        <v>110</v>
      </c>
      <c r="H243" s="147"/>
      <c r="J243" s="120">
        <f>SUM(L243:S243)</f>
        <v>31820.911634265602</v>
      </c>
      <c r="L243" s="218">
        <f t="shared" ref="L243:S252" si="16">IF(ISERROR($H83*L163), " ", $H83*L163)</f>
        <v>27446.737980612776</v>
      </c>
      <c r="M243" s="218">
        <f t="shared" si="16"/>
        <v>2018.8493786089957</v>
      </c>
      <c r="N243" s="218">
        <f t="shared" si="16"/>
        <v>0</v>
      </c>
      <c r="O243" s="218">
        <f t="shared" si="16"/>
        <v>0</v>
      </c>
      <c r="P243" s="218">
        <f t="shared" si="16"/>
        <v>0</v>
      </c>
      <c r="Q243" s="218">
        <f t="shared" si="16"/>
        <v>2355.324275043828</v>
      </c>
      <c r="R243" s="218">
        <f t="shared" si="16"/>
        <v>0</v>
      </c>
      <c r="S243" s="218">
        <f t="shared" si="16"/>
        <v>0</v>
      </c>
      <c r="T243" s="217"/>
      <c r="U243" s="217"/>
    </row>
    <row r="244" spans="1:21" s="79" customFormat="1">
      <c r="B244" s="45" t="s">
        <v>253</v>
      </c>
      <c r="F244" s="79" t="s">
        <v>110</v>
      </c>
      <c r="H244" s="147"/>
      <c r="J244" s="120">
        <f t="shared" ref="J244:J252" si="17">SUM(L244:S244)</f>
        <v>126947.66050756557</v>
      </c>
      <c r="L244" s="218">
        <f t="shared" si="16"/>
        <v>46669.206654381182</v>
      </c>
      <c r="M244" s="218">
        <f t="shared" si="16"/>
        <v>2041.7777911291766</v>
      </c>
      <c r="N244" s="218">
        <f t="shared" si="16"/>
        <v>0</v>
      </c>
      <c r="O244" s="218">
        <f t="shared" si="16"/>
        <v>35089.536097371842</v>
      </c>
      <c r="P244" s="218">
        <f t="shared" si="16"/>
        <v>0</v>
      </c>
      <c r="Q244" s="218">
        <f t="shared" si="16"/>
        <v>43147.139964683352</v>
      </c>
      <c r="R244" s="218">
        <f t="shared" si="16"/>
        <v>0</v>
      </c>
      <c r="S244" s="218">
        <f t="shared" si="16"/>
        <v>0</v>
      </c>
      <c r="T244" s="217"/>
      <c r="U244" s="217"/>
    </row>
    <row r="245" spans="1:21" s="79" customFormat="1">
      <c r="B245" s="45" t="s">
        <v>254</v>
      </c>
      <c r="F245" s="79" t="s">
        <v>110</v>
      </c>
      <c r="H245" s="147"/>
      <c r="J245" s="120">
        <f t="shared" si="17"/>
        <v>44945.414597126401</v>
      </c>
      <c r="L245" s="218">
        <f t="shared" si="16"/>
        <v>6560.5329974522174</v>
      </c>
      <c r="M245" s="218">
        <f t="shared" si="16"/>
        <v>0</v>
      </c>
      <c r="N245" s="218">
        <f t="shared" si="16"/>
        <v>0</v>
      </c>
      <c r="O245" s="218">
        <f t="shared" si="16"/>
        <v>2107.3227203937427</v>
      </c>
      <c r="P245" s="218">
        <f t="shared" si="16"/>
        <v>31590.755619004456</v>
      </c>
      <c r="Q245" s="218">
        <f t="shared" si="16"/>
        <v>4686.8032602759849</v>
      </c>
      <c r="R245" s="218">
        <f t="shared" si="16"/>
        <v>0</v>
      </c>
      <c r="S245" s="218">
        <f t="shared" si="16"/>
        <v>0</v>
      </c>
      <c r="T245" s="217"/>
      <c r="U245" s="217"/>
    </row>
    <row r="246" spans="1:21" s="79" customFormat="1">
      <c r="B246" s="45" t="s">
        <v>255</v>
      </c>
      <c r="F246" s="79" t="s">
        <v>110</v>
      </c>
      <c r="H246" s="147"/>
      <c r="J246" s="120">
        <f t="shared" si="17"/>
        <v>87234.072032620796</v>
      </c>
      <c r="L246" s="218">
        <f t="shared" si="16"/>
        <v>0</v>
      </c>
      <c r="M246" s="218">
        <f t="shared" si="16"/>
        <v>1148.956875398778</v>
      </c>
      <c r="N246" s="218">
        <f t="shared" si="16"/>
        <v>0</v>
      </c>
      <c r="O246" s="218">
        <f t="shared" si="16"/>
        <v>0</v>
      </c>
      <c r="P246" s="218">
        <f t="shared" si="16"/>
        <v>715.22565493573939</v>
      </c>
      <c r="Q246" s="218">
        <f t="shared" si="16"/>
        <v>85369.889502286285</v>
      </c>
      <c r="R246" s="218">
        <f t="shared" si="16"/>
        <v>0</v>
      </c>
      <c r="S246" s="218">
        <f t="shared" si="16"/>
        <v>0</v>
      </c>
      <c r="T246" s="217"/>
      <c r="U246" s="217"/>
    </row>
    <row r="247" spans="1:21" s="79" customFormat="1">
      <c r="B247" s="45" t="s">
        <v>256</v>
      </c>
      <c r="F247" s="79" t="s">
        <v>110</v>
      </c>
      <c r="H247" s="147"/>
      <c r="J247" s="120">
        <f t="shared" si="17"/>
        <v>25660.834531439505</v>
      </c>
      <c r="L247" s="218">
        <f t="shared" si="16"/>
        <v>0</v>
      </c>
      <c r="M247" s="218">
        <f t="shared" si="16"/>
        <v>729.17750852109839</v>
      </c>
      <c r="N247" s="218">
        <f t="shared" si="16"/>
        <v>0</v>
      </c>
      <c r="O247" s="218">
        <f t="shared" si="16"/>
        <v>24931.657022918407</v>
      </c>
      <c r="P247" s="218">
        <f t="shared" si="16"/>
        <v>0</v>
      </c>
      <c r="Q247" s="218">
        <f t="shared" si="16"/>
        <v>0</v>
      </c>
      <c r="R247" s="218">
        <f t="shared" si="16"/>
        <v>0</v>
      </c>
      <c r="S247" s="218">
        <f t="shared" si="16"/>
        <v>0</v>
      </c>
      <c r="T247" s="217"/>
      <c r="U247" s="217"/>
    </row>
    <row r="248" spans="1:21" s="79" customFormat="1">
      <c r="B248" s="45" t="s">
        <v>257</v>
      </c>
      <c r="F248" s="79" t="s">
        <v>110</v>
      </c>
      <c r="H248" s="147"/>
      <c r="J248" s="120">
        <f t="shared" si="17"/>
        <v>63396.382933497618</v>
      </c>
      <c r="L248" s="218">
        <f t="shared" si="16"/>
        <v>0</v>
      </c>
      <c r="M248" s="218">
        <f t="shared" si="16"/>
        <v>9799.6786936441022</v>
      </c>
      <c r="N248" s="218">
        <f t="shared" si="16"/>
        <v>41460.179088494282</v>
      </c>
      <c r="O248" s="218">
        <f t="shared" si="16"/>
        <v>12136.525151359234</v>
      </c>
      <c r="P248" s="218">
        <f t="shared" si="16"/>
        <v>0</v>
      </c>
      <c r="Q248" s="218">
        <f t="shared" si="16"/>
        <v>0</v>
      </c>
      <c r="R248" s="218">
        <f t="shared" si="16"/>
        <v>0</v>
      </c>
      <c r="S248" s="218">
        <f t="shared" si="16"/>
        <v>0</v>
      </c>
      <c r="T248" s="217"/>
      <c r="U248" s="217"/>
    </row>
    <row r="249" spans="1:21" s="79" customFormat="1">
      <c r="B249" s="45" t="s">
        <v>258</v>
      </c>
      <c r="F249" s="79" t="s">
        <v>110</v>
      </c>
      <c r="H249" s="147"/>
      <c r="J249" s="120">
        <f t="shared" si="17"/>
        <v>137535.91887436164</v>
      </c>
      <c r="L249" s="218">
        <f t="shared" si="16"/>
        <v>0</v>
      </c>
      <c r="M249" s="218">
        <f t="shared" si="16"/>
        <v>0</v>
      </c>
      <c r="N249" s="218">
        <f t="shared" si="16"/>
        <v>36830.132036414601</v>
      </c>
      <c r="O249" s="218">
        <f t="shared" si="16"/>
        <v>14746.582041034037</v>
      </c>
      <c r="P249" s="218">
        <f t="shared" si="16"/>
        <v>0</v>
      </c>
      <c r="Q249" s="218">
        <f t="shared" si="16"/>
        <v>85959.204796913007</v>
      </c>
      <c r="R249" s="218">
        <f t="shared" si="16"/>
        <v>0</v>
      </c>
      <c r="S249" s="218">
        <f t="shared" si="16"/>
        <v>0</v>
      </c>
      <c r="T249" s="217"/>
      <c r="U249" s="217"/>
    </row>
    <row r="250" spans="1:21" s="79" customFormat="1">
      <c r="B250" s="45" t="s">
        <v>259</v>
      </c>
      <c r="F250" s="79" t="s">
        <v>110</v>
      </c>
      <c r="H250" s="147"/>
      <c r="J250" s="120">
        <f t="shared" si="17"/>
        <v>893.76</v>
      </c>
      <c r="L250" s="218">
        <f t="shared" si="16"/>
        <v>0</v>
      </c>
      <c r="M250" s="218">
        <f t="shared" si="16"/>
        <v>0</v>
      </c>
      <c r="N250" s="218">
        <f t="shared" si="16"/>
        <v>781.66591234590055</v>
      </c>
      <c r="O250" s="218">
        <f t="shared" si="16"/>
        <v>112.09408765409947</v>
      </c>
      <c r="P250" s="218">
        <f t="shared" si="16"/>
        <v>0</v>
      </c>
      <c r="Q250" s="218">
        <f t="shared" si="16"/>
        <v>0</v>
      </c>
      <c r="R250" s="218">
        <f t="shared" si="16"/>
        <v>0</v>
      </c>
      <c r="S250" s="218">
        <f t="shared" si="16"/>
        <v>0</v>
      </c>
      <c r="T250" s="217"/>
      <c r="U250" s="217"/>
    </row>
    <row r="251" spans="1:21" s="79" customFormat="1">
      <c r="B251" s="45" t="s">
        <v>260</v>
      </c>
      <c r="F251" s="79" t="s">
        <v>110</v>
      </c>
      <c r="J251" s="120">
        <f t="shared" si="17"/>
        <v>0</v>
      </c>
      <c r="L251" s="218" t="str">
        <f t="shared" si="16"/>
        <v xml:space="preserve"> </v>
      </c>
      <c r="M251" s="218" t="str">
        <f t="shared" si="16"/>
        <v xml:space="preserve"> </v>
      </c>
      <c r="N251" s="218" t="str">
        <f t="shared" si="16"/>
        <v xml:space="preserve"> </v>
      </c>
      <c r="O251" s="218" t="str">
        <f t="shared" si="16"/>
        <v xml:space="preserve"> </v>
      </c>
      <c r="P251" s="218" t="str">
        <f t="shared" si="16"/>
        <v xml:space="preserve"> </v>
      </c>
      <c r="Q251" s="218" t="str">
        <f t="shared" si="16"/>
        <v xml:space="preserve"> </v>
      </c>
      <c r="R251" s="218" t="str">
        <f t="shared" si="16"/>
        <v xml:space="preserve"> </v>
      </c>
      <c r="S251" s="218" t="str">
        <f t="shared" si="16"/>
        <v xml:space="preserve"> </v>
      </c>
      <c r="T251" s="217"/>
      <c r="U251" s="217"/>
    </row>
    <row r="252" spans="1:21" s="79" customFormat="1">
      <c r="B252" s="45" t="s">
        <v>261</v>
      </c>
      <c r="F252" s="79" t="s">
        <v>110</v>
      </c>
      <c r="J252" s="120">
        <f t="shared" si="17"/>
        <v>0</v>
      </c>
      <c r="L252" s="218" t="str">
        <f t="shared" si="16"/>
        <v xml:space="preserve"> </v>
      </c>
      <c r="M252" s="218" t="str">
        <f t="shared" si="16"/>
        <v xml:space="preserve"> </v>
      </c>
      <c r="N252" s="218" t="str">
        <f t="shared" si="16"/>
        <v xml:space="preserve"> </v>
      </c>
      <c r="O252" s="218" t="str">
        <f t="shared" si="16"/>
        <v xml:space="preserve"> </v>
      </c>
      <c r="P252" s="218" t="str">
        <f t="shared" si="16"/>
        <v xml:space="preserve"> </v>
      </c>
      <c r="Q252" s="218" t="str">
        <f t="shared" si="16"/>
        <v xml:space="preserve"> </v>
      </c>
      <c r="R252" s="218" t="str">
        <f t="shared" si="16"/>
        <v xml:space="preserve"> </v>
      </c>
      <c r="S252" s="218" t="str">
        <f t="shared" si="16"/>
        <v xml:space="preserve"> </v>
      </c>
      <c r="T252" s="217"/>
      <c r="U252" s="217"/>
    </row>
    <row r="253" spans="1:21" s="79" customFormat="1">
      <c r="B253" s="126"/>
      <c r="J253" s="217"/>
      <c r="L253" s="147"/>
      <c r="M253" s="147"/>
      <c r="N253" s="147"/>
      <c r="O253" s="147"/>
      <c r="P253" s="147"/>
      <c r="Q253" s="147"/>
      <c r="R253" s="147"/>
      <c r="S253" s="147"/>
      <c r="T253" s="147"/>
      <c r="U253" s="147"/>
    </row>
    <row r="254" spans="1:21" s="79" customFormat="1">
      <c r="A254" s="152"/>
      <c r="B254" s="151" t="s">
        <v>279</v>
      </c>
      <c r="F254" s="79" t="s">
        <v>110</v>
      </c>
      <c r="J254" s="218">
        <f>SUM(L254:S254)</f>
        <v>17371039.967284784</v>
      </c>
      <c r="L254" s="218">
        <f>SUM(L179:L188,L191:L200,L205:L214,L217:L226,L231:L240,L243:L252)</f>
        <v>339729.7396396182</v>
      </c>
      <c r="M254" s="218">
        <f t="shared" ref="M254:S254" si="18">SUM(M179:M188,M191:M200,M205:M214,M217:M226,M231:M240,M243:M252)</f>
        <v>375317.43713941507</v>
      </c>
      <c r="N254" s="218">
        <f t="shared" si="18"/>
        <v>5455784.7981182337</v>
      </c>
      <c r="O254" s="218">
        <f t="shared" si="18"/>
        <v>5723533.269756157</v>
      </c>
      <c r="P254" s="218">
        <f t="shared" si="18"/>
        <v>245496.94044689313</v>
      </c>
      <c r="Q254" s="218">
        <f t="shared" si="18"/>
        <v>4334607.2385130851</v>
      </c>
      <c r="R254" s="218">
        <f t="shared" si="18"/>
        <v>896570.54367138038</v>
      </c>
      <c r="S254" s="218">
        <f t="shared" si="18"/>
        <v>0</v>
      </c>
      <c r="T254" s="217"/>
      <c r="U254" s="217"/>
    </row>
    <row r="255" spans="1:21" s="79" customFormat="1">
      <c r="A255" s="152"/>
      <c r="B255" s="71" t="s">
        <v>464</v>
      </c>
      <c r="F255" s="79" t="s">
        <v>110</v>
      </c>
      <c r="J255" s="218">
        <f>SUM(L255:S255)</f>
        <v>16661874.160132065</v>
      </c>
      <c r="L255" s="218">
        <f t="shared" ref="L255:S255" si="19">SUM(L179:L186,L191:L198,L205:L212,L217:L224,L231:L238,L243:L250)</f>
        <v>339729.7396396182</v>
      </c>
      <c r="M255" s="218">
        <f t="shared" si="19"/>
        <v>347902.02884679183</v>
      </c>
      <c r="N255" s="218">
        <f t="shared" si="19"/>
        <v>5276130.5945272446</v>
      </c>
      <c r="O255" s="218">
        <f t="shared" si="19"/>
        <v>5535344.2429397423</v>
      </c>
      <c r="P255" s="218">
        <f t="shared" si="19"/>
        <v>216131.57982296517</v>
      </c>
      <c r="Q255" s="218">
        <f t="shared" si="19"/>
        <v>4142081.8866304485</v>
      </c>
      <c r="R255" s="218">
        <f t="shared" si="19"/>
        <v>804554.08772525657</v>
      </c>
      <c r="S255" s="218">
        <f t="shared" si="19"/>
        <v>0</v>
      </c>
    </row>
    <row r="256" spans="1:21" s="152" customFormat="1"/>
    <row r="257" spans="2:21" s="79" customFormat="1"/>
    <row r="258" spans="2:21" s="79" customFormat="1">
      <c r="B258" s="151"/>
      <c r="L258" s="132"/>
      <c r="M258" s="132"/>
      <c r="N258" s="132"/>
      <c r="O258" s="132"/>
      <c r="P258" s="132"/>
      <c r="Q258" s="132"/>
      <c r="R258" s="132"/>
      <c r="S258" s="132"/>
    </row>
    <row r="259" spans="2:21" s="79" customFormat="1">
      <c r="B259" s="126"/>
    </row>
    <row r="260" spans="2:21" s="79" customFormat="1">
      <c r="B260" s="151"/>
    </row>
    <row r="261" spans="2:21" s="79" customFormat="1">
      <c r="B261" s="126"/>
      <c r="L261" s="217"/>
      <c r="M261" s="217"/>
      <c r="N261" s="217"/>
      <c r="O261" s="217"/>
      <c r="P261" s="217"/>
      <c r="Q261" s="217"/>
      <c r="R261" s="217"/>
      <c r="S261" s="217"/>
      <c r="T261" s="217"/>
      <c r="U261" s="217"/>
    </row>
    <row r="262" spans="2:21" s="79" customFormat="1">
      <c r="B262" s="126"/>
      <c r="L262" s="217"/>
      <c r="M262" s="217"/>
      <c r="N262" s="217"/>
      <c r="O262" s="217"/>
      <c r="P262" s="217"/>
      <c r="Q262" s="217"/>
      <c r="R262" s="217"/>
      <c r="S262" s="217"/>
      <c r="T262" s="217"/>
      <c r="U262" s="217"/>
    </row>
    <row r="263" spans="2:21" s="79" customFormat="1">
      <c r="B263" s="126"/>
      <c r="L263" s="217"/>
      <c r="M263" s="217"/>
      <c r="N263" s="217"/>
      <c r="O263" s="217"/>
      <c r="P263" s="217"/>
      <c r="Q263" s="217"/>
      <c r="R263" s="217"/>
      <c r="S263" s="217"/>
      <c r="T263" s="217"/>
      <c r="U263" s="217"/>
    </row>
    <row r="264" spans="2:21" s="79" customFormat="1">
      <c r="B264" s="126"/>
      <c r="L264" s="217"/>
      <c r="M264" s="217"/>
      <c r="N264" s="217"/>
      <c r="O264" s="217"/>
      <c r="P264" s="217"/>
      <c r="Q264" s="217"/>
      <c r="R264" s="217"/>
      <c r="S264" s="217"/>
      <c r="T264" s="217"/>
      <c r="U264" s="217"/>
    </row>
    <row r="265" spans="2:21" s="79" customFormat="1">
      <c r="B265" s="126"/>
      <c r="L265" s="217"/>
      <c r="M265" s="217"/>
      <c r="N265" s="217"/>
      <c r="O265" s="217"/>
      <c r="P265" s="217"/>
      <c r="Q265" s="217"/>
      <c r="R265" s="217"/>
      <c r="S265" s="217"/>
      <c r="T265" s="217"/>
      <c r="U265" s="217"/>
    </row>
    <row r="266" spans="2:21" s="79" customFormat="1">
      <c r="B266" s="126"/>
      <c r="L266" s="217"/>
      <c r="M266" s="217"/>
      <c r="N266" s="217"/>
      <c r="O266" s="217"/>
      <c r="P266" s="217"/>
      <c r="Q266" s="217"/>
      <c r="R266" s="217"/>
      <c r="S266" s="217"/>
      <c r="T266" s="217"/>
      <c r="U266" s="217"/>
    </row>
    <row r="267" spans="2:21" s="79" customFormat="1">
      <c r="B267" s="126"/>
      <c r="L267" s="217"/>
      <c r="M267" s="217"/>
      <c r="N267" s="217"/>
      <c r="O267" s="217"/>
      <c r="P267" s="217"/>
      <c r="Q267" s="217"/>
      <c r="R267" s="217"/>
      <c r="S267" s="217"/>
      <c r="T267" s="217"/>
      <c r="U267" s="217"/>
    </row>
    <row r="268" spans="2:21" s="79" customFormat="1">
      <c r="B268" s="126"/>
      <c r="L268" s="217"/>
      <c r="M268" s="217"/>
      <c r="N268" s="217"/>
      <c r="O268" s="217"/>
      <c r="P268" s="217"/>
      <c r="Q268" s="217"/>
      <c r="R268" s="217"/>
      <c r="S268" s="217"/>
      <c r="T268" s="217"/>
      <c r="U268" s="217"/>
    </row>
    <row r="269" spans="2:21" s="79" customFormat="1">
      <c r="B269" s="126"/>
      <c r="L269" s="217"/>
      <c r="M269" s="217"/>
      <c r="N269" s="217"/>
      <c r="O269" s="217"/>
      <c r="P269" s="217"/>
      <c r="Q269" s="217"/>
      <c r="R269" s="217"/>
      <c r="S269" s="217"/>
      <c r="T269" s="217"/>
      <c r="U269" s="217"/>
    </row>
    <row r="270" spans="2:21" s="79" customFormat="1">
      <c r="B270" s="126"/>
      <c r="L270" s="217"/>
      <c r="M270" s="217"/>
      <c r="N270" s="217"/>
      <c r="O270" s="217"/>
      <c r="P270" s="217"/>
      <c r="Q270" s="217"/>
      <c r="R270" s="217"/>
      <c r="S270" s="217"/>
      <c r="T270" s="217"/>
      <c r="U270" s="217"/>
    </row>
    <row r="271" spans="2:21" s="79" customFormat="1">
      <c r="B271" s="126"/>
      <c r="L271" s="217"/>
      <c r="M271" s="217"/>
      <c r="N271" s="217"/>
      <c r="O271" s="217"/>
      <c r="P271" s="217"/>
      <c r="Q271" s="217"/>
      <c r="R271" s="217"/>
      <c r="S271" s="217"/>
      <c r="T271" s="217"/>
      <c r="U271" s="217"/>
    </row>
    <row r="272" spans="2:21" s="79" customFormat="1">
      <c r="B272" s="151"/>
      <c r="L272" s="217"/>
      <c r="M272" s="217"/>
      <c r="N272" s="217"/>
      <c r="O272" s="217"/>
      <c r="P272" s="217"/>
      <c r="Q272" s="217"/>
      <c r="R272" s="217"/>
      <c r="S272" s="217"/>
      <c r="T272" s="217"/>
      <c r="U272" s="217"/>
    </row>
    <row r="273" spans="2:21" s="79" customFormat="1">
      <c r="B273" s="126"/>
      <c r="L273" s="217"/>
      <c r="M273" s="217"/>
      <c r="N273" s="217"/>
      <c r="O273" s="217"/>
      <c r="P273" s="217"/>
      <c r="Q273" s="217"/>
      <c r="R273" s="217"/>
      <c r="S273" s="217"/>
      <c r="T273" s="217"/>
      <c r="U273" s="217"/>
    </row>
    <row r="274" spans="2:21" s="79" customFormat="1">
      <c r="B274" s="126"/>
      <c r="L274" s="217"/>
      <c r="M274" s="217"/>
      <c r="N274" s="217"/>
      <c r="O274" s="217"/>
      <c r="P274" s="217"/>
      <c r="Q274" s="217"/>
      <c r="R274" s="217"/>
      <c r="S274" s="217"/>
      <c r="T274" s="217"/>
      <c r="U274" s="217"/>
    </row>
    <row r="275" spans="2:21" s="79" customFormat="1">
      <c r="B275" s="126"/>
      <c r="L275" s="217"/>
      <c r="M275" s="217"/>
      <c r="N275" s="217"/>
      <c r="O275" s="217"/>
      <c r="P275" s="217"/>
      <c r="Q275" s="217"/>
      <c r="R275" s="217"/>
      <c r="S275" s="217"/>
      <c r="T275" s="217"/>
      <c r="U275" s="217"/>
    </row>
    <row r="276" spans="2:21" s="79" customFormat="1">
      <c r="B276" s="126"/>
      <c r="L276" s="217"/>
      <c r="M276" s="217"/>
      <c r="N276" s="217"/>
      <c r="O276" s="217"/>
      <c r="P276" s="217"/>
      <c r="Q276" s="217"/>
      <c r="R276" s="217"/>
      <c r="S276" s="217"/>
      <c r="T276" s="217"/>
      <c r="U276" s="217"/>
    </row>
    <row r="277" spans="2:21" s="79" customFormat="1">
      <c r="B277" s="126"/>
      <c r="L277" s="217"/>
      <c r="M277" s="217"/>
      <c r="N277" s="217"/>
      <c r="O277" s="217"/>
      <c r="P277" s="217"/>
      <c r="Q277" s="217"/>
      <c r="R277" s="217"/>
      <c r="S277" s="217"/>
      <c r="T277" s="217"/>
      <c r="U277" s="217"/>
    </row>
    <row r="278" spans="2:21" s="79" customFormat="1">
      <c r="B278" s="126"/>
      <c r="L278" s="217"/>
      <c r="M278" s="217"/>
      <c r="N278" s="217"/>
      <c r="O278" s="217"/>
      <c r="P278" s="217"/>
      <c r="Q278" s="217"/>
      <c r="R278" s="217"/>
      <c r="S278" s="217"/>
      <c r="T278" s="217"/>
      <c r="U278" s="217"/>
    </row>
    <row r="279" spans="2:21" s="79" customFormat="1">
      <c r="B279" s="126"/>
      <c r="L279" s="217"/>
      <c r="M279" s="217"/>
      <c r="N279" s="217"/>
      <c r="O279" s="217"/>
      <c r="P279" s="217"/>
      <c r="Q279" s="217"/>
      <c r="R279" s="217"/>
      <c r="S279" s="217"/>
      <c r="T279" s="217"/>
      <c r="U279" s="217"/>
    </row>
    <row r="280" spans="2:21" s="79" customFormat="1">
      <c r="B280" s="126"/>
      <c r="L280" s="217"/>
      <c r="M280" s="217"/>
      <c r="N280" s="217"/>
      <c r="O280" s="217"/>
      <c r="P280" s="217"/>
      <c r="Q280" s="217"/>
      <c r="R280" s="217"/>
      <c r="S280" s="217"/>
      <c r="T280" s="217"/>
      <c r="U280" s="217"/>
    </row>
    <row r="281" spans="2:21" s="79" customFormat="1">
      <c r="B281" s="126"/>
      <c r="L281" s="217"/>
      <c r="M281" s="217"/>
      <c r="N281" s="217"/>
      <c r="O281" s="217"/>
      <c r="P281" s="217"/>
      <c r="Q281" s="217"/>
      <c r="R281" s="217"/>
      <c r="S281" s="217"/>
      <c r="T281" s="217"/>
      <c r="U281" s="217"/>
    </row>
    <row r="282" spans="2:21" s="79" customFormat="1">
      <c r="B282" s="126"/>
      <c r="L282" s="217"/>
      <c r="M282" s="217"/>
      <c r="N282" s="217"/>
      <c r="O282" s="217"/>
      <c r="P282" s="217"/>
      <c r="Q282" s="217"/>
      <c r="R282" s="217"/>
      <c r="S282" s="217"/>
      <c r="T282" s="217"/>
      <c r="U282" s="217"/>
    </row>
    <row r="283" spans="2:21" s="79" customFormat="1">
      <c r="L283" s="217"/>
      <c r="M283" s="217"/>
      <c r="N283" s="217"/>
      <c r="O283" s="217"/>
      <c r="P283" s="217"/>
      <c r="Q283" s="217"/>
      <c r="R283" s="217"/>
      <c r="S283" s="217"/>
      <c r="T283" s="217"/>
      <c r="U283" s="217"/>
    </row>
    <row r="284" spans="2:21" s="79" customFormat="1">
      <c r="L284" s="217"/>
      <c r="M284" s="217"/>
      <c r="N284" s="217"/>
      <c r="O284" s="217"/>
      <c r="P284" s="217"/>
      <c r="Q284" s="217"/>
      <c r="R284" s="217"/>
      <c r="S284" s="217"/>
      <c r="T284" s="217"/>
      <c r="U284" s="217"/>
    </row>
    <row r="285" spans="2:21" s="79" customFormat="1">
      <c r="B285" s="151"/>
      <c r="L285" s="217"/>
      <c r="M285" s="217"/>
      <c r="N285" s="217"/>
      <c r="O285" s="217"/>
      <c r="P285" s="217"/>
      <c r="Q285" s="217"/>
      <c r="R285" s="217"/>
      <c r="S285" s="217"/>
      <c r="T285" s="217"/>
      <c r="U285" s="217"/>
    </row>
    <row r="286" spans="2:21" s="79" customFormat="1">
      <c r="B286" s="126"/>
      <c r="L286" s="217"/>
      <c r="M286" s="217"/>
      <c r="N286" s="217"/>
      <c r="O286" s="217"/>
      <c r="P286" s="217"/>
      <c r="Q286" s="217"/>
      <c r="R286" s="217"/>
      <c r="S286" s="217"/>
      <c r="T286" s="217"/>
      <c r="U286" s="217"/>
    </row>
    <row r="287" spans="2:21" s="79" customFormat="1">
      <c r="B287" s="151"/>
      <c r="L287" s="217"/>
      <c r="M287" s="217"/>
      <c r="N287" s="217"/>
      <c r="O287" s="217"/>
      <c r="P287" s="217"/>
      <c r="Q287" s="217"/>
      <c r="R287" s="217"/>
      <c r="S287" s="217"/>
      <c r="T287" s="217"/>
      <c r="U287" s="217"/>
    </row>
    <row r="288" spans="2:21" s="79" customFormat="1">
      <c r="B288" s="126"/>
      <c r="L288" s="217"/>
      <c r="M288" s="217"/>
      <c r="N288" s="217"/>
      <c r="O288" s="217"/>
      <c r="P288" s="217"/>
      <c r="Q288" s="217"/>
      <c r="R288" s="217"/>
      <c r="S288" s="217"/>
      <c r="T288" s="217"/>
      <c r="U288" s="217"/>
    </row>
    <row r="289" spans="2:21" s="79" customFormat="1">
      <c r="B289" s="126"/>
      <c r="L289" s="217"/>
      <c r="M289" s="217"/>
      <c r="N289" s="217"/>
      <c r="O289" s="217"/>
      <c r="P289" s="217"/>
      <c r="Q289" s="217"/>
      <c r="R289" s="217"/>
      <c r="S289" s="217"/>
      <c r="T289" s="217"/>
      <c r="U289" s="217"/>
    </row>
    <row r="290" spans="2:21" s="79" customFormat="1">
      <c r="B290" s="126"/>
      <c r="L290" s="217"/>
      <c r="M290" s="217"/>
      <c r="N290" s="217"/>
      <c r="O290" s="217"/>
      <c r="P290" s="217"/>
      <c r="Q290" s="217"/>
      <c r="R290" s="217"/>
      <c r="S290" s="217"/>
      <c r="T290" s="217"/>
      <c r="U290" s="217"/>
    </row>
    <row r="291" spans="2:21" s="79" customFormat="1">
      <c r="B291" s="126"/>
      <c r="L291" s="217"/>
      <c r="M291" s="217"/>
      <c r="N291" s="217"/>
      <c r="O291" s="217"/>
      <c r="P291" s="217"/>
      <c r="Q291" s="217"/>
      <c r="R291" s="217"/>
      <c r="S291" s="217"/>
      <c r="T291" s="217"/>
      <c r="U291" s="217"/>
    </row>
    <row r="292" spans="2:21" s="79" customFormat="1">
      <c r="B292" s="126"/>
      <c r="L292" s="217"/>
      <c r="M292" s="217"/>
      <c r="N292" s="217"/>
      <c r="O292" s="217"/>
      <c r="P292" s="217"/>
      <c r="Q292" s="217"/>
      <c r="R292" s="217"/>
      <c r="S292" s="217"/>
      <c r="T292" s="217"/>
      <c r="U292" s="217"/>
    </row>
    <row r="293" spans="2:21" s="79" customFormat="1">
      <c r="B293" s="126"/>
      <c r="L293" s="217"/>
      <c r="M293" s="217"/>
      <c r="N293" s="217"/>
      <c r="O293" s="217"/>
      <c r="P293" s="217"/>
      <c r="Q293" s="217"/>
      <c r="R293" s="217"/>
      <c r="S293" s="217"/>
      <c r="T293" s="217"/>
      <c r="U293" s="217"/>
    </row>
    <row r="294" spans="2:21" s="79" customFormat="1">
      <c r="B294" s="126"/>
      <c r="L294" s="217"/>
      <c r="M294" s="217"/>
      <c r="N294" s="217"/>
      <c r="O294" s="217"/>
      <c r="P294" s="217"/>
      <c r="Q294" s="217"/>
      <c r="R294" s="217"/>
      <c r="S294" s="217"/>
      <c r="T294" s="217"/>
      <c r="U294" s="217"/>
    </row>
    <row r="295" spans="2:21" s="79" customFormat="1">
      <c r="B295" s="126"/>
      <c r="L295" s="217"/>
      <c r="M295" s="217"/>
      <c r="N295" s="217"/>
      <c r="O295" s="217"/>
      <c r="P295" s="217"/>
      <c r="Q295" s="217"/>
      <c r="R295" s="217"/>
      <c r="S295" s="217"/>
      <c r="T295" s="217"/>
      <c r="U295" s="217"/>
    </row>
    <row r="296" spans="2:21" s="79" customFormat="1">
      <c r="B296" s="126"/>
      <c r="L296" s="217"/>
      <c r="M296" s="217"/>
      <c r="N296" s="217"/>
      <c r="O296" s="217"/>
      <c r="P296" s="217"/>
      <c r="Q296" s="217"/>
      <c r="R296" s="217"/>
      <c r="S296" s="217"/>
      <c r="T296" s="217"/>
      <c r="U296" s="217"/>
    </row>
    <row r="297" spans="2:21" s="79" customFormat="1">
      <c r="B297" s="126"/>
      <c r="L297" s="217"/>
      <c r="M297" s="217"/>
      <c r="N297" s="217"/>
      <c r="O297" s="217"/>
      <c r="P297" s="217"/>
      <c r="Q297" s="217"/>
      <c r="R297" s="217"/>
      <c r="S297" s="217"/>
      <c r="T297" s="217"/>
      <c r="U297" s="217"/>
    </row>
    <row r="298" spans="2:21" s="79" customFormat="1">
      <c r="B298" s="126"/>
      <c r="L298" s="217"/>
      <c r="M298" s="217"/>
      <c r="N298" s="217"/>
      <c r="O298" s="217"/>
      <c r="P298" s="217"/>
      <c r="Q298" s="217"/>
      <c r="R298" s="217"/>
      <c r="S298" s="217"/>
      <c r="T298" s="217"/>
      <c r="U298" s="217"/>
    </row>
    <row r="299" spans="2:21" s="79" customFormat="1">
      <c r="B299" s="151"/>
      <c r="L299" s="217"/>
      <c r="M299" s="217"/>
      <c r="N299" s="217"/>
      <c r="O299" s="217"/>
      <c r="P299" s="217"/>
      <c r="Q299" s="217"/>
      <c r="R299" s="217"/>
      <c r="S299" s="217"/>
      <c r="T299" s="217"/>
      <c r="U299" s="217"/>
    </row>
    <row r="300" spans="2:21" s="79" customFormat="1">
      <c r="B300" s="126"/>
      <c r="L300" s="217"/>
      <c r="M300" s="217"/>
      <c r="N300" s="217"/>
      <c r="O300" s="217"/>
      <c r="P300" s="217"/>
      <c r="Q300" s="217"/>
      <c r="R300" s="217"/>
      <c r="S300" s="217"/>
      <c r="T300" s="217"/>
      <c r="U300" s="217"/>
    </row>
    <row r="301" spans="2:21" s="79" customFormat="1">
      <c r="B301" s="126"/>
      <c r="L301" s="217"/>
      <c r="M301" s="217"/>
      <c r="N301" s="217"/>
      <c r="O301" s="217"/>
      <c r="P301" s="217"/>
      <c r="Q301" s="217"/>
      <c r="R301" s="217"/>
      <c r="S301" s="217"/>
      <c r="T301" s="217"/>
      <c r="U301" s="217"/>
    </row>
    <row r="302" spans="2:21" s="79" customFormat="1">
      <c r="B302" s="126"/>
      <c r="L302" s="217"/>
      <c r="M302" s="217"/>
      <c r="N302" s="217"/>
      <c r="O302" s="217"/>
      <c r="P302" s="217"/>
      <c r="Q302" s="217"/>
      <c r="R302" s="217"/>
      <c r="S302" s="217"/>
      <c r="T302" s="217"/>
      <c r="U302" s="217"/>
    </row>
    <row r="303" spans="2:21" s="79" customFormat="1">
      <c r="B303" s="126"/>
      <c r="L303" s="217"/>
      <c r="M303" s="217"/>
      <c r="N303" s="217"/>
      <c r="O303" s="217"/>
      <c r="P303" s="217"/>
      <c r="Q303" s="217"/>
      <c r="R303" s="217"/>
      <c r="S303" s="217"/>
      <c r="T303" s="217"/>
      <c r="U303" s="217"/>
    </row>
    <row r="304" spans="2:21" s="79" customFormat="1">
      <c r="B304" s="126"/>
      <c r="L304" s="217"/>
      <c r="M304" s="217"/>
      <c r="N304" s="217"/>
      <c r="O304" s="217"/>
      <c r="P304" s="217"/>
      <c r="Q304" s="217"/>
      <c r="R304" s="217"/>
      <c r="S304" s="217"/>
      <c r="T304" s="217"/>
      <c r="U304" s="217"/>
    </row>
    <row r="305" spans="2:21" s="79" customFormat="1">
      <c r="B305" s="126"/>
      <c r="L305" s="217"/>
      <c r="M305" s="217"/>
      <c r="N305" s="217"/>
      <c r="O305" s="217"/>
      <c r="P305" s="217"/>
      <c r="Q305" s="217"/>
      <c r="R305" s="217"/>
      <c r="S305" s="217"/>
      <c r="T305" s="217"/>
      <c r="U305" s="217"/>
    </row>
    <row r="306" spans="2:21" s="79" customFormat="1">
      <c r="B306" s="126"/>
      <c r="L306" s="217"/>
      <c r="M306" s="217"/>
      <c r="N306" s="217"/>
      <c r="O306" s="217"/>
      <c r="P306" s="217"/>
      <c r="Q306" s="217"/>
      <c r="R306" s="217"/>
      <c r="S306" s="217"/>
      <c r="T306" s="217"/>
      <c r="U306" s="217"/>
    </row>
    <row r="307" spans="2:21" s="79" customFormat="1">
      <c r="B307" s="126"/>
      <c r="L307" s="217"/>
      <c r="M307" s="217"/>
      <c r="N307" s="217"/>
      <c r="O307" s="217"/>
      <c r="P307" s="217"/>
      <c r="Q307" s="217"/>
      <c r="R307" s="217"/>
      <c r="S307" s="217"/>
      <c r="T307" s="217"/>
      <c r="U307" s="217"/>
    </row>
    <row r="308" spans="2:21" s="79" customFormat="1">
      <c r="B308" s="126"/>
      <c r="L308" s="217"/>
      <c r="M308" s="217"/>
      <c r="N308" s="217"/>
      <c r="O308" s="217"/>
      <c r="P308" s="217"/>
      <c r="Q308" s="217"/>
      <c r="R308" s="217"/>
      <c r="S308" s="217"/>
      <c r="T308" s="217"/>
      <c r="U308" s="217"/>
    </row>
    <row r="309" spans="2:21" s="79" customFormat="1">
      <c r="B309" s="126"/>
      <c r="L309" s="217"/>
      <c r="M309" s="217"/>
      <c r="N309" s="217"/>
      <c r="O309" s="217"/>
      <c r="P309" s="217"/>
      <c r="Q309" s="217"/>
      <c r="R309" s="217"/>
      <c r="S309" s="217"/>
      <c r="T309" s="217"/>
      <c r="U309" s="217"/>
    </row>
    <row r="310" spans="2:21" s="79" customFormat="1">
      <c r="L310" s="217"/>
      <c r="M310" s="217"/>
      <c r="N310" s="217"/>
      <c r="O310" s="217"/>
      <c r="P310" s="217"/>
      <c r="Q310" s="217"/>
      <c r="R310" s="217"/>
      <c r="S310" s="217"/>
      <c r="T310" s="217"/>
      <c r="U310" s="217"/>
    </row>
    <row r="311" spans="2:21" s="79" customFormat="1">
      <c r="L311" s="217"/>
      <c r="M311" s="217"/>
      <c r="N311" s="217"/>
      <c r="O311" s="217"/>
      <c r="P311" s="217"/>
      <c r="Q311" s="217"/>
      <c r="R311" s="217"/>
      <c r="S311" s="217"/>
      <c r="T311" s="217"/>
      <c r="U311" s="217"/>
    </row>
    <row r="312" spans="2:21" s="79" customFormat="1">
      <c r="B312" s="151"/>
      <c r="L312" s="217"/>
      <c r="M312" s="217"/>
      <c r="N312" s="217"/>
      <c r="O312" s="217"/>
      <c r="P312" s="217"/>
      <c r="Q312" s="217"/>
      <c r="R312" s="217"/>
      <c r="S312" s="217"/>
      <c r="T312" s="217"/>
      <c r="U312" s="217"/>
    </row>
    <row r="313" spans="2:21" s="79" customFormat="1">
      <c r="L313" s="217"/>
      <c r="M313" s="217"/>
      <c r="N313" s="217"/>
      <c r="O313" s="217"/>
      <c r="P313" s="217"/>
      <c r="Q313" s="217"/>
      <c r="R313" s="217"/>
      <c r="S313" s="217"/>
      <c r="T313" s="217"/>
      <c r="U313" s="217"/>
    </row>
    <row r="314" spans="2:21" s="79" customFormat="1">
      <c r="B314" s="151"/>
      <c r="L314" s="217"/>
      <c r="M314" s="217"/>
      <c r="N314" s="217"/>
      <c r="O314" s="217"/>
      <c r="P314" s="217"/>
      <c r="Q314" s="217"/>
      <c r="R314" s="217"/>
      <c r="S314" s="217"/>
      <c r="T314" s="217"/>
      <c r="U314" s="217"/>
    </row>
    <row r="315" spans="2:21" s="79" customFormat="1">
      <c r="B315" s="126"/>
      <c r="L315" s="217"/>
      <c r="M315" s="217"/>
      <c r="N315" s="217"/>
      <c r="O315" s="217"/>
      <c r="P315" s="217"/>
      <c r="Q315" s="217"/>
      <c r="R315" s="217"/>
      <c r="S315" s="217"/>
      <c r="T315" s="217"/>
      <c r="U315" s="217"/>
    </row>
    <row r="316" spans="2:21" s="79" customFormat="1">
      <c r="B316" s="126"/>
      <c r="L316" s="217"/>
      <c r="M316" s="217"/>
      <c r="N316" s="217"/>
      <c r="O316" s="217"/>
      <c r="P316" s="217"/>
      <c r="Q316" s="217"/>
      <c r="R316" s="217"/>
      <c r="S316" s="217"/>
      <c r="T316" s="217"/>
      <c r="U316" s="217"/>
    </row>
    <row r="317" spans="2:21" s="79" customFormat="1">
      <c r="B317" s="126"/>
      <c r="L317" s="217"/>
      <c r="M317" s="217"/>
      <c r="N317" s="217"/>
      <c r="O317" s="217"/>
      <c r="P317" s="217"/>
      <c r="Q317" s="217"/>
      <c r="R317" s="217"/>
      <c r="S317" s="217"/>
      <c r="T317" s="217"/>
      <c r="U317" s="217"/>
    </row>
    <row r="318" spans="2:21" s="79" customFormat="1">
      <c r="B318" s="126"/>
      <c r="L318" s="217"/>
      <c r="M318" s="217"/>
      <c r="N318" s="217"/>
      <c r="O318" s="217"/>
      <c r="P318" s="217"/>
      <c r="Q318" s="217"/>
      <c r="R318" s="217"/>
      <c r="S318" s="217"/>
      <c r="T318" s="217"/>
      <c r="U318" s="217"/>
    </row>
    <row r="319" spans="2:21" s="79" customFormat="1">
      <c r="B319" s="126"/>
      <c r="L319" s="217"/>
      <c r="M319" s="217"/>
      <c r="N319" s="217"/>
      <c r="O319" s="217"/>
      <c r="P319" s="217"/>
      <c r="Q319" s="217"/>
      <c r="R319" s="217"/>
      <c r="S319" s="217"/>
      <c r="T319" s="217"/>
      <c r="U319" s="217"/>
    </row>
    <row r="320" spans="2:21" s="79" customFormat="1">
      <c r="B320" s="126"/>
      <c r="L320" s="217"/>
      <c r="M320" s="217"/>
      <c r="N320" s="217"/>
      <c r="O320" s="217"/>
      <c r="P320" s="217"/>
      <c r="Q320" s="217"/>
      <c r="R320" s="217"/>
      <c r="S320" s="217"/>
      <c r="T320" s="217"/>
      <c r="U320" s="217"/>
    </row>
    <row r="321" spans="2:21" s="79" customFormat="1">
      <c r="B321" s="126"/>
      <c r="L321" s="217"/>
      <c r="M321" s="217"/>
      <c r="N321" s="217"/>
      <c r="O321" s="217"/>
      <c r="P321" s="217"/>
      <c r="Q321" s="217"/>
      <c r="R321" s="217"/>
      <c r="S321" s="217"/>
      <c r="T321" s="217"/>
      <c r="U321" s="217"/>
    </row>
    <row r="322" spans="2:21" s="79" customFormat="1">
      <c r="B322" s="126"/>
      <c r="L322" s="217"/>
      <c r="M322" s="217"/>
      <c r="N322" s="217"/>
      <c r="O322" s="217"/>
      <c r="P322" s="217"/>
      <c r="Q322" s="217"/>
      <c r="R322" s="217"/>
      <c r="S322" s="217"/>
      <c r="T322" s="217"/>
      <c r="U322" s="217"/>
    </row>
    <row r="323" spans="2:21" s="79" customFormat="1">
      <c r="B323" s="126"/>
      <c r="L323" s="217"/>
      <c r="M323" s="217"/>
      <c r="N323" s="217"/>
      <c r="O323" s="217"/>
      <c r="P323" s="217"/>
      <c r="Q323" s="217"/>
      <c r="R323" s="217"/>
      <c r="S323" s="217"/>
      <c r="T323" s="217"/>
      <c r="U323" s="217"/>
    </row>
    <row r="324" spans="2:21" s="79" customFormat="1">
      <c r="B324" s="126"/>
      <c r="L324" s="217"/>
      <c r="M324" s="217"/>
      <c r="N324" s="217"/>
      <c r="O324" s="217"/>
      <c r="P324" s="217"/>
      <c r="Q324" s="217"/>
      <c r="R324" s="217"/>
      <c r="S324" s="217"/>
      <c r="T324" s="217"/>
      <c r="U324" s="217"/>
    </row>
    <row r="325" spans="2:21" s="79" customFormat="1">
      <c r="B325" s="126"/>
      <c r="L325" s="217"/>
      <c r="M325" s="217"/>
      <c r="N325" s="217"/>
      <c r="O325" s="217"/>
      <c r="P325" s="217"/>
      <c r="Q325" s="217"/>
      <c r="R325" s="217"/>
      <c r="S325" s="217"/>
      <c r="T325" s="217"/>
      <c r="U325" s="217"/>
    </row>
    <row r="326" spans="2:21" s="79" customFormat="1">
      <c r="B326" s="151"/>
      <c r="L326" s="217"/>
      <c r="M326" s="217"/>
      <c r="N326" s="217"/>
      <c r="O326" s="217"/>
      <c r="P326" s="217"/>
      <c r="Q326" s="217"/>
      <c r="R326" s="217"/>
      <c r="S326" s="217"/>
      <c r="T326" s="217"/>
      <c r="U326" s="217"/>
    </row>
    <row r="327" spans="2:21" s="79" customFormat="1">
      <c r="B327" s="126"/>
      <c r="L327" s="217"/>
      <c r="M327" s="217"/>
      <c r="N327" s="217"/>
      <c r="O327" s="217"/>
      <c r="P327" s="217"/>
      <c r="Q327" s="217"/>
      <c r="R327" s="217"/>
      <c r="S327" s="217"/>
      <c r="T327" s="217"/>
      <c r="U327" s="217"/>
    </row>
    <row r="328" spans="2:21" s="79" customFormat="1">
      <c r="B328" s="126"/>
      <c r="L328" s="217"/>
      <c r="M328" s="217"/>
      <c r="N328" s="217"/>
      <c r="O328" s="217"/>
      <c r="P328" s="217"/>
      <c r="Q328" s="217"/>
      <c r="R328" s="217"/>
      <c r="S328" s="217"/>
      <c r="T328" s="217"/>
      <c r="U328" s="217"/>
    </row>
    <row r="329" spans="2:21" s="79" customFormat="1">
      <c r="B329" s="126"/>
      <c r="L329" s="217"/>
      <c r="M329" s="217"/>
      <c r="N329" s="217"/>
      <c r="O329" s="217"/>
      <c r="P329" s="217"/>
      <c r="Q329" s="217"/>
      <c r="R329" s="217"/>
      <c r="S329" s="217"/>
      <c r="T329" s="217"/>
      <c r="U329" s="217"/>
    </row>
    <row r="330" spans="2:21" s="79" customFormat="1">
      <c r="B330" s="126"/>
      <c r="L330" s="217"/>
      <c r="M330" s="217"/>
      <c r="N330" s="217"/>
      <c r="O330" s="217"/>
      <c r="P330" s="217"/>
      <c r="Q330" s="217"/>
      <c r="R330" s="217"/>
      <c r="S330" s="217"/>
      <c r="T330" s="217"/>
      <c r="U330" s="217"/>
    </row>
    <row r="331" spans="2:21" s="79" customFormat="1">
      <c r="B331" s="126"/>
      <c r="L331" s="217"/>
      <c r="M331" s="217"/>
      <c r="N331" s="217"/>
      <c r="O331" s="217"/>
      <c r="P331" s="217"/>
      <c r="Q331" s="217"/>
      <c r="R331" s="217"/>
      <c r="S331" s="217"/>
      <c r="T331" s="217"/>
      <c r="U331" s="217"/>
    </row>
    <row r="332" spans="2:21" s="79" customFormat="1">
      <c r="B332" s="126"/>
      <c r="L332" s="217"/>
      <c r="M332" s="217"/>
      <c r="N332" s="217"/>
      <c r="O332" s="217"/>
      <c r="P332" s="217"/>
      <c r="Q332" s="217"/>
      <c r="R332" s="217"/>
      <c r="S332" s="217"/>
      <c r="T332" s="217"/>
      <c r="U332" s="217"/>
    </row>
    <row r="333" spans="2:21" s="79" customFormat="1">
      <c r="B333" s="126"/>
      <c r="L333" s="217"/>
      <c r="M333" s="217"/>
      <c r="N333" s="217"/>
      <c r="O333" s="217"/>
      <c r="P333" s="217"/>
      <c r="Q333" s="217"/>
      <c r="R333" s="217"/>
      <c r="S333" s="217"/>
      <c r="T333" s="217"/>
      <c r="U333" s="217"/>
    </row>
    <row r="334" spans="2:21" s="79" customFormat="1">
      <c r="B334" s="126"/>
      <c r="L334" s="217"/>
      <c r="M334" s="217"/>
      <c r="N334" s="217"/>
      <c r="O334" s="217"/>
      <c r="P334" s="217"/>
      <c r="Q334" s="217"/>
      <c r="R334" s="217"/>
      <c r="S334" s="217"/>
      <c r="T334" s="217"/>
      <c r="U334" s="217"/>
    </row>
    <row r="335" spans="2:21" s="79" customFormat="1">
      <c r="B335" s="126"/>
      <c r="L335" s="217"/>
      <c r="M335" s="217"/>
      <c r="N335" s="217"/>
      <c r="O335" s="217"/>
      <c r="P335" s="217"/>
      <c r="Q335" s="217"/>
      <c r="R335" s="217"/>
      <c r="S335" s="217"/>
      <c r="T335" s="217"/>
      <c r="U335" s="217"/>
    </row>
    <row r="336" spans="2:21" s="79" customFormat="1">
      <c r="B336" s="126"/>
      <c r="L336" s="217"/>
      <c r="M336" s="217"/>
      <c r="N336" s="217"/>
      <c r="O336" s="217"/>
      <c r="P336" s="217"/>
      <c r="Q336" s="217"/>
      <c r="R336" s="217"/>
      <c r="S336" s="217"/>
      <c r="T336" s="217"/>
      <c r="U336" s="217"/>
    </row>
    <row r="337" s="79" customFormat="1"/>
    <row r="338" s="79" customFormat="1"/>
    <row r="339" s="79" customFormat="1"/>
    <row r="340" s="79" customFormat="1"/>
    <row r="341" s="79" customFormat="1"/>
    <row r="342" s="79" customFormat="1"/>
    <row r="343" s="79" customFormat="1"/>
    <row r="344" s="79" customFormat="1"/>
    <row r="345" s="79" customFormat="1"/>
  </sheetData>
  <mergeCells count="1">
    <mergeCell ref="B5:F5"/>
  </mergeCells>
  <conditionalFormatting sqref="H19:H28 H31:H40">
    <cfRule type="cellIs" dxfId="11" priority="25" operator="equal">
      <formula>" "</formula>
    </cfRule>
  </conditionalFormatting>
  <conditionalFormatting sqref="L179:S188">
    <cfRule type="cellIs" dxfId="10" priority="24" operator="equal">
      <formula>" "</formula>
    </cfRule>
  </conditionalFormatting>
  <conditionalFormatting sqref="L201">
    <cfRule type="cellIs" dxfId="9" priority="23" operator="equal">
      <formula>" "</formula>
    </cfRule>
  </conditionalFormatting>
  <conditionalFormatting sqref="H45:H54">
    <cfRule type="cellIs" dxfId="8" priority="16" operator="equal">
      <formula>" "</formula>
    </cfRule>
  </conditionalFormatting>
  <conditionalFormatting sqref="H57:H66">
    <cfRule type="cellIs" dxfId="7" priority="15" operator="equal">
      <formula>" "</formula>
    </cfRule>
  </conditionalFormatting>
  <conditionalFormatting sqref="H71:H80">
    <cfRule type="cellIs" dxfId="6" priority="14" operator="equal">
      <formula>" "</formula>
    </cfRule>
  </conditionalFormatting>
  <conditionalFormatting sqref="H83:H92">
    <cfRule type="cellIs" dxfId="5" priority="13" operator="equal">
      <formula>" "</formula>
    </cfRule>
  </conditionalFormatting>
  <conditionalFormatting sqref="L191:S200">
    <cfRule type="cellIs" dxfId="4" priority="8" operator="equal">
      <formula>" "</formula>
    </cfRule>
  </conditionalFormatting>
  <conditionalFormatting sqref="L205:S214">
    <cfRule type="cellIs" dxfId="3" priority="7" operator="equal">
      <formula>" "</formula>
    </cfRule>
  </conditionalFormatting>
  <conditionalFormatting sqref="L217:S226">
    <cfRule type="cellIs" dxfId="2" priority="6" operator="equal">
      <formula>" "</formula>
    </cfRule>
  </conditionalFormatting>
  <conditionalFormatting sqref="L231:S240">
    <cfRule type="cellIs" dxfId="1" priority="5" operator="equal">
      <formula>" "</formula>
    </cfRule>
  </conditionalFormatting>
  <conditionalFormatting sqref="L243:S252">
    <cfRule type="cellIs" dxfId="0" priority="4" operator="equal">
      <formula>" "</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Y209"/>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cols>
    <col min="1" max="1" width="4.7109375" style="2" customWidth="1"/>
    <col min="2" max="2" width="78.28515625" style="2" bestFit="1" customWidth="1"/>
    <col min="3" max="3" width="4.7109375" style="2" customWidth="1"/>
    <col min="4" max="5" width="4.5703125" style="2" customWidth="1"/>
    <col min="6" max="6" width="18.8554687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2" spans="1:25" s="22" customFormat="1" ht="18">
      <c r="B2" s="22" t="s">
        <v>382</v>
      </c>
    </row>
    <row r="4" spans="1:25">
      <c r="B4" s="31" t="s">
        <v>52</v>
      </c>
      <c r="C4" s="1"/>
      <c r="D4" s="1"/>
    </row>
    <row r="5" spans="1:25">
      <c r="B5" s="261" t="s">
        <v>383</v>
      </c>
      <c r="C5" s="261"/>
      <c r="D5" s="261"/>
      <c r="E5" s="261"/>
      <c r="F5" s="261"/>
      <c r="H5" s="23"/>
    </row>
    <row r="6" spans="1:25">
      <c r="B6" s="236"/>
      <c r="C6" s="236"/>
      <c r="D6" s="236"/>
      <c r="E6" s="236"/>
      <c r="F6" s="236"/>
      <c r="H6" s="23"/>
    </row>
    <row r="7" spans="1:25">
      <c r="B7" s="32" t="s">
        <v>26</v>
      </c>
      <c r="C7" s="3"/>
      <c r="D7" s="3"/>
      <c r="H7" s="23"/>
      <c r="T7"/>
    </row>
    <row r="8" spans="1:25">
      <c r="B8" s="190" t="s">
        <v>474</v>
      </c>
      <c r="C8" s="190"/>
      <c r="D8" s="190"/>
      <c r="E8" s="190"/>
      <c r="F8" s="190"/>
      <c r="T8"/>
    </row>
    <row r="9" spans="1:25">
      <c r="B9" s="5"/>
      <c r="C9" s="3"/>
      <c r="D9" s="3"/>
    </row>
    <row r="11" spans="1:25" s="9" customFormat="1">
      <c r="B11" s="9" t="s">
        <v>41</v>
      </c>
      <c r="F11" s="9" t="s">
        <v>23</v>
      </c>
      <c r="H11" s="9" t="s">
        <v>24</v>
      </c>
      <c r="J11" s="9" t="s">
        <v>45</v>
      </c>
      <c r="L11" s="9" t="s">
        <v>286</v>
      </c>
      <c r="M11" s="9" t="s">
        <v>280</v>
      </c>
      <c r="N11" s="9" t="s">
        <v>77</v>
      </c>
      <c r="O11" s="9" t="s">
        <v>76</v>
      </c>
      <c r="P11" s="9" t="s">
        <v>281</v>
      </c>
      <c r="Q11" s="9" t="s">
        <v>282</v>
      </c>
      <c r="R11" s="9" t="s">
        <v>283</v>
      </c>
      <c r="S11" s="9" t="s">
        <v>284</v>
      </c>
      <c r="Y11" s="9" t="s">
        <v>43</v>
      </c>
    </row>
    <row r="14" spans="1:25" s="78" customFormat="1">
      <c r="A14" s="77"/>
      <c r="B14" s="78" t="s">
        <v>44</v>
      </c>
    </row>
    <row r="15" spans="1:25" s="68" customFormat="1"/>
    <row r="16" spans="1:25" s="67" customFormat="1">
      <c r="B16" s="71" t="s">
        <v>381</v>
      </c>
    </row>
    <row r="17" spans="1:25" s="68" customFormat="1">
      <c r="A17" s="67"/>
      <c r="B17" s="59" t="s">
        <v>245</v>
      </c>
      <c r="C17" s="67"/>
      <c r="D17" s="67"/>
      <c r="E17" s="67"/>
      <c r="F17" s="67" t="s">
        <v>75</v>
      </c>
      <c r="G17" s="67"/>
      <c r="H17" s="67"/>
      <c r="I17" s="67"/>
      <c r="J17" s="83">
        <f>SUM(L17:S17)</f>
        <v>3991662.2670508209</v>
      </c>
      <c r="K17" s="74">
        <f>'Berekening kapitaalkosten'!K27</f>
        <v>0</v>
      </c>
      <c r="L17" s="82">
        <f>'Berekening kapitaalkosten'!L27</f>
        <v>58191.880172122932</v>
      </c>
      <c r="M17" s="82">
        <f>'Berekening kapitaalkosten'!M27</f>
        <v>79495.548130677314</v>
      </c>
      <c r="N17" s="82">
        <f>'Berekening kapitaalkosten'!N27</f>
        <v>1661677.6004698416</v>
      </c>
      <c r="O17" s="82">
        <f>'Berekening kapitaalkosten'!O27</f>
        <v>799240.13987056352</v>
      </c>
      <c r="P17" s="82">
        <f>'Berekening kapitaalkosten'!P27</f>
        <v>19479.367631679597</v>
      </c>
      <c r="Q17" s="82">
        <f>'Berekening kapitaalkosten'!Q27</f>
        <v>1316550.9025194505</v>
      </c>
      <c r="R17" s="82">
        <f>'Berekening kapitaalkosten'!R27</f>
        <v>57026.828256485715</v>
      </c>
      <c r="S17" s="82">
        <f>'Berekening kapitaalkosten'!S27</f>
        <v>0</v>
      </c>
      <c r="T17" s="74"/>
      <c r="U17" s="74"/>
    </row>
    <row r="18" spans="1:25" s="67" customFormat="1">
      <c r="B18" s="59" t="s">
        <v>246</v>
      </c>
      <c r="F18" s="67" t="s">
        <v>88</v>
      </c>
      <c r="J18" s="83">
        <f t="shared" ref="J18:J19" si="0">SUM(L18:S18)</f>
        <v>4374884.0260909908</v>
      </c>
      <c r="L18" s="82">
        <f>'Berekening kapitaalkosten'!L28</f>
        <v>59725.236750499309</v>
      </c>
      <c r="M18" s="82">
        <f>'Berekening kapitaalkosten'!M28</f>
        <v>80072.386292261494</v>
      </c>
      <c r="N18" s="82">
        <f>'Berekening kapitaalkosten'!N28</f>
        <v>1970563.6482644072</v>
      </c>
      <c r="O18" s="82">
        <f>'Berekening kapitaalkosten'!O28</f>
        <v>839870.855995227</v>
      </c>
      <c r="P18" s="82">
        <f>'Berekening kapitaalkosten'!P28</f>
        <v>19628.943255978582</v>
      </c>
      <c r="Q18" s="82">
        <f>'Berekening kapitaalkosten'!Q28</f>
        <v>1347551.1389363417</v>
      </c>
      <c r="R18" s="82">
        <f>'Berekening kapitaalkosten'!R28</f>
        <v>57471.816596275647</v>
      </c>
      <c r="S18" s="82">
        <f>'Berekening kapitaalkosten'!S28</f>
        <v>0</v>
      </c>
      <c r="T18" s="74"/>
      <c r="U18" s="74"/>
    </row>
    <row r="19" spans="1:25" s="67" customFormat="1">
      <c r="B19" s="59" t="s">
        <v>247</v>
      </c>
      <c r="F19" s="67" t="s">
        <v>89</v>
      </c>
      <c r="J19" s="83">
        <f t="shared" si="0"/>
        <v>4716808.1644649934</v>
      </c>
      <c r="L19" s="82">
        <f>'Berekening kapitaalkosten'!L29</f>
        <v>59155.856439202704</v>
      </c>
      <c r="M19" s="82">
        <f>'Berekening kapitaalkosten'!M29</f>
        <v>79207.582597248547</v>
      </c>
      <c r="N19" s="82">
        <f>'Berekening kapitaalkosten'!N29</f>
        <v>2218860.614564728</v>
      </c>
      <c r="O19" s="82">
        <f>'Berekening kapitaalkosten'!O29</f>
        <v>888731.36695118481</v>
      </c>
      <c r="P19" s="82">
        <f>'Berekening kapitaalkosten'!P29</f>
        <v>19239.638624856434</v>
      </c>
      <c r="Q19" s="82">
        <f>'Berekening kapitaalkosten'!Q29</f>
        <v>1394141.3525783629</v>
      </c>
      <c r="R19" s="82">
        <f>'Berekening kapitaalkosten'!R29</f>
        <v>57471.752709409731</v>
      </c>
      <c r="S19" s="82">
        <f>'Berekening kapitaalkosten'!S29</f>
        <v>0</v>
      </c>
      <c r="T19" s="74"/>
      <c r="U19" s="74"/>
    </row>
    <row r="20" spans="1:25" s="67" customFormat="1">
      <c r="B20" s="59"/>
      <c r="T20" s="74"/>
      <c r="U20" s="74"/>
    </row>
    <row r="21" spans="1:25" s="67" customFormat="1">
      <c r="B21" s="151" t="s">
        <v>274</v>
      </c>
      <c r="H21" s="147"/>
      <c r="J21" s="73"/>
      <c r="K21" s="147"/>
      <c r="L21" s="147"/>
      <c r="M21" s="147"/>
      <c r="N21" s="147"/>
      <c r="O21" s="147"/>
      <c r="P21" s="147"/>
      <c r="Q21" s="147"/>
      <c r="R21" s="147"/>
      <c r="S21" s="147"/>
      <c r="T21" s="147"/>
      <c r="U21" s="147"/>
    </row>
    <row r="22" spans="1:25" s="67" customFormat="1">
      <c r="B22" s="72" t="s">
        <v>64</v>
      </c>
      <c r="F22" s="67" t="s">
        <v>75</v>
      </c>
      <c r="H22" s="147"/>
      <c r="J22" s="83">
        <f t="shared" ref="J22:J24" si="1">SUM(L22:S22)</f>
        <v>10379130.752754061</v>
      </c>
      <c r="K22" s="147"/>
      <c r="L22" s="155">
        <f>'Operationele kosten'!L30</f>
        <v>20360.232813925453</v>
      </c>
      <c r="M22" s="155">
        <f>'Operationele kosten'!M30</f>
        <v>371467.67301220336</v>
      </c>
      <c r="N22" s="155">
        <f>'Operationele kosten'!N30</f>
        <v>2631032.2106863097</v>
      </c>
      <c r="O22" s="155">
        <f>'Operationele kosten'!O30</f>
        <v>6455851.0154045373</v>
      </c>
      <c r="P22" s="155">
        <f>'Operationele kosten'!P30</f>
        <v>86385.52</v>
      </c>
      <c r="Q22" s="155">
        <f>'Operationele kosten'!Q30</f>
        <v>392765.46405616519</v>
      </c>
      <c r="R22" s="155">
        <f>'Operationele kosten'!R30</f>
        <v>421268.63678091945</v>
      </c>
      <c r="S22" s="155">
        <f>'Operationele kosten'!S30</f>
        <v>0</v>
      </c>
      <c r="T22" s="147"/>
      <c r="U22" s="147"/>
      <c r="Y22" s="76"/>
    </row>
    <row r="23" spans="1:25" s="67" customFormat="1">
      <c r="B23" s="72" t="s">
        <v>78</v>
      </c>
      <c r="F23" s="67" t="s">
        <v>88</v>
      </c>
      <c r="H23" s="147"/>
      <c r="J23" s="83">
        <f t="shared" si="1"/>
        <v>9708200.0055126641</v>
      </c>
      <c r="K23" s="147"/>
      <c r="L23" s="155">
        <f>'Operationele kosten'!L49</f>
        <v>9896.7780320718557</v>
      </c>
      <c r="M23" s="155">
        <f>'Operationele kosten'!M49</f>
        <v>358450.43765133433</v>
      </c>
      <c r="N23" s="155">
        <f>'Operationele kosten'!N49</f>
        <v>2088642.5852585689</v>
      </c>
      <c r="O23" s="155">
        <f>'Operationele kosten'!O49</f>
        <v>6332713.4765509618</v>
      </c>
      <c r="P23" s="155">
        <f>'Operationele kosten'!P49</f>
        <v>69321.37</v>
      </c>
      <c r="Q23" s="155">
        <f>'Operationele kosten'!Q49</f>
        <v>449199.47565629997</v>
      </c>
      <c r="R23" s="155">
        <f>'Operationele kosten'!R49</f>
        <v>399975.88236342761</v>
      </c>
      <c r="S23" s="155">
        <f>'Operationele kosten'!S49</f>
        <v>0</v>
      </c>
      <c r="T23" s="147"/>
      <c r="U23" s="147"/>
    </row>
    <row r="24" spans="1:25" s="67" customFormat="1">
      <c r="B24" s="72" t="s">
        <v>79</v>
      </c>
      <c r="F24" s="67" t="s">
        <v>89</v>
      </c>
      <c r="H24" s="147"/>
      <c r="J24" s="83">
        <f t="shared" si="1"/>
        <v>12292021.48400962</v>
      </c>
      <c r="K24" s="147"/>
      <c r="L24" s="155">
        <f>'Operationele kosten'!L69</f>
        <v>-6361.49</v>
      </c>
      <c r="M24" s="155">
        <f>'Operationele kosten'!M69</f>
        <v>511471.73385950655</v>
      </c>
      <c r="N24" s="155">
        <f>'Operationele kosten'!N69</f>
        <v>2780086.5435630959</v>
      </c>
      <c r="O24" s="155">
        <f>'Operationele kosten'!O69</f>
        <v>7963966.9179373402</v>
      </c>
      <c r="P24" s="155">
        <f>'Operationele kosten'!P69</f>
        <v>57348.49</v>
      </c>
      <c r="Q24" s="155">
        <f>'Operationele kosten'!Q69</f>
        <v>541177.94731685752</v>
      </c>
      <c r="R24" s="155">
        <f>'Operationele kosten'!R69</f>
        <v>444331.34133281873</v>
      </c>
      <c r="S24" s="155">
        <f>'Operationele kosten'!S69</f>
        <v>0</v>
      </c>
      <c r="T24" s="147"/>
      <c r="U24" s="147"/>
    </row>
    <row r="25" spans="1:25" s="67" customFormat="1">
      <c r="B25" s="126"/>
      <c r="H25" s="147"/>
      <c r="J25" s="73"/>
      <c r="L25" s="147"/>
      <c r="M25" s="147"/>
      <c r="N25" s="147"/>
      <c r="O25" s="147"/>
      <c r="P25" s="147"/>
      <c r="Q25" s="147"/>
      <c r="R25" s="147"/>
      <c r="S25" s="147"/>
      <c r="T25" s="147"/>
      <c r="U25" s="147"/>
    </row>
    <row r="26" spans="1:25" s="67" customFormat="1">
      <c r="B26" s="1" t="s">
        <v>465</v>
      </c>
      <c r="H26" s="147"/>
      <c r="J26" s="73"/>
      <c r="L26" s="147"/>
      <c r="M26" s="147"/>
      <c r="N26" s="147"/>
      <c r="O26" s="147"/>
      <c r="P26" s="147"/>
      <c r="Q26" s="147"/>
      <c r="R26" s="147"/>
      <c r="S26" s="147"/>
      <c r="T26" s="147"/>
      <c r="U26" s="147"/>
    </row>
    <row r="27" spans="1:25" s="67" customFormat="1">
      <c r="B27" s="27" t="s">
        <v>369</v>
      </c>
      <c r="F27" s="67" t="s">
        <v>75</v>
      </c>
      <c r="H27" s="147"/>
      <c r="J27" s="83">
        <f t="shared" ref="J27:J29" si="2">SUM(L27:S27)</f>
        <v>5485046.2044383604</v>
      </c>
      <c r="K27" s="147"/>
      <c r="L27" s="155">
        <f>'EAV rest v. aansl.'!L173</f>
        <v>92059.839999999997</v>
      </c>
      <c r="M27" s="155">
        <f>'EAV rest v. aansl.'!M173</f>
        <v>187939.91999999998</v>
      </c>
      <c r="N27" s="155">
        <f>'EAV rest v. aansl.'!N173</f>
        <v>2158805.9120697137</v>
      </c>
      <c r="O27" s="155">
        <f>'EAV rest v. aansl.'!O173</f>
        <v>2238703.072368647</v>
      </c>
      <c r="P27" s="155">
        <f>'EAV rest v. aansl.'!P173</f>
        <v>51297.000000000007</v>
      </c>
      <c r="Q27" s="155">
        <f>'EAV rest v. aansl.'!Q173</f>
        <v>660762.71999999986</v>
      </c>
      <c r="R27" s="155">
        <f>'EAV rest v. aansl.'!R173</f>
        <v>95477.74</v>
      </c>
      <c r="S27" s="155">
        <f>'EAV rest v. aansl.'!S173</f>
        <v>0</v>
      </c>
      <c r="T27" s="147"/>
      <c r="U27" s="147"/>
    </row>
    <row r="28" spans="1:25" s="67" customFormat="1">
      <c r="B28" s="27" t="s">
        <v>370</v>
      </c>
      <c r="F28" s="67" t="s">
        <v>88</v>
      </c>
      <c r="H28" s="147"/>
      <c r="J28" s="83">
        <f t="shared" si="2"/>
        <v>4389658.4235746255</v>
      </c>
      <c r="K28" s="147"/>
      <c r="L28" s="155">
        <f>'EAV rest v. aansl.'!L337</f>
        <v>142336.78</v>
      </c>
      <c r="M28" s="155">
        <f>'EAV rest v. aansl.'!M337</f>
        <v>60319.68</v>
      </c>
      <c r="N28" s="155">
        <f>'EAV rest v. aansl.'!N337</f>
        <v>1219518.7130938447</v>
      </c>
      <c r="O28" s="155">
        <f>'EAV rest v. aansl.'!O337</f>
        <v>1982587.5304807802</v>
      </c>
      <c r="P28" s="155">
        <f>'EAV rest v. aansl.'!P337</f>
        <v>27922.66</v>
      </c>
      <c r="Q28" s="155">
        <f>'EAV rest v. aansl.'!Q337</f>
        <v>907051.02</v>
      </c>
      <c r="R28" s="155">
        <f>'EAV rest v. aansl.'!R337</f>
        <v>49922.04</v>
      </c>
      <c r="S28" s="155">
        <f>'EAV rest v. aansl.'!S337</f>
        <v>0</v>
      </c>
      <c r="T28" s="147"/>
      <c r="U28" s="147"/>
    </row>
    <row r="29" spans="1:25" s="67" customFormat="1">
      <c r="B29" s="27" t="s">
        <v>371</v>
      </c>
      <c r="F29" s="67" t="s">
        <v>89</v>
      </c>
      <c r="H29" s="147"/>
      <c r="J29" s="83">
        <f t="shared" si="2"/>
        <v>4600585.4276508233</v>
      </c>
      <c r="K29" s="147"/>
      <c r="L29" s="155">
        <f>'EAV rest v. aansl.'!L501</f>
        <v>92127.82</v>
      </c>
      <c r="M29" s="155">
        <f>'EAV rest v. aansl.'!M501</f>
        <v>114176.7</v>
      </c>
      <c r="N29" s="155">
        <f>'EAV rest v. aansl.'!N501</f>
        <v>1306847.2378669921</v>
      </c>
      <c r="O29" s="155">
        <f>'EAV rest v. aansl.'!O501</f>
        <v>2030371.5397838315</v>
      </c>
      <c r="P29" s="155">
        <f>'EAV rest v. aansl.'!P501</f>
        <v>118415.81999999999</v>
      </c>
      <c r="Q29" s="155">
        <f>'EAV rest v. aansl.'!Q501</f>
        <v>931586.3899999999</v>
      </c>
      <c r="R29" s="155">
        <f>'EAV rest v. aansl.'!R501</f>
        <v>7059.92</v>
      </c>
      <c r="S29" s="155">
        <f>'EAV rest v. aansl.'!S501</f>
        <v>0</v>
      </c>
      <c r="T29" s="147"/>
      <c r="U29" s="147"/>
    </row>
    <row r="30" spans="1:25" s="67" customFormat="1">
      <c r="B30" s="126"/>
      <c r="H30" s="147"/>
      <c r="J30" s="73"/>
      <c r="L30" s="147"/>
      <c r="M30" s="147"/>
      <c r="N30" s="147"/>
      <c r="O30" s="147"/>
      <c r="P30" s="147"/>
      <c r="Q30" s="147"/>
      <c r="R30" s="147"/>
      <c r="S30" s="147"/>
      <c r="T30" s="147"/>
      <c r="U30" s="147"/>
    </row>
    <row r="31" spans="1:25" s="67" customFormat="1">
      <c r="B31" s="44" t="s">
        <v>275</v>
      </c>
      <c r="H31" s="147"/>
      <c r="J31" s="73"/>
      <c r="L31" s="147"/>
      <c r="M31" s="147"/>
      <c r="N31" s="147"/>
      <c r="O31" s="147"/>
      <c r="P31" s="147"/>
      <c r="Q31" s="147"/>
      <c r="R31" s="147"/>
      <c r="S31" s="147"/>
      <c r="T31" s="147"/>
      <c r="U31" s="147"/>
    </row>
    <row r="32" spans="1:25" s="67" customFormat="1">
      <c r="B32" s="45" t="s">
        <v>276</v>
      </c>
      <c r="F32" s="45" t="s">
        <v>191</v>
      </c>
      <c r="H32" s="163">
        <f>Parameters!H49</f>
        <v>3.3007719701627636E-4</v>
      </c>
      <c r="J32" s="73"/>
      <c r="M32" s="147"/>
      <c r="N32" s="147"/>
      <c r="O32" s="147"/>
      <c r="P32" s="147"/>
      <c r="Q32" s="147"/>
      <c r="R32" s="147"/>
      <c r="S32" s="147"/>
      <c r="T32" s="147"/>
      <c r="U32" s="147"/>
    </row>
    <row r="33" spans="2:21" s="67" customFormat="1">
      <c r="B33" s="162"/>
      <c r="H33" s="147"/>
      <c r="J33" s="73"/>
      <c r="L33" s="147"/>
      <c r="M33" s="147"/>
      <c r="N33" s="147"/>
      <c r="O33" s="147"/>
      <c r="P33" s="147"/>
      <c r="Q33" s="147"/>
      <c r="R33" s="147"/>
      <c r="S33" s="147"/>
      <c r="T33" s="147"/>
      <c r="U33" s="147"/>
    </row>
    <row r="34" spans="2:21" s="67" customFormat="1">
      <c r="B34" s="50" t="s">
        <v>385</v>
      </c>
      <c r="F34" s="45" t="s">
        <v>191</v>
      </c>
      <c r="H34" s="163">
        <f>Parameters!O39</f>
        <v>0.11609086576666328</v>
      </c>
      <c r="J34" s="203"/>
      <c r="L34" s="102"/>
      <c r="M34" s="147"/>
      <c r="N34" s="147"/>
      <c r="O34" s="147"/>
      <c r="P34" s="147"/>
      <c r="Q34" s="147"/>
      <c r="R34" s="147"/>
      <c r="S34" s="147"/>
      <c r="T34" s="147"/>
      <c r="U34" s="147"/>
    </row>
    <row r="35" spans="2:21" s="67" customFormat="1">
      <c r="B35" s="50" t="s">
        <v>386</v>
      </c>
      <c r="F35" s="45" t="s">
        <v>191</v>
      </c>
      <c r="H35" s="163">
        <f>Parameters!P39</f>
        <v>8.5691503664069302E-2</v>
      </c>
      <c r="L35" s="102"/>
      <c r="M35" s="147"/>
      <c r="N35" s="147"/>
      <c r="O35" s="147"/>
      <c r="P35" s="147"/>
      <c r="Q35" s="147"/>
      <c r="R35" s="147"/>
      <c r="S35" s="147"/>
      <c r="T35" s="147"/>
      <c r="U35" s="147"/>
    </row>
    <row r="36" spans="2:21" s="67" customFormat="1">
      <c r="B36" s="50" t="s">
        <v>387</v>
      </c>
      <c r="F36" s="45" t="s">
        <v>191</v>
      </c>
      <c r="H36" s="163">
        <f>Parameters!Q39</f>
        <v>7.494208283571191E-2</v>
      </c>
      <c r="L36" s="102"/>
      <c r="M36" s="147"/>
      <c r="N36" s="147"/>
      <c r="O36" s="147"/>
      <c r="P36" s="147"/>
      <c r="Q36" s="147"/>
      <c r="R36" s="147"/>
      <c r="S36" s="147"/>
      <c r="T36" s="147"/>
      <c r="U36" s="147"/>
    </row>
    <row r="37" spans="2:21" s="67" customFormat="1">
      <c r="B37" s="126"/>
      <c r="H37" s="147"/>
      <c r="L37" s="147"/>
      <c r="M37" s="147"/>
      <c r="N37" s="147"/>
      <c r="O37" s="147"/>
      <c r="P37" s="147"/>
      <c r="Q37" s="147"/>
      <c r="R37" s="147"/>
      <c r="S37" s="147"/>
      <c r="T37" s="147"/>
      <c r="U37" s="147"/>
    </row>
    <row r="38" spans="2:21" s="67" customFormat="1">
      <c r="B38" s="151" t="s">
        <v>278</v>
      </c>
      <c r="H38" s="147"/>
      <c r="L38" s="147"/>
      <c r="M38" s="147"/>
      <c r="N38" s="147"/>
      <c r="O38" s="147"/>
      <c r="P38" s="147"/>
      <c r="Q38" s="147"/>
      <c r="R38" s="147"/>
      <c r="S38" s="147"/>
      <c r="T38" s="147"/>
      <c r="U38" s="147"/>
    </row>
    <row r="39" spans="2:21" s="67" customFormat="1">
      <c r="B39" s="72" t="s">
        <v>279</v>
      </c>
      <c r="F39" s="67" t="s">
        <v>110</v>
      </c>
      <c r="H39" s="250"/>
      <c r="J39" s="83">
        <f>SUM(L39:S39)</f>
        <v>17371039.967284784</v>
      </c>
      <c r="K39" s="147">
        <f>'Berekening SO'!K254</f>
        <v>0</v>
      </c>
      <c r="L39" s="155">
        <f>'Berekening SO'!L254</f>
        <v>339729.7396396182</v>
      </c>
      <c r="M39" s="155">
        <f>'Berekening SO'!M254</f>
        <v>375317.43713941507</v>
      </c>
      <c r="N39" s="155">
        <f>'Berekening SO'!N254</f>
        <v>5455784.7981182337</v>
      </c>
      <c r="O39" s="155">
        <f>'Berekening SO'!O254</f>
        <v>5723533.269756157</v>
      </c>
      <c r="P39" s="155">
        <f>'Berekening SO'!P254</f>
        <v>245496.94044689313</v>
      </c>
      <c r="Q39" s="155">
        <f>'Berekening SO'!Q254</f>
        <v>4334607.2385130851</v>
      </c>
      <c r="R39" s="155">
        <f>'Berekening SO'!R254</f>
        <v>896570.54367138038</v>
      </c>
      <c r="S39" s="155">
        <f>'Berekening SO'!S254</f>
        <v>0</v>
      </c>
      <c r="T39" s="147"/>
      <c r="U39" s="147"/>
    </row>
    <row r="40" spans="2:21" s="67" customFormat="1">
      <c r="B40" s="79" t="s">
        <v>464</v>
      </c>
      <c r="F40" s="67" t="s">
        <v>110</v>
      </c>
      <c r="H40" s="147"/>
      <c r="J40" s="83">
        <f>SUM(L40:S40)</f>
        <v>16661874.160132065</v>
      </c>
      <c r="K40" s="147"/>
      <c r="L40" s="155">
        <f>'Berekening SO'!L255</f>
        <v>339729.7396396182</v>
      </c>
      <c r="M40" s="155">
        <f>'Berekening SO'!M255</f>
        <v>347902.02884679183</v>
      </c>
      <c r="N40" s="155">
        <f>'Berekening SO'!N255</f>
        <v>5276130.5945272446</v>
      </c>
      <c r="O40" s="155">
        <f>'Berekening SO'!O255</f>
        <v>5535344.2429397423</v>
      </c>
      <c r="P40" s="155">
        <f>'Berekening SO'!P255</f>
        <v>216131.57982296517</v>
      </c>
      <c r="Q40" s="155">
        <f>'Berekening SO'!Q255</f>
        <v>4142081.8866304485</v>
      </c>
      <c r="R40" s="155">
        <f>'Berekening SO'!R255</f>
        <v>804554.08772525657</v>
      </c>
      <c r="S40" s="155">
        <f>'Berekening SO'!S255</f>
        <v>0</v>
      </c>
      <c r="T40" s="147"/>
      <c r="U40" s="147"/>
    </row>
    <row r="41" spans="2:21" s="67" customFormat="1">
      <c r="B41" s="45"/>
      <c r="H41" s="147"/>
      <c r="L41" s="147"/>
      <c r="M41" s="147"/>
      <c r="N41" s="147"/>
      <c r="O41" s="147"/>
      <c r="P41" s="147"/>
      <c r="Q41" s="147"/>
      <c r="R41" s="147"/>
      <c r="S41" s="147"/>
      <c r="T41" s="147"/>
      <c r="U41" s="147"/>
    </row>
    <row r="42" spans="2:21" s="78" customFormat="1">
      <c r="B42" s="78" t="s">
        <v>462</v>
      </c>
    </row>
    <row r="43" spans="2:21" s="67" customFormat="1">
      <c r="B43" s="45"/>
      <c r="H43" s="147"/>
      <c r="L43" s="147"/>
      <c r="M43" s="147"/>
      <c r="N43" s="147"/>
      <c r="O43" s="147"/>
      <c r="P43" s="147"/>
      <c r="Q43" s="147"/>
      <c r="R43" s="147"/>
      <c r="S43" s="147"/>
      <c r="T43" s="147"/>
      <c r="U43" s="147"/>
    </row>
    <row r="44" spans="2:21" s="67" customFormat="1">
      <c r="B44" s="59" t="s">
        <v>245</v>
      </c>
      <c r="F44" s="67" t="s">
        <v>75</v>
      </c>
      <c r="H44" s="250"/>
      <c r="J44" s="83">
        <f t="shared" ref="J44:J46" si="3">SUM(L44:S44)</f>
        <v>3838200.3938984093</v>
      </c>
      <c r="L44" s="154">
        <f t="shared" ref="L44:S46" si="4">IFERROR(L17*(L$40/L$39)," ")</f>
        <v>58191.880172122932</v>
      </c>
      <c r="M44" s="154">
        <f t="shared" si="4"/>
        <v>73688.722511118263</v>
      </c>
      <c r="N44" s="154">
        <f t="shared" si="4"/>
        <v>1606960.0159272179</v>
      </c>
      <c r="O44" s="154">
        <f t="shared" si="4"/>
        <v>772961.22839648649</v>
      </c>
      <c r="P44" s="154">
        <f t="shared" si="4"/>
        <v>17149.32370449639</v>
      </c>
      <c r="Q44" s="154">
        <f t="shared" si="4"/>
        <v>1258075.1487010012</v>
      </c>
      <c r="R44" s="154">
        <f t="shared" si="4"/>
        <v>51174.074485965437</v>
      </c>
      <c r="S44" s="154" t="str">
        <f t="shared" si="4"/>
        <v xml:space="preserve"> </v>
      </c>
      <c r="T44" s="147"/>
      <c r="U44" s="147"/>
    </row>
    <row r="45" spans="2:21" s="67" customFormat="1">
      <c r="B45" s="59" t="s">
        <v>246</v>
      </c>
      <c r="F45" s="67" t="s">
        <v>88</v>
      </c>
      <c r="H45" s="147"/>
      <c r="J45" s="83">
        <f t="shared" si="3"/>
        <v>4208432.2742794622</v>
      </c>
      <c r="L45" s="154">
        <f t="shared" si="4"/>
        <v>59725.236750499309</v>
      </c>
      <c r="M45" s="154">
        <f t="shared" si="4"/>
        <v>74223.424997261594</v>
      </c>
      <c r="N45" s="154">
        <f t="shared" si="4"/>
        <v>1905674.7173490231</v>
      </c>
      <c r="O45" s="154">
        <f t="shared" si="4"/>
        <v>812256.01187850104</v>
      </c>
      <c r="P45" s="154">
        <f t="shared" si="4"/>
        <v>17281.007691774998</v>
      </c>
      <c r="Q45" s="154">
        <f t="shared" si="4"/>
        <v>1287698.4826452581</v>
      </c>
      <c r="R45" s="154">
        <f t="shared" si="4"/>
        <v>51573.392967143751</v>
      </c>
      <c r="S45" s="154" t="str">
        <f t="shared" si="4"/>
        <v xml:space="preserve"> </v>
      </c>
      <c r="T45" s="147"/>
      <c r="U45" s="147"/>
    </row>
    <row r="46" spans="2:21" s="67" customFormat="1">
      <c r="B46" s="59" t="s">
        <v>247</v>
      </c>
      <c r="F46" s="67" t="s">
        <v>89</v>
      </c>
      <c r="H46" s="147"/>
      <c r="J46" s="83">
        <f t="shared" si="3"/>
        <v>4538614.083444071</v>
      </c>
      <c r="L46" s="154">
        <f t="shared" si="4"/>
        <v>59155.856439202704</v>
      </c>
      <c r="M46" s="154">
        <f t="shared" si="4"/>
        <v>73421.791685624528</v>
      </c>
      <c r="N46" s="154">
        <f t="shared" si="4"/>
        <v>2145795.4825370624</v>
      </c>
      <c r="O46" s="154">
        <f t="shared" si="4"/>
        <v>859509.99561199266</v>
      </c>
      <c r="P46" s="154">
        <f t="shared" si="4"/>
        <v>16938.270121181817</v>
      </c>
      <c r="Q46" s="154">
        <f t="shared" si="4"/>
        <v>1332219.3514119189</v>
      </c>
      <c r="R46" s="154">
        <f t="shared" si="4"/>
        <v>51573.335637088137</v>
      </c>
      <c r="S46" s="154" t="str">
        <f t="shared" si="4"/>
        <v xml:space="preserve"> </v>
      </c>
      <c r="T46" s="147"/>
      <c r="U46" s="147"/>
    </row>
    <row r="47" spans="2:21" s="67" customFormat="1">
      <c r="B47" s="45"/>
      <c r="H47" s="147"/>
      <c r="L47" s="147"/>
      <c r="M47" s="147"/>
      <c r="N47" s="147"/>
      <c r="O47" s="147"/>
      <c r="P47" s="147"/>
      <c r="Q47" s="147"/>
      <c r="R47" s="147"/>
      <c r="S47" s="147"/>
      <c r="T47" s="147"/>
      <c r="U47" s="147"/>
    </row>
    <row r="48" spans="2:21" s="78" customFormat="1">
      <c r="B48" s="78" t="s">
        <v>463</v>
      </c>
    </row>
    <row r="49" spans="1:21" s="67" customFormat="1">
      <c r="B49" s="45"/>
      <c r="H49" s="147"/>
      <c r="L49" s="147"/>
      <c r="M49" s="147"/>
      <c r="N49" s="147"/>
      <c r="O49" s="147"/>
      <c r="P49" s="147"/>
      <c r="Q49" s="147"/>
      <c r="R49" s="147"/>
      <c r="S49" s="147"/>
      <c r="T49" s="147"/>
      <c r="U49" s="147"/>
    </row>
    <row r="50" spans="1:21" s="67" customFormat="1">
      <c r="B50" s="72" t="s">
        <v>64</v>
      </c>
      <c r="F50" s="67" t="s">
        <v>75</v>
      </c>
      <c r="H50" s="250"/>
      <c r="J50" s="83">
        <f t="shared" ref="J50:J52" si="5">SUM(L50:S50)</f>
        <v>9982077.8569196481</v>
      </c>
      <c r="L50" s="154">
        <f t="shared" ref="L50:S52" si="6">IFERROR(L22*(L$40/L$39)," ")</f>
        <v>20360.232813925453</v>
      </c>
      <c r="M50" s="154">
        <f t="shared" si="6"/>
        <v>344333.47429028974</v>
      </c>
      <c r="N50" s="154">
        <f t="shared" si="6"/>
        <v>2544394.6298572198</v>
      </c>
      <c r="O50" s="154">
        <f t="shared" si="6"/>
        <v>6243583.4767006868</v>
      </c>
      <c r="P50" s="154">
        <f t="shared" si="6"/>
        <v>76052.430133919581</v>
      </c>
      <c r="Q50" s="154">
        <f t="shared" si="6"/>
        <v>375320.44423916802</v>
      </c>
      <c r="R50" s="154">
        <f t="shared" si="6"/>
        <v>378033.16888443776</v>
      </c>
      <c r="S50" s="154" t="str">
        <f t="shared" si="6"/>
        <v xml:space="preserve"> </v>
      </c>
      <c r="T50" s="147"/>
      <c r="U50" s="147"/>
    </row>
    <row r="51" spans="1:21" s="67" customFormat="1">
      <c r="B51" s="72" t="s">
        <v>78</v>
      </c>
      <c r="F51" s="67" t="s">
        <v>88</v>
      </c>
      <c r="H51" s="147"/>
      <c r="J51" s="83">
        <f t="shared" si="5"/>
        <v>9335727.01470403</v>
      </c>
      <c r="L51" s="154">
        <f t="shared" si="6"/>
        <v>9896.7780320718557</v>
      </c>
      <c r="M51" s="154">
        <f t="shared" si="6"/>
        <v>332267.09489012265</v>
      </c>
      <c r="N51" s="154">
        <f t="shared" si="6"/>
        <v>2019865.418613309</v>
      </c>
      <c r="O51" s="154">
        <f t="shared" si="6"/>
        <v>6124494.6840514652</v>
      </c>
      <c r="P51" s="154">
        <f t="shared" si="6"/>
        <v>61029.425402690031</v>
      </c>
      <c r="Q51" s="154">
        <f t="shared" si="6"/>
        <v>429247.89011290221</v>
      </c>
      <c r="R51" s="154">
        <f t="shared" si="6"/>
        <v>358925.72360146831</v>
      </c>
      <c r="S51" s="154" t="str">
        <f t="shared" si="6"/>
        <v xml:space="preserve"> </v>
      </c>
      <c r="T51" s="147"/>
      <c r="U51" s="147"/>
    </row>
    <row r="52" spans="1:21" s="67" customFormat="1">
      <c r="B52" s="72" t="s">
        <v>79</v>
      </c>
      <c r="F52" s="67" t="s">
        <v>89</v>
      </c>
      <c r="H52" s="147"/>
      <c r="J52" s="83">
        <f t="shared" si="5"/>
        <v>11824761.441823762</v>
      </c>
      <c r="L52" s="154">
        <f t="shared" si="6"/>
        <v>-6361.49</v>
      </c>
      <c r="M52" s="154">
        <f t="shared" si="6"/>
        <v>474110.80940907763</v>
      </c>
      <c r="N52" s="154">
        <f t="shared" si="6"/>
        <v>2688540.7344120233</v>
      </c>
      <c r="O52" s="154">
        <f t="shared" si="6"/>
        <v>7702112.7252126774</v>
      </c>
      <c r="P52" s="154">
        <f t="shared" si="6"/>
        <v>50488.693348269306</v>
      </c>
      <c r="Q52" s="154">
        <f t="shared" si="6"/>
        <v>517141.05792753381</v>
      </c>
      <c r="R52" s="154">
        <f t="shared" si="6"/>
        <v>398728.91151417943</v>
      </c>
      <c r="S52" s="154" t="str">
        <f t="shared" si="6"/>
        <v xml:space="preserve"> </v>
      </c>
      <c r="T52" s="147"/>
      <c r="U52" s="147"/>
    </row>
    <row r="53" spans="1:21" s="67" customFormat="1">
      <c r="B53" s="45"/>
      <c r="H53" s="147"/>
      <c r="L53" s="147"/>
      <c r="M53" s="147"/>
      <c r="N53" s="147"/>
      <c r="O53" s="147"/>
      <c r="P53" s="147"/>
      <c r="Q53" s="147"/>
      <c r="R53" s="147"/>
      <c r="S53" s="147"/>
      <c r="T53" s="147"/>
      <c r="U53" s="147"/>
    </row>
    <row r="54" spans="1:21" s="78" customFormat="1">
      <c r="A54" s="77"/>
      <c r="B54" s="78" t="s">
        <v>312</v>
      </c>
    </row>
    <row r="55" spans="1:21" s="67" customFormat="1">
      <c r="B55" s="126"/>
      <c r="H55" s="147"/>
      <c r="J55" s="73"/>
      <c r="L55" s="147"/>
      <c r="M55" s="147"/>
      <c r="N55" s="147"/>
      <c r="O55" s="147"/>
      <c r="P55" s="147"/>
      <c r="Q55" s="147"/>
      <c r="R55" s="147"/>
      <c r="S55" s="147"/>
      <c r="T55" s="147"/>
      <c r="U55" s="147"/>
    </row>
    <row r="56" spans="1:21" s="67" customFormat="1">
      <c r="B56" s="151" t="s">
        <v>384</v>
      </c>
      <c r="H56" s="147"/>
      <c r="J56" s="73"/>
      <c r="L56" s="147"/>
      <c r="M56" s="147"/>
      <c r="N56" s="147"/>
      <c r="O56" s="147"/>
      <c r="P56" s="147"/>
      <c r="Q56" s="147"/>
      <c r="R56" s="147"/>
      <c r="S56" s="147"/>
      <c r="T56" s="147"/>
      <c r="U56" s="147"/>
    </row>
    <row r="57" spans="1:21" s="67" customFormat="1">
      <c r="B57" s="72" t="s">
        <v>309</v>
      </c>
      <c r="F57" s="67" t="s">
        <v>75</v>
      </c>
      <c r="H57" s="147"/>
      <c r="J57" s="87">
        <f>SUM(L57:S57)</f>
        <v>19305324.455256417</v>
      </c>
      <c r="L57" s="154">
        <f t="shared" ref="L57:S59" si="7">IFERROR(L27+L44+L50," ")</f>
        <v>170611.95298604839</v>
      </c>
      <c r="M57" s="154">
        <f t="shared" si="7"/>
        <v>605962.116801408</v>
      </c>
      <c r="N57" s="154">
        <f t="shared" si="7"/>
        <v>6310160.5578541514</v>
      </c>
      <c r="O57" s="154">
        <f t="shared" si="7"/>
        <v>9255247.7774658203</v>
      </c>
      <c r="P57" s="154">
        <f t="shared" si="7"/>
        <v>144498.75383841599</v>
      </c>
      <c r="Q57" s="154">
        <f t="shared" si="7"/>
        <v>2294158.3129401691</v>
      </c>
      <c r="R57" s="154">
        <f t="shared" si="7"/>
        <v>524684.98337040318</v>
      </c>
      <c r="S57" s="154" t="str">
        <f t="shared" si="7"/>
        <v xml:space="preserve"> </v>
      </c>
      <c r="T57" s="147"/>
      <c r="U57" s="147"/>
    </row>
    <row r="58" spans="1:21" s="67" customFormat="1">
      <c r="B58" s="72" t="s">
        <v>310</v>
      </c>
      <c r="F58" s="67" t="s">
        <v>88</v>
      </c>
      <c r="H58" s="147"/>
      <c r="J58" s="87">
        <f>SUM(L58:S58)</f>
        <v>17933817.712558117</v>
      </c>
      <c r="L58" s="154">
        <f t="shared" si="7"/>
        <v>211958.79478257117</v>
      </c>
      <c r="M58" s="154">
        <f t="shared" si="7"/>
        <v>466810.19988738425</v>
      </c>
      <c r="N58" s="154">
        <f t="shared" si="7"/>
        <v>5145058.8490561768</v>
      </c>
      <c r="O58" s="154">
        <f t="shared" si="7"/>
        <v>8919338.2264107466</v>
      </c>
      <c r="P58" s="154">
        <f t="shared" si="7"/>
        <v>106233.09309446503</v>
      </c>
      <c r="Q58" s="154">
        <f t="shared" si="7"/>
        <v>2623997.3927581599</v>
      </c>
      <c r="R58" s="154">
        <f t="shared" si="7"/>
        <v>460421.15656861209</v>
      </c>
      <c r="S58" s="154" t="str">
        <f t="shared" si="7"/>
        <v xml:space="preserve"> </v>
      </c>
      <c r="T58" s="147"/>
      <c r="U58" s="147"/>
    </row>
    <row r="59" spans="1:21" s="67" customFormat="1">
      <c r="B59" s="72" t="s">
        <v>311</v>
      </c>
      <c r="F59" s="67" t="s">
        <v>89</v>
      </c>
      <c r="H59" s="147"/>
      <c r="J59" s="87">
        <f>SUM(L59:S59)</f>
        <v>20963960.952918652</v>
      </c>
      <c r="L59" s="154">
        <f t="shared" si="7"/>
        <v>144922.18643920272</v>
      </c>
      <c r="M59" s="154">
        <f t="shared" si="7"/>
        <v>661709.30109470221</v>
      </c>
      <c r="N59" s="154">
        <f t="shared" si="7"/>
        <v>6141183.4548160778</v>
      </c>
      <c r="O59" s="154">
        <f t="shared" si="7"/>
        <v>10591994.260608502</v>
      </c>
      <c r="P59" s="154">
        <f t="shared" si="7"/>
        <v>185842.7834694511</v>
      </c>
      <c r="Q59" s="154">
        <f t="shared" si="7"/>
        <v>2780946.7993394528</v>
      </c>
      <c r="R59" s="154">
        <f t="shared" si="7"/>
        <v>457362.16715126758</v>
      </c>
      <c r="S59" s="154" t="str">
        <f t="shared" si="7"/>
        <v xml:space="preserve"> </v>
      </c>
      <c r="T59" s="147"/>
      <c r="U59" s="147"/>
    </row>
    <row r="60" spans="1:21" s="67" customFormat="1">
      <c r="B60" s="106"/>
      <c r="C60" s="103"/>
      <c r="D60" s="103"/>
      <c r="E60" s="103"/>
      <c r="F60" s="103"/>
      <c r="G60" s="103"/>
      <c r="H60" s="195"/>
      <c r="I60" s="103"/>
      <c r="J60" s="108"/>
      <c r="K60" s="103"/>
      <c r="L60" s="195"/>
      <c r="M60" s="195"/>
      <c r="N60" s="195"/>
      <c r="O60" s="195"/>
      <c r="P60" s="195"/>
      <c r="Q60" s="195"/>
      <c r="R60" s="195"/>
      <c r="S60" s="195"/>
      <c r="T60" s="147"/>
      <c r="U60" s="147"/>
    </row>
    <row r="61" spans="1:21" s="78" customFormat="1">
      <c r="A61" s="77"/>
      <c r="B61" s="78" t="s">
        <v>390</v>
      </c>
    </row>
    <row r="62" spans="1:21" s="67" customFormat="1">
      <c r="B62" s="126"/>
      <c r="C62" s="126"/>
      <c r="D62" s="126"/>
      <c r="H62" s="147"/>
      <c r="J62" s="73"/>
      <c r="L62" s="147"/>
      <c r="M62" s="147"/>
      <c r="N62" s="147"/>
      <c r="O62" s="147"/>
      <c r="P62" s="147"/>
      <c r="Q62" s="147"/>
      <c r="R62" s="147"/>
      <c r="S62" s="147"/>
      <c r="T62" s="147"/>
      <c r="U62" s="147"/>
    </row>
    <row r="63" spans="1:21" s="67" customFormat="1">
      <c r="B63" s="151" t="s">
        <v>384</v>
      </c>
      <c r="C63" s="126"/>
      <c r="D63" s="126"/>
      <c r="H63" s="147"/>
      <c r="J63" s="73"/>
      <c r="L63" s="147"/>
      <c r="M63" s="147"/>
      <c r="N63" s="147"/>
      <c r="O63" s="147"/>
      <c r="P63" s="147"/>
      <c r="Q63" s="147"/>
      <c r="R63" s="147"/>
      <c r="S63" s="147"/>
      <c r="T63" s="147"/>
      <c r="U63" s="147"/>
    </row>
    <row r="64" spans="1:21" s="67" customFormat="1">
      <c r="B64" s="72" t="s">
        <v>309</v>
      </c>
      <c r="C64" s="126"/>
      <c r="D64" s="126"/>
      <c r="F64" s="67" t="s">
        <v>388</v>
      </c>
      <c r="H64" s="87">
        <f>J57*(1-$H$32)^7*(1+$H$34)</f>
        <v>21496761.506105743</v>
      </c>
      <c r="L64" s="147"/>
      <c r="M64" s="147"/>
      <c r="N64" s="147"/>
      <c r="O64" s="147"/>
      <c r="P64" s="147"/>
      <c r="Q64" s="147"/>
      <c r="R64" s="147"/>
      <c r="S64" s="147"/>
      <c r="T64" s="147"/>
      <c r="U64" s="147"/>
    </row>
    <row r="65" spans="1:21" s="67" customFormat="1">
      <c r="B65" s="72" t="s">
        <v>310</v>
      </c>
      <c r="C65" s="126"/>
      <c r="D65" s="126"/>
      <c r="F65" s="67" t="s">
        <v>388</v>
      </c>
      <c r="H65" s="87">
        <f>J58*(1-$H$32)^6*(1+$H$35)</f>
        <v>19432064.531283014</v>
      </c>
      <c r="L65" s="147"/>
      <c r="M65" s="147"/>
      <c r="N65" s="147"/>
      <c r="O65" s="147"/>
      <c r="P65" s="147"/>
      <c r="Q65" s="147"/>
      <c r="R65" s="147"/>
      <c r="S65" s="147"/>
      <c r="T65" s="147"/>
      <c r="U65" s="147"/>
    </row>
    <row r="66" spans="1:21" s="67" customFormat="1">
      <c r="B66" s="72" t="s">
        <v>311</v>
      </c>
      <c r="C66" s="126"/>
      <c r="D66" s="126"/>
      <c r="F66" s="67" t="s">
        <v>388</v>
      </c>
      <c r="H66" s="87">
        <f>J59*(1-$H$32)^5*(1+$H$36)</f>
        <v>22497876.874714613</v>
      </c>
      <c r="L66" s="147"/>
      <c r="M66" s="147"/>
      <c r="N66" s="147"/>
      <c r="O66" s="147"/>
      <c r="P66" s="147"/>
      <c r="Q66" s="147"/>
      <c r="R66" s="147"/>
      <c r="S66" s="147"/>
      <c r="T66" s="147"/>
      <c r="U66" s="147"/>
    </row>
    <row r="67" spans="1:21" s="67" customFormat="1">
      <c r="B67" s="126"/>
      <c r="C67" s="126"/>
      <c r="D67" s="126"/>
      <c r="H67" s="147"/>
      <c r="J67" s="73"/>
      <c r="L67" s="147"/>
      <c r="M67" s="147"/>
      <c r="N67" s="147"/>
      <c r="O67" s="147"/>
      <c r="P67" s="147"/>
      <c r="Q67" s="147"/>
      <c r="R67" s="147"/>
      <c r="S67" s="147"/>
      <c r="T67" s="147"/>
      <c r="U67" s="147"/>
    </row>
    <row r="68" spans="1:21" s="78" customFormat="1">
      <c r="A68" s="77"/>
      <c r="B68" s="78" t="s">
        <v>391</v>
      </c>
    </row>
    <row r="69" spans="1:21" s="67" customFormat="1">
      <c r="B69" s="126"/>
      <c r="H69" s="147"/>
      <c r="J69" s="73"/>
    </row>
    <row r="70" spans="1:21" s="68" customFormat="1">
      <c r="A70" s="67"/>
      <c r="B70" s="72" t="s">
        <v>467</v>
      </c>
      <c r="F70" s="67" t="s">
        <v>388</v>
      </c>
      <c r="H70" s="87">
        <f>AVERAGE(H64:H66)</f>
        <v>21142234.304034457</v>
      </c>
      <c r="L70" s="67"/>
      <c r="M70" s="67"/>
      <c r="N70" s="67"/>
      <c r="O70" s="67"/>
      <c r="P70" s="67"/>
      <c r="Q70" s="67"/>
      <c r="R70" s="67"/>
      <c r="S70" s="67"/>
      <c r="T70" s="67"/>
      <c r="U70" s="67"/>
    </row>
    <row r="71" spans="1:21" s="68" customFormat="1">
      <c r="A71" s="67"/>
      <c r="B71" s="72"/>
      <c r="F71" s="67"/>
      <c r="H71" s="147"/>
      <c r="J71" s="108"/>
      <c r="L71" s="67"/>
      <c r="M71" s="67"/>
      <c r="N71" s="67"/>
      <c r="O71" s="67"/>
      <c r="P71" s="67"/>
      <c r="Q71" s="67"/>
      <c r="R71" s="67"/>
      <c r="S71" s="67"/>
      <c r="T71" s="67"/>
      <c r="U71" s="67"/>
    </row>
    <row r="72" spans="1:21" s="67" customFormat="1">
      <c r="B72" s="67" t="s">
        <v>477</v>
      </c>
      <c r="F72" s="67" t="s">
        <v>110</v>
      </c>
      <c r="H72" s="147"/>
      <c r="J72" s="83">
        <f>SUM(L72:S72)</f>
        <v>16661874.160132065</v>
      </c>
      <c r="L72" s="90">
        <f t="shared" ref="L72:S72" si="8">L40</f>
        <v>339729.7396396182</v>
      </c>
      <c r="M72" s="90">
        <f t="shared" si="8"/>
        <v>347902.02884679183</v>
      </c>
      <c r="N72" s="90">
        <f t="shared" si="8"/>
        <v>5276130.5945272446</v>
      </c>
      <c r="O72" s="90">
        <f t="shared" si="8"/>
        <v>5535344.2429397423</v>
      </c>
      <c r="P72" s="90">
        <f t="shared" si="8"/>
        <v>216131.57982296517</v>
      </c>
      <c r="Q72" s="90">
        <f t="shared" si="8"/>
        <v>4142081.8866304485</v>
      </c>
      <c r="R72" s="90">
        <f t="shared" si="8"/>
        <v>804554.08772525657</v>
      </c>
      <c r="S72" s="90">
        <f t="shared" si="8"/>
        <v>0</v>
      </c>
      <c r="T72" s="147"/>
      <c r="U72" s="147"/>
    </row>
    <row r="73" spans="1:21" s="67" customFormat="1">
      <c r="H73" s="147"/>
      <c r="J73" s="109"/>
      <c r="K73" s="103"/>
      <c r="L73" s="108"/>
      <c r="M73" s="108"/>
      <c r="N73" s="108"/>
      <c r="O73" s="108"/>
      <c r="P73" s="108"/>
      <c r="Q73" s="108"/>
      <c r="R73" s="108"/>
      <c r="S73" s="108"/>
      <c r="T73" s="147"/>
      <c r="U73" s="147"/>
    </row>
    <row r="74" spans="1:21" s="67" customFormat="1">
      <c r="B74" s="72" t="s">
        <v>395</v>
      </c>
      <c r="F74" s="50" t="s">
        <v>389</v>
      </c>
      <c r="H74" s="175">
        <f>H70/J72</f>
        <v>1.2688989306270742</v>
      </c>
      <c r="M74" s="147"/>
      <c r="N74" s="147"/>
      <c r="O74" s="147"/>
      <c r="P74" s="147"/>
      <c r="Q74" s="147"/>
      <c r="R74" s="147"/>
      <c r="S74" s="147"/>
      <c r="T74" s="147"/>
      <c r="U74" s="147"/>
    </row>
    <row r="75" spans="1:21" s="67" customFormat="1">
      <c r="B75" s="151"/>
      <c r="H75" s="147"/>
      <c r="M75" s="147"/>
      <c r="N75" s="147"/>
      <c r="O75" s="147"/>
      <c r="P75" s="147"/>
      <c r="Q75" s="147"/>
      <c r="R75" s="147"/>
      <c r="S75" s="147"/>
      <c r="T75" s="147"/>
      <c r="U75" s="147"/>
    </row>
    <row r="76" spans="1:21" s="67" customFormat="1">
      <c r="B76" s="72" t="s">
        <v>466</v>
      </c>
      <c r="F76" s="67" t="s">
        <v>388</v>
      </c>
      <c r="H76" s="147"/>
      <c r="J76" s="83">
        <f>SUM(L76:S76)</f>
        <v>21142234.304034457</v>
      </c>
      <c r="L76" s="166">
        <f>L72*$H$74</f>
        <v>431082.70333092584</v>
      </c>
      <c r="M76" s="166">
        <f t="shared" ref="M76:S76" si="9">M72*$H$74</f>
        <v>441452.51236668363</v>
      </c>
      <c r="N76" s="166">
        <f t="shared" si="9"/>
        <v>6694876.4692444094</v>
      </c>
      <c r="O76" s="166">
        <f t="shared" si="9"/>
        <v>7023792.3905189708</v>
      </c>
      <c r="P76" s="166">
        <f t="shared" si="9"/>
        <v>274249.13051210064</v>
      </c>
      <c r="Q76" s="166">
        <f t="shared" si="9"/>
        <v>5255883.2765151495</v>
      </c>
      <c r="R76" s="166">
        <f t="shared" si="9"/>
        <v>1020897.8215462193</v>
      </c>
      <c r="S76" s="166">
        <f t="shared" si="9"/>
        <v>0</v>
      </c>
      <c r="T76" s="147"/>
      <c r="U76" s="147"/>
    </row>
    <row r="77" spans="1:21" s="67" customFormat="1">
      <c r="B77" s="151"/>
      <c r="H77" s="147"/>
      <c r="L77" s="74"/>
      <c r="M77" s="147"/>
      <c r="N77" s="147"/>
      <c r="O77" s="147"/>
      <c r="P77" s="147"/>
      <c r="Q77" s="147"/>
      <c r="R77" s="147"/>
      <c r="S77" s="147"/>
      <c r="T77" s="147"/>
      <c r="U77" s="147"/>
    </row>
    <row r="78" spans="1:21" s="67" customFormat="1">
      <c r="B78" s="151"/>
      <c r="H78" s="147"/>
      <c r="J78" s="73"/>
      <c r="L78" s="74"/>
      <c r="M78" s="147"/>
      <c r="N78" s="147"/>
      <c r="O78" s="147"/>
      <c r="P78" s="147"/>
      <c r="Q78" s="147"/>
      <c r="R78" s="147"/>
      <c r="S78" s="147"/>
      <c r="T78" s="147"/>
      <c r="U78" s="147"/>
    </row>
    <row r="79" spans="1:21" s="67" customFormat="1">
      <c r="B79" s="126"/>
      <c r="H79" s="147"/>
      <c r="J79" s="73"/>
      <c r="L79" s="73"/>
      <c r="M79" s="73"/>
      <c r="N79" s="73"/>
      <c r="O79" s="73"/>
      <c r="P79" s="73"/>
      <c r="Q79" s="73"/>
      <c r="R79" s="73"/>
      <c r="S79" s="73"/>
    </row>
    <row r="80" spans="1:21" s="67" customFormat="1">
      <c r="B80" s="126"/>
      <c r="H80" s="147"/>
      <c r="J80" s="73"/>
    </row>
    <row r="81" spans="2:21" s="67" customFormat="1">
      <c r="B81" s="126"/>
      <c r="H81" s="147"/>
      <c r="J81" s="73"/>
    </row>
    <row r="82" spans="2:21" s="67" customFormat="1">
      <c r="B82" s="126"/>
      <c r="H82" s="147"/>
      <c r="J82" s="73"/>
    </row>
    <row r="83" spans="2:21" s="67" customFormat="1">
      <c r="B83" s="126"/>
      <c r="H83" s="147"/>
      <c r="J83" s="73"/>
    </row>
    <row r="84" spans="2:21" s="67" customFormat="1">
      <c r="B84" s="126"/>
      <c r="H84" s="147"/>
      <c r="J84" s="73"/>
    </row>
    <row r="85" spans="2:21" s="67" customFormat="1">
      <c r="B85" s="126"/>
      <c r="H85" s="147"/>
      <c r="J85" s="73"/>
    </row>
    <row r="86" spans="2:21" s="67" customFormat="1">
      <c r="B86" s="126"/>
      <c r="H86" s="147"/>
      <c r="J86" s="73"/>
    </row>
    <row r="87" spans="2:21" s="67" customFormat="1">
      <c r="B87" s="126"/>
      <c r="H87" s="147"/>
      <c r="J87" s="73"/>
    </row>
    <row r="88" spans="2:21" s="67" customFormat="1">
      <c r="B88" s="126"/>
      <c r="H88" s="147"/>
      <c r="J88" s="73"/>
    </row>
    <row r="89" spans="2:21" s="67" customFormat="1">
      <c r="H89" s="147"/>
      <c r="J89" s="73"/>
      <c r="M89" s="147"/>
      <c r="N89" s="147"/>
      <c r="O89" s="147"/>
      <c r="P89" s="147"/>
      <c r="Q89" s="147"/>
      <c r="R89" s="147"/>
      <c r="S89" s="147"/>
      <c r="T89" s="147"/>
      <c r="U89" s="147"/>
    </row>
    <row r="90" spans="2:21" s="67" customFormat="1">
      <c r="H90" s="147"/>
      <c r="J90" s="73"/>
      <c r="M90" s="147"/>
      <c r="N90" s="147"/>
      <c r="O90" s="147"/>
      <c r="P90" s="147"/>
      <c r="Q90" s="147"/>
      <c r="R90" s="147"/>
      <c r="S90" s="147"/>
      <c r="T90" s="147"/>
      <c r="U90" s="147"/>
    </row>
    <row r="91" spans="2:21" s="67" customFormat="1">
      <c r="B91" s="151"/>
      <c r="H91" s="147"/>
      <c r="M91" s="147"/>
      <c r="N91" s="147"/>
      <c r="O91" s="147"/>
      <c r="P91" s="147"/>
      <c r="Q91" s="147"/>
      <c r="R91" s="147"/>
      <c r="S91" s="147"/>
      <c r="T91" s="147"/>
      <c r="U91" s="147"/>
    </row>
    <row r="92" spans="2:21" s="67" customFormat="1">
      <c r="H92" s="147"/>
      <c r="M92" s="147"/>
      <c r="N92" s="147"/>
      <c r="O92" s="147"/>
      <c r="P92" s="147"/>
      <c r="Q92" s="147"/>
      <c r="R92" s="147"/>
      <c r="S92" s="147"/>
      <c r="T92" s="147"/>
      <c r="U92" s="147"/>
    </row>
    <row r="93" spans="2:21" s="67" customFormat="1">
      <c r="B93" s="151"/>
      <c r="C93" s="126"/>
      <c r="D93" s="126"/>
      <c r="H93" s="147"/>
      <c r="M93" s="147"/>
      <c r="N93" s="147"/>
      <c r="O93" s="147"/>
      <c r="P93" s="147"/>
      <c r="Q93" s="147"/>
      <c r="R93" s="147"/>
      <c r="S93" s="147"/>
      <c r="T93" s="147"/>
      <c r="U93" s="147"/>
    </row>
    <row r="94" spans="2:21" s="67" customFormat="1">
      <c r="B94" s="126"/>
      <c r="H94" s="147"/>
      <c r="J94" s="141"/>
    </row>
    <row r="95" spans="2:21" s="67" customFormat="1">
      <c r="B95" s="126"/>
      <c r="H95" s="147"/>
      <c r="J95" s="141"/>
    </row>
    <row r="96" spans="2:21" s="67" customFormat="1">
      <c r="B96" s="126"/>
      <c r="H96" s="147"/>
      <c r="J96" s="141"/>
    </row>
    <row r="97" spans="2:21" s="67" customFormat="1">
      <c r="B97" s="126"/>
      <c r="H97" s="147"/>
      <c r="J97" s="141"/>
    </row>
    <row r="98" spans="2:21" s="67" customFormat="1">
      <c r="B98" s="126"/>
      <c r="H98" s="147"/>
      <c r="J98" s="141"/>
    </row>
    <row r="99" spans="2:21" s="67" customFormat="1">
      <c r="B99" s="126"/>
      <c r="H99" s="147"/>
      <c r="J99" s="141"/>
    </row>
    <row r="100" spans="2:21" s="67" customFormat="1">
      <c r="B100" s="126"/>
      <c r="H100" s="147"/>
      <c r="J100" s="141"/>
    </row>
    <row r="101" spans="2:21" s="67" customFormat="1">
      <c r="B101" s="126"/>
      <c r="H101" s="147"/>
      <c r="J101" s="141"/>
    </row>
    <row r="102" spans="2:21" s="67" customFormat="1">
      <c r="B102" s="126"/>
      <c r="H102" s="147"/>
      <c r="J102" s="141"/>
    </row>
    <row r="103" spans="2:21" s="67" customFormat="1">
      <c r="B103" s="126"/>
      <c r="H103" s="147"/>
      <c r="J103" s="141"/>
    </row>
    <row r="104" spans="2:21" s="67" customFormat="1">
      <c r="B104" s="126"/>
      <c r="H104" s="147"/>
      <c r="J104" s="141"/>
      <c r="M104" s="147"/>
      <c r="N104" s="147"/>
      <c r="O104" s="147"/>
      <c r="P104" s="147"/>
      <c r="Q104" s="147"/>
      <c r="R104" s="147"/>
      <c r="S104" s="147"/>
      <c r="T104" s="147"/>
      <c r="U104" s="147"/>
    </row>
    <row r="105" spans="2:21" s="67" customFormat="1">
      <c r="B105" s="151"/>
      <c r="H105" s="147"/>
      <c r="J105" s="141"/>
      <c r="M105" s="147"/>
      <c r="N105" s="147"/>
      <c r="O105" s="147"/>
      <c r="P105" s="147"/>
      <c r="Q105" s="147"/>
      <c r="R105" s="147"/>
      <c r="S105" s="147"/>
      <c r="T105" s="147"/>
      <c r="U105" s="147"/>
    </row>
    <row r="106" spans="2:21" s="67" customFormat="1">
      <c r="B106" s="126"/>
      <c r="H106" s="147"/>
      <c r="J106" s="141"/>
    </row>
    <row r="107" spans="2:21" s="67" customFormat="1">
      <c r="B107" s="126"/>
      <c r="H107" s="147"/>
      <c r="J107" s="141"/>
    </row>
    <row r="108" spans="2:21" s="67" customFormat="1">
      <c r="B108" s="126"/>
      <c r="H108" s="147"/>
      <c r="J108" s="141"/>
    </row>
    <row r="109" spans="2:21" s="67" customFormat="1">
      <c r="B109" s="126"/>
      <c r="H109" s="147"/>
      <c r="J109" s="141"/>
    </row>
    <row r="110" spans="2:21" s="67" customFormat="1">
      <c r="B110" s="126"/>
      <c r="H110" s="147"/>
      <c r="J110" s="141"/>
    </row>
    <row r="111" spans="2:21" s="67" customFormat="1">
      <c r="B111" s="126"/>
      <c r="H111" s="147"/>
      <c r="J111" s="141"/>
    </row>
    <row r="112" spans="2:21" s="67" customFormat="1">
      <c r="B112" s="126"/>
      <c r="H112" s="147"/>
      <c r="J112" s="141"/>
    </row>
    <row r="113" spans="2:21" s="67" customFormat="1">
      <c r="B113" s="126"/>
      <c r="H113" s="147"/>
      <c r="J113" s="141"/>
    </row>
    <row r="114" spans="2:21" s="67" customFormat="1">
      <c r="B114" s="126"/>
      <c r="J114" s="141"/>
    </row>
    <row r="115" spans="2:21" s="67" customFormat="1">
      <c r="B115" s="126"/>
      <c r="J115" s="141"/>
    </row>
    <row r="116" spans="2:21" s="67" customFormat="1">
      <c r="B116" s="126"/>
      <c r="J116" s="141"/>
      <c r="L116" s="147"/>
      <c r="M116" s="147"/>
      <c r="N116" s="147"/>
      <c r="O116" s="147"/>
      <c r="P116" s="147"/>
      <c r="Q116" s="147"/>
      <c r="R116" s="147"/>
      <c r="S116" s="147"/>
      <c r="T116" s="147"/>
      <c r="U116" s="147"/>
    </row>
    <row r="117" spans="2:21" s="67" customFormat="1">
      <c r="B117" s="126"/>
      <c r="J117" s="141"/>
      <c r="L117" s="147"/>
      <c r="M117" s="147"/>
      <c r="N117" s="147"/>
      <c r="O117" s="147"/>
      <c r="P117" s="147"/>
      <c r="Q117" s="147"/>
      <c r="R117" s="147"/>
      <c r="S117" s="147"/>
      <c r="T117" s="147"/>
      <c r="U117" s="147"/>
    </row>
    <row r="118" spans="2:21" s="67" customFormat="1"/>
    <row r="119" spans="2:21" s="67" customFormat="1"/>
    <row r="120" spans="2:21" s="68" customFormat="1"/>
    <row r="121" spans="2:21" s="67" customFormat="1"/>
    <row r="122" spans="2:21" s="67" customFormat="1">
      <c r="B122" s="151"/>
    </row>
    <row r="123" spans="2:21" s="67" customFormat="1">
      <c r="B123" s="126"/>
    </row>
    <row r="124" spans="2:21" s="67" customFormat="1">
      <c r="B124" s="151"/>
    </row>
    <row r="125" spans="2:21" s="67" customFormat="1">
      <c r="B125" s="126"/>
      <c r="L125" s="141"/>
      <c r="M125" s="141"/>
      <c r="N125" s="141"/>
      <c r="O125" s="141"/>
      <c r="P125" s="141"/>
      <c r="Q125" s="141"/>
      <c r="R125" s="141"/>
      <c r="S125" s="141"/>
      <c r="T125" s="141"/>
      <c r="U125" s="141"/>
    </row>
    <row r="126" spans="2:21" s="67" customFormat="1">
      <c r="B126" s="126"/>
      <c r="L126" s="141"/>
      <c r="M126" s="141"/>
      <c r="N126" s="141"/>
      <c r="O126" s="141"/>
      <c r="P126" s="141"/>
      <c r="Q126" s="141"/>
      <c r="R126" s="141"/>
      <c r="S126" s="141"/>
      <c r="T126" s="141"/>
      <c r="U126" s="141"/>
    </row>
    <row r="127" spans="2:21" s="67" customFormat="1">
      <c r="B127" s="126"/>
      <c r="L127" s="141"/>
      <c r="M127" s="141"/>
      <c r="N127" s="141"/>
      <c r="O127" s="141"/>
      <c r="P127" s="141"/>
      <c r="Q127" s="141"/>
      <c r="R127" s="141"/>
      <c r="S127" s="141"/>
      <c r="T127" s="141"/>
      <c r="U127" s="141"/>
    </row>
    <row r="128" spans="2:21" s="67" customFormat="1">
      <c r="B128" s="126"/>
      <c r="L128" s="141"/>
      <c r="M128" s="141"/>
      <c r="N128" s="141"/>
      <c r="O128" s="141"/>
      <c r="P128" s="141"/>
      <c r="Q128" s="141"/>
      <c r="R128" s="141"/>
      <c r="S128" s="141"/>
      <c r="T128" s="141"/>
      <c r="U128" s="141"/>
    </row>
    <row r="129" spans="2:21" s="67" customFormat="1">
      <c r="B129" s="126"/>
      <c r="L129" s="141"/>
      <c r="M129" s="141"/>
      <c r="N129" s="141"/>
      <c r="O129" s="141"/>
      <c r="P129" s="141"/>
      <c r="Q129" s="141"/>
      <c r="R129" s="141"/>
      <c r="S129" s="141"/>
      <c r="T129" s="141"/>
      <c r="U129" s="141"/>
    </row>
    <row r="130" spans="2:21" s="67" customFormat="1">
      <c r="B130" s="126"/>
      <c r="L130" s="141"/>
      <c r="M130" s="141"/>
      <c r="N130" s="141"/>
      <c r="O130" s="141"/>
      <c r="P130" s="141"/>
      <c r="Q130" s="141"/>
      <c r="R130" s="141"/>
      <c r="S130" s="141"/>
      <c r="T130" s="141"/>
      <c r="U130" s="141"/>
    </row>
    <row r="131" spans="2:21" s="67" customFormat="1">
      <c r="B131" s="126"/>
      <c r="L131" s="141"/>
      <c r="M131" s="141"/>
      <c r="N131" s="141"/>
      <c r="O131" s="141"/>
      <c r="P131" s="141"/>
      <c r="Q131" s="141"/>
      <c r="R131" s="141"/>
      <c r="S131" s="141"/>
      <c r="T131" s="141"/>
      <c r="U131" s="141"/>
    </row>
    <row r="132" spans="2:21" s="67" customFormat="1">
      <c r="B132" s="126"/>
      <c r="L132" s="141"/>
      <c r="M132" s="141"/>
      <c r="N132" s="141"/>
      <c r="O132" s="141"/>
      <c r="P132" s="141"/>
      <c r="Q132" s="141"/>
      <c r="R132" s="141"/>
      <c r="S132" s="141"/>
      <c r="T132" s="141"/>
      <c r="U132" s="141"/>
    </row>
    <row r="133" spans="2:21" s="67" customFormat="1">
      <c r="B133" s="126"/>
      <c r="L133" s="141"/>
      <c r="M133" s="141"/>
      <c r="N133" s="141"/>
      <c r="O133" s="141"/>
      <c r="P133" s="141"/>
      <c r="Q133" s="141"/>
      <c r="R133" s="141"/>
      <c r="S133" s="141"/>
      <c r="T133" s="141"/>
      <c r="U133" s="141"/>
    </row>
    <row r="134" spans="2:21" s="67" customFormat="1">
      <c r="B134" s="126"/>
      <c r="L134" s="141"/>
      <c r="M134" s="141"/>
      <c r="N134" s="141"/>
      <c r="O134" s="141"/>
      <c r="P134" s="141"/>
      <c r="Q134" s="141"/>
      <c r="R134" s="141"/>
      <c r="S134" s="141"/>
      <c r="T134" s="141"/>
      <c r="U134" s="141"/>
    </row>
    <row r="135" spans="2:21" s="67" customFormat="1">
      <c r="B135" s="126"/>
      <c r="L135" s="141"/>
      <c r="M135" s="141"/>
      <c r="N135" s="141"/>
      <c r="O135" s="141"/>
      <c r="P135" s="141"/>
      <c r="Q135" s="141"/>
      <c r="R135" s="141"/>
      <c r="S135" s="141"/>
      <c r="T135" s="141"/>
      <c r="U135" s="141"/>
    </row>
    <row r="136" spans="2:21" s="67" customFormat="1">
      <c r="B136" s="151"/>
      <c r="L136" s="141"/>
      <c r="M136" s="141"/>
      <c r="N136" s="141"/>
      <c r="O136" s="141"/>
      <c r="P136" s="141"/>
      <c r="Q136" s="141"/>
      <c r="R136" s="141"/>
      <c r="S136" s="141"/>
      <c r="T136" s="141"/>
      <c r="U136" s="141"/>
    </row>
    <row r="137" spans="2:21" s="67" customFormat="1">
      <c r="B137" s="126"/>
      <c r="L137" s="141"/>
      <c r="M137" s="141"/>
      <c r="N137" s="141"/>
      <c r="O137" s="141"/>
      <c r="P137" s="141"/>
      <c r="Q137" s="141"/>
      <c r="R137" s="141"/>
      <c r="S137" s="141"/>
      <c r="T137" s="141"/>
      <c r="U137" s="141"/>
    </row>
    <row r="138" spans="2:21" s="67" customFormat="1">
      <c r="B138" s="126"/>
      <c r="L138" s="141"/>
      <c r="M138" s="141"/>
      <c r="N138" s="141"/>
      <c r="O138" s="141"/>
      <c r="P138" s="141"/>
      <c r="Q138" s="141"/>
      <c r="R138" s="141"/>
      <c r="S138" s="141"/>
      <c r="T138" s="141"/>
      <c r="U138" s="141"/>
    </row>
    <row r="139" spans="2:21" s="67" customFormat="1">
      <c r="B139" s="126"/>
      <c r="L139" s="141"/>
      <c r="M139" s="141"/>
      <c r="N139" s="141"/>
      <c r="O139" s="141"/>
      <c r="P139" s="141"/>
      <c r="Q139" s="141"/>
      <c r="R139" s="141"/>
      <c r="S139" s="141"/>
      <c r="T139" s="141"/>
      <c r="U139" s="141"/>
    </row>
    <row r="140" spans="2:21" s="67" customFormat="1">
      <c r="B140" s="126"/>
      <c r="L140" s="141"/>
      <c r="M140" s="141"/>
      <c r="N140" s="141"/>
      <c r="O140" s="141"/>
      <c r="P140" s="141"/>
      <c r="Q140" s="141"/>
      <c r="R140" s="141"/>
      <c r="S140" s="141"/>
      <c r="T140" s="141"/>
      <c r="U140" s="141"/>
    </row>
    <row r="141" spans="2:21" s="67" customFormat="1">
      <c r="B141" s="126"/>
      <c r="L141" s="141"/>
      <c r="M141" s="141"/>
      <c r="N141" s="141"/>
      <c r="O141" s="141"/>
      <c r="P141" s="141"/>
      <c r="Q141" s="141"/>
      <c r="R141" s="141"/>
      <c r="S141" s="141"/>
      <c r="T141" s="141"/>
      <c r="U141" s="141"/>
    </row>
    <row r="142" spans="2:21" s="67" customFormat="1">
      <c r="B142" s="126"/>
      <c r="L142" s="141"/>
      <c r="M142" s="141"/>
      <c r="N142" s="141"/>
      <c r="O142" s="141"/>
      <c r="P142" s="141"/>
      <c r="Q142" s="141"/>
      <c r="R142" s="141"/>
      <c r="S142" s="141"/>
      <c r="T142" s="141"/>
      <c r="U142" s="141"/>
    </row>
    <row r="143" spans="2:21" s="67" customFormat="1">
      <c r="B143" s="126"/>
      <c r="L143" s="141"/>
      <c r="M143" s="141"/>
      <c r="N143" s="141"/>
      <c r="O143" s="141"/>
      <c r="P143" s="141"/>
      <c r="Q143" s="141"/>
      <c r="R143" s="141"/>
      <c r="S143" s="141"/>
      <c r="T143" s="141"/>
      <c r="U143" s="141"/>
    </row>
    <row r="144" spans="2:21" s="67" customFormat="1">
      <c r="B144" s="126"/>
      <c r="L144" s="141"/>
      <c r="M144" s="141"/>
      <c r="N144" s="141"/>
      <c r="O144" s="141"/>
      <c r="P144" s="141"/>
      <c r="Q144" s="141"/>
      <c r="R144" s="141"/>
      <c r="S144" s="141"/>
      <c r="T144" s="141"/>
      <c r="U144" s="141"/>
    </row>
    <row r="145" spans="2:21" s="67" customFormat="1">
      <c r="B145" s="126"/>
      <c r="L145" s="141"/>
      <c r="M145" s="141"/>
      <c r="N145" s="141"/>
      <c r="O145" s="141"/>
      <c r="P145" s="141"/>
      <c r="Q145" s="141"/>
      <c r="R145" s="141"/>
      <c r="S145" s="141"/>
      <c r="T145" s="141"/>
      <c r="U145" s="141"/>
    </row>
    <row r="146" spans="2:21" s="67" customFormat="1">
      <c r="B146" s="126"/>
      <c r="L146" s="141"/>
      <c r="M146" s="141"/>
      <c r="N146" s="141"/>
      <c r="O146" s="141"/>
      <c r="P146" s="141"/>
      <c r="Q146" s="141"/>
      <c r="R146" s="141"/>
      <c r="S146" s="141"/>
      <c r="T146" s="141"/>
      <c r="U146" s="141"/>
    </row>
    <row r="147" spans="2:21" s="67" customFormat="1">
      <c r="L147" s="141"/>
      <c r="M147" s="141"/>
      <c r="N147" s="141"/>
      <c r="O147" s="141"/>
      <c r="P147" s="141"/>
      <c r="Q147" s="141"/>
      <c r="R147" s="141"/>
      <c r="S147" s="141"/>
      <c r="T147" s="141"/>
      <c r="U147" s="141"/>
    </row>
    <row r="148" spans="2:21" s="67" customFormat="1">
      <c r="L148" s="141"/>
      <c r="M148" s="141"/>
      <c r="N148" s="141"/>
      <c r="O148" s="141"/>
      <c r="P148" s="141"/>
      <c r="Q148" s="141"/>
      <c r="R148" s="141"/>
      <c r="S148" s="141"/>
      <c r="T148" s="141"/>
      <c r="U148" s="141"/>
    </row>
    <row r="149" spans="2:21" s="67" customFormat="1">
      <c r="B149" s="151"/>
      <c r="L149" s="141"/>
      <c r="M149" s="141"/>
      <c r="N149" s="141"/>
      <c r="O149" s="141"/>
      <c r="P149" s="141"/>
      <c r="Q149" s="141"/>
      <c r="R149" s="141"/>
      <c r="S149" s="141"/>
      <c r="T149" s="141"/>
      <c r="U149" s="141"/>
    </row>
    <row r="150" spans="2:21" s="67" customFormat="1">
      <c r="B150" s="126"/>
      <c r="L150" s="141"/>
      <c r="M150" s="141"/>
      <c r="N150" s="141"/>
      <c r="O150" s="141"/>
      <c r="P150" s="141"/>
      <c r="Q150" s="141"/>
      <c r="R150" s="141"/>
      <c r="S150" s="141"/>
      <c r="T150" s="141"/>
      <c r="U150" s="141"/>
    </row>
    <row r="151" spans="2:21" s="67" customFormat="1">
      <c r="B151" s="151"/>
      <c r="L151" s="141"/>
      <c r="M151" s="141"/>
      <c r="N151" s="141"/>
      <c r="O151" s="141"/>
      <c r="P151" s="141"/>
      <c r="Q151" s="141"/>
      <c r="R151" s="141"/>
      <c r="S151" s="141"/>
      <c r="T151" s="141"/>
      <c r="U151" s="141"/>
    </row>
    <row r="152" spans="2:21" s="67" customFormat="1">
      <c r="B152" s="126"/>
      <c r="L152" s="141"/>
      <c r="M152" s="141"/>
      <c r="N152" s="141"/>
      <c r="O152" s="141"/>
      <c r="P152" s="141"/>
      <c r="Q152" s="141"/>
      <c r="R152" s="141"/>
      <c r="S152" s="141"/>
      <c r="T152" s="141"/>
      <c r="U152" s="141"/>
    </row>
    <row r="153" spans="2:21" s="67" customFormat="1">
      <c r="B153" s="126"/>
      <c r="L153" s="141"/>
      <c r="M153" s="141"/>
      <c r="N153" s="141"/>
      <c r="O153" s="141"/>
      <c r="P153" s="141"/>
      <c r="Q153" s="141"/>
      <c r="R153" s="141"/>
      <c r="S153" s="141"/>
      <c r="T153" s="141"/>
      <c r="U153" s="141"/>
    </row>
    <row r="154" spans="2:21" s="67" customFormat="1">
      <c r="B154" s="126"/>
      <c r="L154" s="141"/>
      <c r="M154" s="141"/>
      <c r="N154" s="141"/>
      <c r="O154" s="141"/>
      <c r="P154" s="141"/>
      <c r="Q154" s="141"/>
      <c r="R154" s="141"/>
      <c r="S154" s="141"/>
      <c r="T154" s="141"/>
      <c r="U154" s="141"/>
    </row>
    <row r="155" spans="2:21" s="67" customFormat="1">
      <c r="B155" s="126"/>
      <c r="L155" s="141"/>
      <c r="M155" s="141"/>
      <c r="N155" s="141"/>
      <c r="O155" s="141"/>
      <c r="P155" s="141"/>
      <c r="Q155" s="141"/>
      <c r="R155" s="141"/>
      <c r="S155" s="141"/>
      <c r="T155" s="141"/>
      <c r="U155" s="141"/>
    </row>
    <row r="156" spans="2:21" s="67" customFormat="1">
      <c r="B156" s="126"/>
      <c r="L156" s="141"/>
      <c r="M156" s="141"/>
      <c r="N156" s="141"/>
      <c r="O156" s="141"/>
      <c r="P156" s="141"/>
      <c r="Q156" s="141"/>
      <c r="R156" s="141"/>
      <c r="S156" s="141"/>
      <c r="T156" s="141"/>
      <c r="U156" s="141"/>
    </row>
    <row r="157" spans="2:21" s="67" customFormat="1">
      <c r="B157" s="126"/>
      <c r="L157" s="141"/>
      <c r="M157" s="141"/>
      <c r="N157" s="141"/>
      <c r="O157" s="141"/>
      <c r="P157" s="141"/>
      <c r="Q157" s="141"/>
      <c r="R157" s="141"/>
      <c r="S157" s="141"/>
      <c r="T157" s="141"/>
      <c r="U157" s="141"/>
    </row>
    <row r="158" spans="2:21" s="67" customFormat="1">
      <c r="B158" s="126"/>
      <c r="L158" s="141"/>
      <c r="M158" s="141"/>
      <c r="N158" s="141"/>
      <c r="O158" s="141"/>
      <c r="P158" s="141"/>
      <c r="Q158" s="141"/>
      <c r="R158" s="141"/>
      <c r="S158" s="141"/>
      <c r="T158" s="141"/>
      <c r="U158" s="141"/>
    </row>
    <row r="159" spans="2:21" s="67" customFormat="1">
      <c r="B159" s="126"/>
      <c r="L159" s="141"/>
      <c r="M159" s="141"/>
      <c r="N159" s="141"/>
      <c r="O159" s="141"/>
      <c r="P159" s="141"/>
      <c r="Q159" s="141"/>
      <c r="R159" s="141"/>
      <c r="S159" s="141"/>
      <c r="T159" s="141"/>
      <c r="U159" s="141"/>
    </row>
    <row r="160" spans="2:21" s="67" customFormat="1">
      <c r="B160" s="126"/>
      <c r="L160" s="141"/>
      <c r="M160" s="141"/>
      <c r="N160" s="141"/>
      <c r="O160" s="141"/>
      <c r="P160" s="141"/>
      <c r="Q160" s="141"/>
      <c r="R160" s="141"/>
      <c r="S160" s="141"/>
      <c r="T160" s="141"/>
      <c r="U160" s="141"/>
    </row>
    <row r="161" spans="2:21" s="67" customFormat="1">
      <c r="B161" s="126"/>
      <c r="L161" s="141"/>
      <c r="M161" s="141"/>
      <c r="N161" s="141"/>
      <c r="O161" s="141"/>
      <c r="P161" s="141"/>
      <c r="Q161" s="141"/>
      <c r="R161" s="141"/>
      <c r="S161" s="141"/>
      <c r="T161" s="141"/>
      <c r="U161" s="141"/>
    </row>
    <row r="162" spans="2:21" s="67" customFormat="1">
      <c r="B162" s="126"/>
      <c r="L162" s="141"/>
      <c r="M162" s="141"/>
      <c r="N162" s="141"/>
      <c r="O162" s="141"/>
      <c r="P162" s="141"/>
      <c r="Q162" s="141"/>
      <c r="R162" s="141"/>
      <c r="S162" s="141"/>
      <c r="T162" s="141"/>
      <c r="U162" s="141"/>
    </row>
    <row r="163" spans="2:21" s="67" customFormat="1">
      <c r="B163" s="151"/>
      <c r="L163" s="141"/>
      <c r="M163" s="141"/>
      <c r="N163" s="141"/>
      <c r="O163" s="141"/>
      <c r="P163" s="141"/>
      <c r="Q163" s="141"/>
      <c r="R163" s="141"/>
      <c r="S163" s="141"/>
      <c r="T163" s="141"/>
      <c r="U163" s="141"/>
    </row>
    <row r="164" spans="2:21" s="67" customFormat="1">
      <c r="B164" s="126"/>
      <c r="L164" s="141"/>
      <c r="M164" s="141"/>
      <c r="N164" s="141"/>
      <c r="O164" s="141"/>
      <c r="P164" s="141"/>
      <c r="Q164" s="141"/>
      <c r="R164" s="141"/>
      <c r="S164" s="141"/>
      <c r="T164" s="141"/>
      <c r="U164" s="141"/>
    </row>
    <row r="165" spans="2:21" s="67" customFormat="1">
      <c r="B165" s="126"/>
      <c r="L165" s="141"/>
      <c r="M165" s="141"/>
      <c r="N165" s="141"/>
      <c r="O165" s="141"/>
      <c r="P165" s="141"/>
      <c r="Q165" s="141"/>
      <c r="R165" s="141"/>
      <c r="S165" s="141"/>
      <c r="T165" s="141"/>
      <c r="U165" s="141"/>
    </row>
    <row r="166" spans="2:21" s="67" customFormat="1">
      <c r="B166" s="126"/>
      <c r="L166" s="141"/>
      <c r="M166" s="141"/>
      <c r="N166" s="141"/>
      <c r="O166" s="141"/>
      <c r="P166" s="141"/>
      <c r="Q166" s="141"/>
      <c r="R166" s="141"/>
      <c r="S166" s="141"/>
      <c r="T166" s="141"/>
      <c r="U166" s="141"/>
    </row>
    <row r="167" spans="2:21" s="67" customFormat="1">
      <c r="B167" s="126"/>
      <c r="L167" s="141"/>
      <c r="M167" s="141"/>
      <c r="N167" s="141"/>
      <c r="O167" s="141"/>
      <c r="P167" s="141"/>
      <c r="Q167" s="141"/>
      <c r="R167" s="141"/>
      <c r="S167" s="141"/>
      <c r="T167" s="141"/>
      <c r="U167" s="141"/>
    </row>
    <row r="168" spans="2:21" s="67" customFormat="1">
      <c r="B168" s="126"/>
      <c r="L168" s="141"/>
      <c r="M168" s="141"/>
      <c r="N168" s="141"/>
      <c r="O168" s="141"/>
      <c r="P168" s="141"/>
      <c r="Q168" s="141"/>
      <c r="R168" s="141"/>
      <c r="S168" s="141"/>
      <c r="T168" s="141"/>
      <c r="U168" s="141"/>
    </row>
    <row r="169" spans="2:21" s="67" customFormat="1">
      <c r="B169" s="126"/>
      <c r="L169" s="141"/>
      <c r="M169" s="141"/>
      <c r="N169" s="141"/>
      <c r="O169" s="141"/>
      <c r="P169" s="141"/>
      <c r="Q169" s="141"/>
      <c r="R169" s="141"/>
      <c r="S169" s="141"/>
      <c r="T169" s="141"/>
      <c r="U169" s="141"/>
    </row>
    <row r="170" spans="2:21" s="67" customFormat="1">
      <c r="B170" s="126"/>
      <c r="L170" s="141"/>
      <c r="M170" s="141"/>
      <c r="N170" s="141"/>
      <c r="O170" s="141"/>
      <c r="P170" s="141"/>
      <c r="Q170" s="141"/>
      <c r="R170" s="141"/>
      <c r="S170" s="141"/>
      <c r="T170" s="141"/>
      <c r="U170" s="141"/>
    </row>
    <row r="171" spans="2:21" s="67" customFormat="1">
      <c r="B171" s="126"/>
      <c r="L171" s="141"/>
      <c r="M171" s="141"/>
      <c r="N171" s="141"/>
      <c r="O171" s="141"/>
      <c r="P171" s="141"/>
      <c r="Q171" s="141"/>
      <c r="R171" s="141"/>
      <c r="S171" s="141"/>
      <c r="T171" s="141"/>
      <c r="U171" s="141"/>
    </row>
    <row r="172" spans="2:21" s="67" customFormat="1">
      <c r="B172" s="126"/>
      <c r="L172" s="141"/>
      <c r="M172" s="141"/>
      <c r="N172" s="141"/>
      <c r="O172" s="141"/>
      <c r="P172" s="141"/>
      <c r="Q172" s="141"/>
      <c r="R172" s="141"/>
      <c r="S172" s="141"/>
      <c r="T172" s="141"/>
      <c r="U172" s="141"/>
    </row>
    <row r="173" spans="2:21" s="67" customFormat="1">
      <c r="B173" s="126"/>
      <c r="L173" s="141"/>
      <c r="M173" s="141"/>
      <c r="N173" s="141"/>
      <c r="O173" s="141"/>
      <c r="P173" s="141"/>
      <c r="Q173" s="141"/>
      <c r="R173" s="141"/>
      <c r="S173" s="141"/>
      <c r="T173" s="141"/>
      <c r="U173" s="141"/>
    </row>
    <row r="174" spans="2:21" s="67" customFormat="1">
      <c r="L174" s="141"/>
      <c r="M174" s="141"/>
      <c r="N174" s="141"/>
      <c r="O174" s="141"/>
      <c r="P174" s="141"/>
      <c r="Q174" s="141"/>
      <c r="R174" s="141"/>
      <c r="S174" s="141"/>
      <c r="T174" s="141"/>
      <c r="U174" s="141"/>
    </row>
    <row r="175" spans="2:21" s="67" customFormat="1">
      <c r="L175" s="141"/>
      <c r="M175" s="141"/>
      <c r="N175" s="141"/>
      <c r="O175" s="141"/>
      <c r="P175" s="141"/>
      <c r="Q175" s="141"/>
      <c r="R175" s="141"/>
      <c r="S175" s="141"/>
      <c r="T175" s="141"/>
      <c r="U175" s="141"/>
    </row>
    <row r="176" spans="2:21" s="67" customFormat="1">
      <c r="B176" s="151"/>
      <c r="L176" s="141"/>
      <c r="M176" s="141"/>
      <c r="N176" s="141"/>
      <c r="O176" s="141"/>
      <c r="P176" s="141"/>
      <c r="Q176" s="141"/>
      <c r="R176" s="141"/>
      <c r="S176" s="141"/>
      <c r="T176" s="141"/>
      <c r="U176" s="141"/>
    </row>
    <row r="177" spans="2:21" s="67" customFormat="1">
      <c r="L177" s="141"/>
      <c r="M177" s="141"/>
      <c r="N177" s="141"/>
      <c r="O177" s="141"/>
      <c r="P177" s="141"/>
      <c r="Q177" s="141"/>
      <c r="R177" s="141"/>
      <c r="S177" s="141"/>
      <c r="T177" s="141"/>
      <c r="U177" s="141"/>
    </row>
    <row r="178" spans="2:21" s="67" customFormat="1">
      <c r="B178" s="151"/>
      <c r="L178" s="141"/>
      <c r="M178" s="141"/>
      <c r="N178" s="141"/>
      <c r="O178" s="141"/>
      <c r="P178" s="141"/>
      <c r="Q178" s="141"/>
      <c r="R178" s="141"/>
      <c r="S178" s="141"/>
      <c r="T178" s="141"/>
      <c r="U178" s="141"/>
    </row>
    <row r="179" spans="2:21" s="67" customFormat="1">
      <c r="B179" s="126"/>
      <c r="L179" s="141"/>
      <c r="M179" s="141"/>
      <c r="N179" s="141"/>
      <c r="O179" s="141"/>
      <c r="P179" s="141"/>
      <c r="Q179" s="141"/>
      <c r="R179" s="141"/>
      <c r="S179" s="141"/>
      <c r="T179" s="141"/>
      <c r="U179" s="141"/>
    </row>
    <row r="180" spans="2:21" s="67" customFormat="1">
      <c r="B180" s="126"/>
      <c r="L180" s="141"/>
      <c r="M180" s="141"/>
      <c r="N180" s="141"/>
      <c r="O180" s="141"/>
      <c r="P180" s="141"/>
      <c r="Q180" s="141"/>
      <c r="R180" s="141"/>
      <c r="S180" s="141"/>
      <c r="T180" s="141"/>
      <c r="U180" s="141"/>
    </row>
    <row r="181" spans="2:21" s="67" customFormat="1">
      <c r="B181" s="126"/>
      <c r="L181" s="141"/>
      <c r="M181" s="141"/>
      <c r="N181" s="141"/>
      <c r="O181" s="141"/>
      <c r="P181" s="141"/>
      <c r="Q181" s="141"/>
      <c r="R181" s="141"/>
      <c r="S181" s="141"/>
      <c r="T181" s="141"/>
      <c r="U181" s="141"/>
    </row>
    <row r="182" spans="2:21" s="67" customFormat="1">
      <c r="B182" s="126"/>
      <c r="L182" s="141"/>
      <c r="M182" s="141"/>
      <c r="N182" s="141"/>
      <c r="O182" s="141"/>
      <c r="P182" s="141"/>
      <c r="Q182" s="141"/>
      <c r="R182" s="141"/>
      <c r="S182" s="141"/>
      <c r="T182" s="141"/>
      <c r="U182" s="141"/>
    </row>
    <row r="183" spans="2:21" s="67" customFormat="1">
      <c r="B183" s="126"/>
      <c r="L183" s="141"/>
      <c r="M183" s="141"/>
      <c r="N183" s="141"/>
      <c r="O183" s="141"/>
      <c r="P183" s="141"/>
      <c r="Q183" s="141"/>
      <c r="R183" s="141"/>
      <c r="S183" s="141"/>
      <c r="T183" s="141"/>
      <c r="U183" s="141"/>
    </row>
    <row r="184" spans="2:21" s="67" customFormat="1">
      <c r="B184" s="126"/>
      <c r="L184" s="141"/>
      <c r="M184" s="141"/>
      <c r="N184" s="141"/>
      <c r="O184" s="141"/>
      <c r="P184" s="141"/>
      <c r="Q184" s="141"/>
      <c r="R184" s="141"/>
      <c r="S184" s="141"/>
      <c r="T184" s="141"/>
      <c r="U184" s="141"/>
    </row>
    <row r="185" spans="2:21" s="67" customFormat="1">
      <c r="B185" s="126"/>
      <c r="L185" s="141"/>
      <c r="M185" s="141"/>
      <c r="N185" s="141"/>
      <c r="O185" s="141"/>
      <c r="P185" s="141"/>
      <c r="Q185" s="141"/>
      <c r="R185" s="141"/>
      <c r="S185" s="141"/>
      <c r="T185" s="141"/>
      <c r="U185" s="141"/>
    </row>
    <row r="186" spans="2:21" s="67" customFormat="1">
      <c r="B186" s="126"/>
      <c r="L186" s="141"/>
      <c r="M186" s="141"/>
      <c r="N186" s="141"/>
      <c r="O186" s="141"/>
      <c r="P186" s="141"/>
      <c r="Q186" s="141"/>
      <c r="R186" s="141"/>
      <c r="S186" s="141"/>
      <c r="T186" s="141"/>
      <c r="U186" s="141"/>
    </row>
    <row r="187" spans="2:21" s="67" customFormat="1">
      <c r="B187" s="126"/>
      <c r="L187" s="141"/>
      <c r="M187" s="141"/>
      <c r="N187" s="141"/>
      <c r="O187" s="141"/>
      <c r="P187" s="141"/>
      <c r="Q187" s="141"/>
      <c r="R187" s="141"/>
      <c r="S187" s="141"/>
      <c r="T187" s="141"/>
      <c r="U187" s="141"/>
    </row>
    <row r="188" spans="2:21" s="67" customFormat="1">
      <c r="B188" s="126"/>
      <c r="L188" s="141"/>
      <c r="M188" s="141"/>
      <c r="N188" s="141"/>
      <c r="O188" s="141"/>
      <c r="P188" s="141"/>
      <c r="Q188" s="141"/>
      <c r="R188" s="141"/>
      <c r="S188" s="141"/>
      <c r="T188" s="141"/>
      <c r="U188" s="141"/>
    </row>
    <row r="189" spans="2:21" s="67" customFormat="1">
      <c r="B189" s="126"/>
      <c r="L189" s="141"/>
      <c r="M189" s="141"/>
      <c r="N189" s="141"/>
      <c r="O189" s="141"/>
      <c r="P189" s="141"/>
      <c r="Q189" s="141"/>
      <c r="R189" s="141"/>
      <c r="S189" s="141"/>
      <c r="T189" s="141"/>
      <c r="U189" s="141"/>
    </row>
    <row r="190" spans="2:21" s="67" customFormat="1">
      <c r="B190" s="151"/>
      <c r="L190" s="141"/>
      <c r="M190" s="141"/>
      <c r="N190" s="141"/>
      <c r="O190" s="141"/>
      <c r="P190" s="141"/>
      <c r="Q190" s="141"/>
      <c r="R190" s="141"/>
      <c r="S190" s="141"/>
      <c r="T190" s="141"/>
      <c r="U190" s="141"/>
    </row>
    <row r="191" spans="2:21" s="67" customFormat="1">
      <c r="B191" s="126"/>
      <c r="L191" s="141"/>
      <c r="M191" s="141"/>
      <c r="N191" s="141"/>
      <c r="O191" s="141"/>
      <c r="P191" s="141"/>
      <c r="Q191" s="141"/>
      <c r="R191" s="141"/>
      <c r="S191" s="141"/>
      <c r="T191" s="141"/>
      <c r="U191" s="141"/>
    </row>
    <row r="192" spans="2:21" s="67" customFormat="1">
      <c r="B192" s="126"/>
      <c r="L192" s="141"/>
      <c r="M192" s="141"/>
      <c r="N192" s="141"/>
      <c r="O192" s="141"/>
      <c r="P192" s="141"/>
      <c r="Q192" s="141"/>
      <c r="R192" s="141"/>
      <c r="S192" s="141"/>
      <c r="T192" s="141"/>
      <c r="U192" s="141"/>
    </row>
    <row r="193" spans="2:21" s="67" customFormat="1">
      <c r="B193" s="126"/>
      <c r="L193" s="141"/>
      <c r="M193" s="141"/>
      <c r="N193" s="141"/>
      <c r="O193" s="141"/>
      <c r="P193" s="141"/>
      <c r="Q193" s="141"/>
      <c r="R193" s="141"/>
      <c r="S193" s="141"/>
      <c r="T193" s="141"/>
      <c r="U193" s="141"/>
    </row>
    <row r="194" spans="2:21" s="67" customFormat="1">
      <c r="B194" s="126"/>
      <c r="L194" s="141"/>
      <c r="M194" s="141"/>
      <c r="N194" s="141"/>
      <c r="O194" s="141"/>
      <c r="P194" s="141"/>
      <c r="Q194" s="141"/>
      <c r="R194" s="141"/>
      <c r="S194" s="141"/>
      <c r="T194" s="141"/>
      <c r="U194" s="141"/>
    </row>
    <row r="195" spans="2:21" s="67" customFormat="1">
      <c r="B195" s="126"/>
      <c r="L195" s="141"/>
      <c r="M195" s="141"/>
      <c r="N195" s="141"/>
      <c r="O195" s="141"/>
      <c r="P195" s="141"/>
      <c r="Q195" s="141"/>
      <c r="R195" s="141"/>
      <c r="S195" s="141"/>
      <c r="T195" s="141"/>
      <c r="U195" s="141"/>
    </row>
    <row r="196" spans="2:21" s="67" customFormat="1">
      <c r="B196" s="126"/>
      <c r="L196" s="141"/>
      <c r="M196" s="141"/>
      <c r="N196" s="141"/>
      <c r="O196" s="141"/>
      <c r="P196" s="141"/>
      <c r="Q196" s="141"/>
      <c r="R196" s="141"/>
      <c r="S196" s="141"/>
      <c r="T196" s="141"/>
      <c r="U196" s="141"/>
    </row>
    <row r="197" spans="2:21" s="67" customFormat="1">
      <c r="B197" s="126"/>
      <c r="L197" s="141"/>
      <c r="M197" s="141"/>
      <c r="N197" s="141"/>
      <c r="O197" s="141"/>
      <c r="P197" s="141"/>
      <c r="Q197" s="141"/>
      <c r="R197" s="141"/>
      <c r="S197" s="141"/>
      <c r="T197" s="141"/>
      <c r="U197" s="141"/>
    </row>
    <row r="198" spans="2:21" s="67" customFormat="1">
      <c r="B198" s="126"/>
      <c r="L198" s="141"/>
      <c r="M198" s="141"/>
      <c r="N198" s="141"/>
      <c r="O198" s="141"/>
      <c r="P198" s="141"/>
      <c r="Q198" s="141"/>
      <c r="R198" s="141"/>
      <c r="S198" s="141"/>
      <c r="T198" s="141"/>
      <c r="U198" s="141"/>
    </row>
    <row r="199" spans="2:21" s="67" customFormat="1">
      <c r="B199" s="126"/>
      <c r="L199" s="141"/>
      <c r="M199" s="141"/>
      <c r="N199" s="141"/>
      <c r="O199" s="141"/>
      <c r="P199" s="141"/>
      <c r="Q199" s="141"/>
      <c r="R199" s="141"/>
      <c r="S199" s="141"/>
      <c r="T199" s="141"/>
      <c r="U199" s="141"/>
    </row>
    <row r="200" spans="2:21" s="67" customFormat="1">
      <c r="B200" s="126"/>
      <c r="L200" s="141"/>
      <c r="M200" s="141"/>
      <c r="N200" s="141"/>
      <c r="O200" s="141"/>
      <c r="P200" s="141"/>
      <c r="Q200" s="141"/>
      <c r="R200" s="141"/>
      <c r="S200" s="141"/>
      <c r="T200" s="141"/>
      <c r="U200" s="141"/>
    </row>
    <row r="201" spans="2:21" s="67" customFormat="1"/>
    <row r="202" spans="2:21" s="67" customFormat="1"/>
    <row r="203" spans="2:21" s="67" customFormat="1"/>
    <row r="204" spans="2:21" s="67" customFormat="1"/>
    <row r="205" spans="2:21" s="67" customFormat="1"/>
    <row r="206" spans="2:21" s="67" customFormat="1"/>
    <row r="207" spans="2:21" s="67" customFormat="1"/>
    <row r="208" spans="2:21" s="67" customFormat="1"/>
    <row r="209" s="67" customFormat="1"/>
  </sheetData>
  <mergeCells count="1">
    <mergeCell ref="B5:F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Y106"/>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cols>
    <col min="1" max="1" width="4.7109375" style="2" customWidth="1"/>
    <col min="2" max="2" width="86.5703125" style="2" customWidth="1"/>
    <col min="3" max="3" width="4.7109375" style="2" customWidth="1"/>
    <col min="4" max="5" width="4.5703125" style="2" customWidth="1"/>
    <col min="6" max="6" width="18.8554687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2" spans="1:25" s="22" customFormat="1" ht="18">
      <c r="B2" s="22" t="s">
        <v>453</v>
      </c>
    </row>
    <row r="4" spans="1:25">
      <c r="B4" s="31" t="s">
        <v>52</v>
      </c>
      <c r="C4" s="1"/>
      <c r="D4" s="1"/>
    </row>
    <row r="5" spans="1:25" ht="12.75" customHeight="1">
      <c r="B5" s="193" t="s">
        <v>490</v>
      </c>
      <c r="C5" s="193"/>
      <c r="D5" s="193"/>
      <c r="E5" s="193"/>
      <c r="F5" s="193"/>
      <c r="H5" s="23"/>
    </row>
    <row r="6" spans="1:25">
      <c r="B6" s="27" t="s">
        <v>528</v>
      </c>
      <c r="C6" s="3"/>
      <c r="D6" s="3"/>
    </row>
    <row r="7" spans="1:25">
      <c r="B7" s="27"/>
      <c r="C7" s="3"/>
      <c r="D7" s="3"/>
    </row>
    <row r="9" spans="1:25" s="9" customFormat="1">
      <c r="B9" s="9" t="s">
        <v>41</v>
      </c>
      <c r="F9" s="9" t="s">
        <v>23</v>
      </c>
      <c r="H9" s="9" t="s">
        <v>24</v>
      </c>
      <c r="J9" s="9" t="s">
        <v>45</v>
      </c>
      <c r="L9" s="9" t="s">
        <v>286</v>
      </c>
      <c r="M9" s="9" t="s">
        <v>280</v>
      </c>
      <c r="N9" s="9" t="s">
        <v>77</v>
      </c>
      <c r="O9" s="9" t="s">
        <v>76</v>
      </c>
      <c r="P9" s="9" t="s">
        <v>281</v>
      </c>
      <c r="Q9" s="9" t="s">
        <v>282</v>
      </c>
      <c r="R9" s="9" t="s">
        <v>283</v>
      </c>
      <c r="S9" s="9" t="s">
        <v>284</v>
      </c>
      <c r="Y9" s="9" t="s">
        <v>43</v>
      </c>
    </row>
    <row r="12" spans="1:25" s="78" customFormat="1">
      <c r="A12" s="77"/>
      <c r="B12" s="78" t="s">
        <v>450</v>
      </c>
    </row>
    <row r="14" spans="1:25">
      <c r="B14" s="2" t="s">
        <v>449</v>
      </c>
      <c r="F14" s="2" t="s">
        <v>110</v>
      </c>
      <c r="L14" s="247">
        <f>Parameters!L57</f>
        <v>1.54</v>
      </c>
      <c r="M14" s="247">
        <f>Parameters!M57</f>
        <v>1.52</v>
      </c>
      <c r="N14" s="247">
        <f>Parameters!N57</f>
        <v>1.54</v>
      </c>
      <c r="O14" s="247">
        <f>Parameters!O57</f>
        <v>1.42</v>
      </c>
      <c r="P14" s="247">
        <f>Parameters!P57</f>
        <v>1.44</v>
      </c>
      <c r="Q14" s="247">
        <f>Parameters!Q57</f>
        <v>1.46</v>
      </c>
      <c r="R14" s="247">
        <f>Parameters!R57</f>
        <v>1.79</v>
      </c>
      <c r="S14" s="247">
        <f>Parameters!S57</f>
        <v>2.25</v>
      </c>
    </row>
    <row r="16" spans="1:25">
      <c r="B16" s="2" t="s">
        <v>451</v>
      </c>
      <c r="F16" s="2" t="s">
        <v>191</v>
      </c>
      <c r="H16" s="248">
        <f>Parameters!H26</f>
        <v>2.8000000000000001E-2</v>
      </c>
    </row>
    <row r="18" spans="1:21" s="78" customFormat="1">
      <c r="A18" s="77"/>
      <c r="B18" s="78" t="s">
        <v>475</v>
      </c>
    </row>
    <row r="19" spans="1:21" s="68" customFormat="1"/>
    <row r="20" spans="1:21" s="67" customFormat="1">
      <c r="B20" s="142" t="s">
        <v>443</v>
      </c>
      <c r="C20" s="59"/>
      <c r="D20" s="59"/>
      <c r="E20" s="59"/>
      <c r="F20" s="62"/>
      <c r="L20" s="141"/>
      <c r="M20" s="141"/>
      <c r="N20" s="141"/>
      <c r="O20" s="141"/>
      <c r="P20" s="141"/>
      <c r="Q20" s="141"/>
      <c r="R20" s="141"/>
      <c r="S20" s="141"/>
      <c r="T20" s="141"/>
      <c r="U20" s="141"/>
    </row>
    <row r="21" spans="1:21" s="67" customFormat="1">
      <c r="B21" s="121"/>
      <c r="C21" s="59"/>
      <c r="D21" s="59"/>
      <c r="E21" s="59"/>
      <c r="F21" s="62"/>
      <c r="L21" s="141"/>
      <c r="M21" s="141"/>
      <c r="N21" s="141"/>
      <c r="O21" s="141"/>
      <c r="P21" s="141"/>
      <c r="Q21" s="141"/>
      <c r="R21" s="141"/>
      <c r="S21" s="141"/>
      <c r="T21" s="141"/>
      <c r="U21" s="141"/>
    </row>
    <row r="22" spans="1:21" s="67" customFormat="1">
      <c r="B22" s="44" t="s">
        <v>251</v>
      </c>
      <c r="C22" s="59"/>
      <c r="D22" s="59"/>
      <c r="E22" s="59"/>
      <c r="F22" s="62"/>
      <c r="L22" s="141"/>
      <c r="M22" s="141"/>
      <c r="N22" s="141"/>
      <c r="O22" s="141"/>
      <c r="P22" s="141"/>
      <c r="Q22" s="141"/>
      <c r="R22" s="141"/>
      <c r="S22" s="141"/>
      <c r="T22" s="141"/>
      <c r="U22" s="141"/>
    </row>
    <row r="23" spans="1:21" s="67" customFormat="1">
      <c r="B23" s="45" t="s">
        <v>260</v>
      </c>
      <c r="C23" s="59"/>
      <c r="D23" s="59"/>
      <c r="E23" s="59"/>
      <c r="F23" s="62" t="s">
        <v>447</v>
      </c>
      <c r="L23" s="239">
        <f>'RV en tarieven &gt;1600m3 en EHD'!L17</f>
        <v>0</v>
      </c>
      <c r="M23" s="239">
        <f>'RV en tarieven &gt;1600m3 en EHD'!M17</f>
        <v>184.8</v>
      </c>
      <c r="N23" s="239">
        <f>'RV en tarieven &gt;1600m3 en EHD'!N17</f>
        <v>142.02000000000001</v>
      </c>
      <c r="O23" s="239">
        <f>'RV en tarieven &gt;1600m3 en EHD'!O17</f>
        <v>340.79999999999995</v>
      </c>
      <c r="P23" s="239">
        <f>'RV en tarieven &gt;1600m3 en EHD'!P17</f>
        <v>0</v>
      </c>
      <c r="Q23" s="239">
        <f>'RV en tarieven &gt;1600m3 en EHD'!Q17</f>
        <v>175</v>
      </c>
      <c r="R23" s="239">
        <f>'RV en tarieven &gt;1600m3 en EHD'!R17</f>
        <v>238.35999999999999</v>
      </c>
      <c r="S23" s="239">
        <f>'RV en tarieven &gt;1600m3 en EHD'!S17</f>
        <v>0</v>
      </c>
      <c r="T23" s="141"/>
      <c r="U23" s="141"/>
    </row>
    <row r="24" spans="1:21" s="67" customFormat="1">
      <c r="B24" s="45" t="s">
        <v>261</v>
      </c>
      <c r="C24" s="59"/>
      <c r="D24" s="59"/>
      <c r="E24" s="59"/>
      <c r="F24" s="62" t="s">
        <v>447</v>
      </c>
      <c r="L24" s="239">
        <f>'RV en tarieven &gt;1600m3 en EHD'!L18</f>
        <v>0</v>
      </c>
      <c r="M24" s="239">
        <f>'RV en tarieven &gt;1600m3 en EHD'!M18</f>
        <v>0</v>
      </c>
      <c r="N24" s="239">
        <f>'RV en tarieven &gt;1600m3 en EHD'!N18</f>
        <v>150.13999999999999</v>
      </c>
      <c r="O24" s="239">
        <f>'RV en tarieven &gt;1600m3 en EHD'!O18</f>
        <v>340.79999999999995</v>
      </c>
      <c r="P24" s="239">
        <f>'RV en tarieven &gt;1600m3 en EHD'!P18</f>
        <v>0</v>
      </c>
      <c r="Q24" s="239">
        <f>'RV en tarieven &gt;1600m3 en EHD'!Q18</f>
        <v>175</v>
      </c>
      <c r="R24" s="239">
        <f>'RV en tarieven &gt;1600m3 en EHD'!R18</f>
        <v>238.35999999999999</v>
      </c>
      <c r="S24" s="239">
        <f>'RV en tarieven &gt;1600m3 en EHD'!S18</f>
        <v>0</v>
      </c>
      <c r="T24" s="141"/>
      <c r="U24" s="141"/>
    </row>
    <row r="25" spans="1:21" s="67" customFormat="1">
      <c r="B25" s="2"/>
      <c r="C25" s="59"/>
      <c r="D25" s="59"/>
      <c r="E25" s="59"/>
      <c r="F25" s="62"/>
      <c r="L25" s="240"/>
      <c r="M25" s="240"/>
      <c r="N25" s="240"/>
      <c r="O25" s="240"/>
      <c r="P25" s="240"/>
      <c r="Q25" s="240"/>
      <c r="R25" s="240"/>
      <c r="S25" s="240"/>
      <c r="T25" s="141"/>
      <c r="U25" s="141"/>
    </row>
    <row r="26" spans="1:21" s="67" customFormat="1">
      <c r="B26" s="44" t="s">
        <v>262</v>
      </c>
      <c r="C26" s="59"/>
      <c r="D26" s="59"/>
      <c r="E26" s="59"/>
      <c r="F26" s="62"/>
      <c r="L26" s="240"/>
      <c r="M26" s="240"/>
      <c r="N26" s="240"/>
      <c r="O26" s="240"/>
      <c r="P26" s="240"/>
      <c r="Q26" s="240"/>
      <c r="R26" s="240"/>
      <c r="S26" s="240"/>
      <c r="T26" s="141"/>
      <c r="U26" s="141"/>
    </row>
    <row r="27" spans="1:21" s="67" customFormat="1">
      <c r="B27" s="45" t="s">
        <v>260</v>
      </c>
      <c r="C27" s="59"/>
      <c r="D27" s="59"/>
      <c r="E27" s="59"/>
      <c r="F27" s="62" t="s">
        <v>447</v>
      </c>
      <c r="L27" s="239">
        <f>'RV en tarieven &gt;1600m3 en EHD'!L21</f>
        <v>0</v>
      </c>
      <c r="M27" s="239">
        <f>'RV en tarieven &gt;1600m3 en EHD'!M21</f>
        <v>387.96</v>
      </c>
      <c r="N27" s="239">
        <f>'RV en tarieven &gt;1600m3 en EHD'!N21</f>
        <v>142.02000000000001</v>
      </c>
      <c r="O27" s="239">
        <f>'RV en tarieven &gt;1600m3 en EHD'!O21</f>
        <v>340.79999999999995</v>
      </c>
      <c r="P27" s="239">
        <f>'RV en tarieven &gt;1600m3 en EHD'!P21</f>
        <v>220</v>
      </c>
      <c r="Q27" s="239">
        <f>'RV en tarieven &gt;1600m3 en EHD'!Q21</f>
        <v>0</v>
      </c>
      <c r="R27" s="239">
        <f>'RV en tarieven &gt;1600m3 en EHD'!R21</f>
        <v>238.35999999999999</v>
      </c>
      <c r="S27" s="239">
        <f>'RV en tarieven &gt;1600m3 en EHD'!S21</f>
        <v>0</v>
      </c>
      <c r="T27" s="141"/>
      <c r="U27" s="141"/>
    </row>
    <row r="28" spans="1:21" s="67" customFormat="1">
      <c r="B28" s="45" t="s">
        <v>261</v>
      </c>
      <c r="C28" s="59"/>
      <c r="D28" s="59"/>
      <c r="E28" s="59"/>
      <c r="F28" s="62" t="s">
        <v>447</v>
      </c>
      <c r="L28" s="239">
        <f>'RV en tarieven &gt;1600m3 en EHD'!L22</f>
        <v>0</v>
      </c>
      <c r="M28" s="239">
        <f>'RV en tarieven &gt;1600m3 en EHD'!M22</f>
        <v>387.96</v>
      </c>
      <c r="N28" s="239">
        <f>'RV en tarieven &gt;1600m3 en EHD'!N22</f>
        <v>150.13999999999999</v>
      </c>
      <c r="O28" s="239">
        <f>'RV en tarieven &gt;1600m3 en EHD'!O22</f>
        <v>340.79999999999995</v>
      </c>
      <c r="P28" s="239">
        <f>'RV en tarieven &gt;1600m3 en EHD'!P22</f>
        <v>220</v>
      </c>
      <c r="Q28" s="239">
        <f>'RV en tarieven &gt;1600m3 en EHD'!Q22</f>
        <v>0</v>
      </c>
      <c r="R28" s="239">
        <f>'RV en tarieven &gt;1600m3 en EHD'!R22</f>
        <v>238.35999999999999</v>
      </c>
      <c r="S28" s="239">
        <f>'RV en tarieven &gt;1600m3 en EHD'!S22</f>
        <v>0</v>
      </c>
      <c r="T28" s="141"/>
      <c r="U28" s="141"/>
    </row>
    <row r="29" spans="1:21" s="67" customFormat="1">
      <c r="B29" s="142"/>
      <c r="C29" s="59"/>
      <c r="D29" s="59"/>
      <c r="E29" s="59"/>
      <c r="F29" s="59"/>
      <c r="L29" s="240"/>
      <c r="M29" s="240"/>
      <c r="N29" s="240"/>
      <c r="O29" s="240"/>
      <c r="P29" s="240"/>
      <c r="Q29" s="240"/>
      <c r="R29" s="240"/>
      <c r="S29" s="240"/>
      <c r="T29" s="141"/>
      <c r="U29" s="141"/>
    </row>
    <row r="30" spans="1:21" s="67" customFormat="1">
      <c r="B30" s="44" t="s">
        <v>315</v>
      </c>
      <c r="C30" s="59"/>
      <c r="D30" s="59"/>
      <c r="E30" s="59"/>
      <c r="F30" s="62"/>
      <c r="L30" s="240"/>
      <c r="M30" s="240"/>
      <c r="N30" s="240"/>
      <c r="O30" s="240"/>
      <c r="P30" s="240"/>
      <c r="Q30" s="240"/>
      <c r="R30" s="240"/>
      <c r="S30" s="240"/>
      <c r="T30" s="141"/>
      <c r="U30" s="141"/>
    </row>
    <row r="31" spans="1:21" s="67" customFormat="1">
      <c r="B31" s="45" t="s">
        <v>316</v>
      </c>
      <c r="C31" s="59"/>
      <c r="D31" s="59"/>
      <c r="E31" s="59"/>
      <c r="F31" s="50" t="s">
        <v>476</v>
      </c>
      <c r="L31" s="239">
        <f>'RV en tarieven &gt;1600m3 en EHD'!L25</f>
        <v>0</v>
      </c>
      <c r="M31" s="239">
        <f>'RV en tarieven &gt;1600m3 en EHD'!M25</f>
        <v>3911.5199999999995</v>
      </c>
      <c r="N31" s="239">
        <f>'RV en tarieven &gt;1600m3 en EHD'!N25</f>
        <v>1282.9000000000001</v>
      </c>
      <c r="O31" s="239">
        <f>'RV en tarieven &gt;1600m3 en EHD'!O25</f>
        <v>571.68000000000006</v>
      </c>
      <c r="P31" s="239">
        <f>'RV en tarieven &gt;1600m3 en EHD'!P25</f>
        <v>0</v>
      </c>
      <c r="Q31" s="239">
        <f>'RV en tarieven &gt;1600m3 en EHD'!Q25</f>
        <v>0</v>
      </c>
      <c r="R31" s="239">
        <f>'RV en tarieven &gt;1600m3 en EHD'!R25</f>
        <v>0</v>
      </c>
      <c r="S31" s="239">
        <f>'RV en tarieven &gt;1600m3 en EHD'!S25</f>
        <v>3580.25</v>
      </c>
      <c r="T31" s="141"/>
      <c r="U31" s="141"/>
    </row>
    <row r="32" spans="1:21" s="67" customFormat="1">
      <c r="B32" s="2"/>
      <c r="C32" s="59"/>
      <c r="D32" s="59"/>
      <c r="E32" s="59"/>
      <c r="F32" s="62"/>
      <c r="L32" s="240"/>
      <c r="M32" s="240"/>
      <c r="N32" s="240"/>
      <c r="O32" s="240"/>
      <c r="P32" s="240"/>
      <c r="Q32" s="240"/>
      <c r="R32" s="240"/>
      <c r="S32" s="240"/>
      <c r="T32" s="141"/>
      <c r="U32" s="141"/>
    </row>
    <row r="33" spans="1:21" s="67" customFormat="1">
      <c r="B33" s="44" t="s">
        <v>263</v>
      </c>
      <c r="C33" s="59"/>
      <c r="D33" s="59"/>
      <c r="E33" s="59"/>
      <c r="F33" s="62"/>
      <c r="L33" s="240"/>
      <c r="M33" s="240"/>
      <c r="N33" s="240"/>
      <c r="O33" s="240"/>
      <c r="P33" s="240"/>
      <c r="Q33" s="240"/>
      <c r="R33" s="240"/>
      <c r="S33" s="240"/>
      <c r="T33" s="141"/>
      <c r="U33" s="141"/>
    </row>
    <row r="34" spans="1:21" s="67" customFormat="1">
      <c r="B34" s="121"/>
      <c r="C34" s="59"/>
      <c r="D34" s="59"/>
      <c r="E34" s="59"/>
      <c r="F34" s="62"/>
      <c r="L34" s="240"/>
      <c r="M34" s="240"/>
      <c r="N34" s="240"/>
      <c r="O34" s="240"/>
      <c r="P34" s="240"/>
      <c r="Q34" s="240"/>
      <c r="R34" s="240"/>
      <c r="S34" s="240"/>
      <c r="T34" s="141"/>
      <c r="U34" s="141"/>
    </row>
    <row r="35" spans="1:21" s="67" customFormat="1">
      <c r="B35" s="44" t="s">
        <v>251</v>
      </c>
      <c r="C35" s="59"/>
      <c r="D35" s="59"/>
      <c r="E35" s="59"/>
      <c r="F35" s="62"/>
      <c r="L35" s="240"/>
      <c r="M35" s="240"/>
      <c r="N35" s="240"/>
      <c r="O35" s="240"/>
      <c r="P35" s="240"/>
      <c r="Q35" s="240"/>
      <c r="R35" s="240"/>
      <c r="S35" s="240"/>
      <c r="T35" s="141"/>
      <c r="U35" s="141"/>
    </row>
    <row r="36" spans="1:21" s="67" customFormat="1">
      <c r="B36" s="45" t="s">
        <v>260</v>
      </c>
      <c r="C36" s="59"/>
      <c r="D36" s="59"/>
      <c r="E36" s="59"/>
      <c r="F36" s="62" t="s">
        <v>447</v>
      </c>
      <c r="L36" s="239">
        <f>'RV en tarieven &gt;1600m3 en EHD'!L30</f>
        <v>0</v>
      </c>
      <c r="M36" s="239">
        <f>'RV en tarieven &gt;1600m3 en EHD'!M30</f>
        <v>0</v>
      </c>
      <c r="N36" s="239">
        <f>'RV en tarieven &gt;1600m3 en EHD'!N30</f>
        <v>4495.8599999999997</v>
      </c>
      <c r="O36" s="239">
        <f>'RV en tarieven &gt;1600m3 en EHD'!O30</f>
        <v>4698</v>
      </c>
      <c r="P36" s="239">
        <f>'RV en tarieven &gt;1600m3 en EHD'!P30</f>
        <v>7828</v>
      </c>
      <c r="Q36" s="239">
        <f>'RV en tarieven &gt;1600m3 en EHD'!Q30</f>
        <v>0</v>
      </c>
      <c r="R36" s="239">
        <f>'RV en tarieven &gt;1600m3 en EHD'!R30</f>
        <v>4820.25</v>
      </c>
      <c r="S36" s="239">
        <f>'RV en tarieven &gt;1600m3 en EHD'!S30</f>
        <v>0</v>
      </c>
      <c r="T36" s="141"/>
      <c r="U36" s="141"/>
    </row>
    <row r="37" spans="1:21" s="67" customFormat="1">
      <c r="B37" s="45" t="s">
        <v>261</v>
      </c>
      <c r="C37" s="59"/>
      <c r="D37" s="59"/>
      <c r="E37" s="59"/>
      <c r="F37" s="62" t="s">
        <v>447</v>
      </c>
      <c r="L37" s="239">
        <f>'RV en tarieven &gt;1600m3 en EHD'!L31</f>
        <v>0</v>
      </c>
      <c r="M37" s="239">
        <f>'RV en tarieven &gt;1600m3 en EHD'!M31</f>
        <v>0</v>
      </c>
      <c r="N37" s="239">
        <f>'RV en tarieven &gt;1600m3 en EHD'!N31</f>
        <v>4767.41</v>
      </c>
      <c r="O37" s="239">
        <f>'RV en tarieven &gt;1600m3 en EHD'!O31</f>
        <v>4698</v>
      </c>
      <c r="P37" s="239">
        <f>'RV en tarieven &gt;1600m3 en EHD'!P31</f>
        <v>7828</v>
      </c>
      <c r="Q37" s="239">
        <f>'RV en tarieven &gt;1600m3 en EHD'!Q31</f>
        <v>0</v>
      </c>
      <c r="R37" s="239">
        <f>'RV en tarieven &gt;1600m3 en EHD'!R31</f>
        <v>4820.25</v>
      </c>
      <c r="S37" s="239">
        <f>'RV en tarieven &gt;1600m3 en EHD'!S31</f>
        <v>0</v>
      </c>
      <c r="T37" s="141"/>
      <c r="U37" s="141"/>
    </row>
    <row r="38" spans="1:21" s="67" customFormat="1">
      <c r="B38" s="2"/>
      <c r="C38" s="59"/>
      <c r="D38" s="59"/>
      <c r="E38" s="59"/>
      <c r="F38" s="62"/>
      <c r="L38" s="240"/>
      <c r="M38" s="240"/>
      <c r="N38" s="240"/>
      <c r="O38" s="240"/>
      <c r="P38" s="240"/>
      <c r="Q38" s="240"/>
      <c r="R38" s="240"/>
      <c r="S38" s="240"/>
    </row>
    <row r="39" spans="1:21" s="67" customFormat="1">
      <c r="B39" s="44" t="s">
        <v>262</v>
      </c>
      <c r="C39" s="59"/>
      <c r="D39" s="59"/>
      <c r="E39" s="59"/>
      <c r="F39" s="62"/>
      <c r="L39" s="240"/>
      <c r="M39" s="240"/>
      <c r="N39" s="240"/>
      <c r="O39" s="240"/>
      <c r="P39" s="240"/>
      <c r="Q39" s="240"/>
      <c r="R39" s="240"/>
      <c r="S39" s="240"/>
    </row>
    <row r="40" spans="1:21" s="67" customFormat="1">
      <c r="B40" s="45" t="s">
        <v>260</v>
      </c>
      <c r="C40" s="59"/>
      <c r="D40" s="59"/>
      <c r="E40" s="59"/>
      <c r="F40" s="62" t="s">
        <v>447</v>
      </c>
      <c r="L40" s="239">
        <f>'RV en tarieven &gt;1600m3 en EHD'!L34</f>
        <v>0</v>
      </c>
      <c r="M40" s="239">
        <f>'RV en tarieven &gt;1600m3 en EHD'!M34</f>
        <v>11745</v>
      </c>
      <c r="N40" s="239">
        <f>'RV en tarieven &gt;1600m3 en EHD'!N34</f>
        <v>4495.8599999999997</v>
      </c>
      <c r="O40" s="239">
        <f>'RV en tarieven &gt;1600m3 en EHD'!O34</f>
        <v>4698</v>
      </c>
      <c r="P40" s="239">
        <f>'RV en tarieven &gt;1600m3 en EHD'!P34</f>
        <v>7828</v>
      </c>
      <c r="Q40" s="239">
        <f>'RV en tarieven &gt;1600m3 en EHD'!Q34</f>
        <v>6305.0000000000009</v>
      </c>
      <c r="R40" s="239">
        <f>'RV en tarieven &gt;1600m3 en EHD'!R34</f>
        <v>4820.25</v>
      </c>
      <c r="S40" s="239">
        <f>'RV en tarieven &gt;1600m3 en EHD'!S34</f>
        <v>0</v>
      </c>
    </row>
    <row r="41" spans="1:21" s="67" customFormat="1">
      <c r="B41" s="45" t="s">
        <v>261</v>
      </c>
      <c r="C41" s="59"/>
      <c r="D41" s="59"/>
      <c r="E41" s="59"/>
      <c r="F41" s="62" t="s">
        <v>447</v>
      </c>
      <c r="L41" s="239">
        <f>'RV en tarieven &gt;1600m3 en EHD'!L35</f>
        <v>0</v>
      </c>
      <c r="M41" s="239">
        <f>'RV en tarieven &gt;1600m3 en EHD'!M35</f>
        <v>0</v>
      </c>
      <c r="N41" s="239">
        <f>'RV en tarieven &gt;1600m3 en EHD'!N35</f>
        <v>4767.41</v>
      </c>
      <c r="O41" s="239">
        <f>'RV en tarieven &gt;1600m3 en EHD'!O35</f>
        <v>4698</v>
      </c>
      <c r="P41" s="239">
        <f>'RV en tarieven &gt;1600m3 en EHD'!P35</f>
        <v>7828</v>
      </c>
      <c r="Q41" s="239">
        <f>'RV en tarieven &gt;1600m3 en EHD'!Q35</f>
        <v>6305.0000000000009</v>
      </c>
      <c r="R41" s="239">
        <f>'RV en tarieven &gt;1600m3 en EHD'!R35</f>
        <v>4820.25</v>
      </c>
      <c r="S41" s="239">
        <f>'RV en tarieven &gt;1600m3 en EHD'!S35</f>
        <v>0</v>
      </c>
    </row>
    <row r="42" spans="1:21" s="67" customFormat="1">
      <c r="B42" s="142"/>
      <c r="C42" s="59"/>
      <c r="D42" s="59"/>
      <c r="E42" s="59"/>
      <c r="F42" s="59"/>
      <c r="L42" s="240"/>
      <c r="M42" s="240"/>
      <c r="N42" s="240"/>
      <c r="O42" s="240"/>
      <c r="P42" s="240"/>
      <c r="Q42" s="240"/>
      <c r="R42" s="240"/>
      <c r="S42" s="240"/>
    </row>
    <row r="43" spans="1:21" s="67" customFormat="1">
      <c r="B43" s="44" t="s">
        <v>315</v>
      </c>
      <c r="C43" s="59"/>
      <c r="D43" s="59"/>
      <c r="E43" s="59"/>
      <c r="F43" s="59"/>
      <c r="L43" s="240"/>
      <c r="M43" s="240"/>
      <c r="N43" s="240"/>
      <c r="O43" s="240"/>
      <c r="P43" s="240"/>
      <c r="Q43" s="240"/>
      <c r="R43" s="240"/>
      <c r="S43" s="240"/>
    </row>
    <row r="44" spans="1:21" s="67" customFormat="1">
      <c r="B44" s="45" t="s">
        <v>316</v>
      </c>
      <c r="C44" s="59"/>
      <c r="D44" s="59"/>
      <c r="E44" s="59"/>
      <c r="F44" s="50" t="s">
        <v>476</v>
      </c>
      <c r="L44" s="239">
        <f>'RV en tarieven &gt;1600m3 en EHD'!L38</f>
        <v>0</v>
      </c>
      <c r="M44" s="239">
        <f>'RV en tarieven &gt;1600m3 en EHD'!M38</f>
        <v>0</v>
      </c>
      <c r="N44" s="239">
        <f>'RV en tarieven &gt;1600m3 en EHD'!N38</f>
        <v>0</v>
      </c>
      <c r="O44" s="239">
        <f>'RV en tarieven &gt;1600m3 en EHD'!O38</f>
        <v>0</v>
      </c>
      <c r="P44" s="239">
        <f>'RV en tarieven &gt;1600m3 en EHD'!P38</f>
        <v>0</v>
      </c>
      <c r="Q44" s="239">
        <f>'RV en tarieven &gt;1600m3 en EHD'!Q38</f>
        <v>0</v>
      </c>
      <c r="R44" s="239">
        <f>'RV en tarieven &gt;1600m3 en EHD'!R38</f>
        <v>0</v>
      </c>
      <c r="S44" s="239">
        <f>'RV en tarieven &gt;1600m3 en EHD'!S38</f>
        <v>0</v>
      </c>
    </row>
    <row r="45" spans="1:21" s="67" customFormat="1">
      <c r="B45" s="2"/>
      <c r="C45" s="2"/>
      <c r="D45" s="2"/>
      <c r="E45" s="2"/>
      <c r="F45" s="2"/>
      <c r="L45" s="241"/>
      <c r="M45" s="241"/>
      <c r="N45" s="241"/>
      <c r="O45" s="241"/>
      <c r="P45" s="241"/>
      <c r="Q45" s="241"/>
      <c r="R45" s="241"/>
      <c r="S45" s="241"/>
    </row>
    <row r="46" spans="1:21" s="78" customFormat="1">
      <c r="A46" s="77"/>
      <c r="B46" s="78" t="s">
        <v>446</v>
      </c>
    </row>
    <row r="48" spans="1:21">
      <c r="B48" s="142" t="s">
        <v>443</v>
      </c>
      <c r="C48" s="59"/>
      <c r="D48" s="59"/>
      <c r="E48" s="59"/>
      <c r="F48" s="62"/>
    </row>
    <row r="49" spans="2:19">
      <c r="B49" s="121"/>
      <c r="C49" s="59"/>
      <c r="D49" s="59"/>
      <c r="E49" s="59"/>
      <c r="F49" s="62"/>
    </row>
    <row r="50" spans="2:19">
      <c r="B50" s="44" t="s">
        <v>251</v>
      </c>
      <c r="C50" s="59"/>
      <c r="D50" s="59"/>
      <c r="E50" s="59"/>
      <c r="F50" s="62"/>
    </row>
    <row r="51" spans="2:19">
      <c r="B51" s="45" t="s">
        <v>260</v>
      </c>
      <c r="C51" s="59"/>
      <c r="D51" s="59"/>
      <c r="E51" s="59"/>
      <c r="F51" s="62" t="s">
        <v>110</v>
      </c>
      <c r="L51" s="155">
        <f>'RV en tarieven &gt;1600m3 en EHD'!L45</f>
        <v>0</v>
      </c>
      <c r="M51" s="155">
        <f>'RV en tarieven &gt;1600m3 en EHD'!M45</f>
        <v>0</v>
      </c>
      <c r="N51" s="155">
        <f>'RV en tarieven &gt;1600m3 en EHD'!N45</f>
        <v>29.309066124830689</v>
      </c>
      <c r="O51" s="155">
        <f>'RV en tarieven &gt;1600m3 en EHD'!O45</f>
        <v>38.728853499598991</v>
      </c>
      <c r="P51" s="155">
        <f>'RV en tarieven &gt;1600m3 en EHD'!P45</f>
        <v>0</v>
      </c>
      <c r="Q51" s="155">
        <f>'RV en tarieven &gt;1600m3 en EHD'!Q45</f>
        <v>50.575424242424248</v>
      </c>
      <c r="R51" s="155">
        <f>'RV en tarieven &gt;1600m3 en EHD'!R45</f>
        <v>0</v>
      </c>
      <c r="S51" s="155">
        <f>'RV en tarieven &gt;1600m3 en EHD'!S45</f>
        <v>0</v>
      </c>
    </row>
    <row r="52" spans="2:19">
      <c r="B52" s="45" t="s">
        <v>261</v>
      </c>
      <c r="C52" s="59"/>
      <c r="D52" s="59"/>
      <c r="E52" s="59"/>
      <c r="F52" s="62" t="s">
        <v>110</v>
      </c>
      <c r="L52" s="155">
        <f>'RV en tarieven &gt;1600m3 en EHD'!L46</f>
        <v>0</v>
      </c>
      <c r="M52" s="155">
        <f>'RV en tarieven &gt;1600m3 en EHD'!M46</f>
        <v>0</v>
      </c>
      <c r="N52" s="155">
        <f>'RV en tarieven &gt;1600m3 en EHD'!N46</f>
        <v>14.933414698244107</v>
      </c>
      <c r="O52" s="155">
        <f>'RV en tarieven &gt;1600m3 en EHD'!O46</f>
        <v>33.742627310252608</v>
      </c>
      <c r="P52" s="155">
        <f>'RV en tarieven &gt;1600m3 en EHD'!P46</f>
        <v>0</v>
      </c>
      <c r="Q52" s="155">
        <f>'RV en tarieven &gt;1600m3 en EHD'!Q46</f>
        <v>47.561198653198652</v>
      </c>
      <c r="R52" s="155">
        <f>'RV en tarieven &gt;1600m3 en EHD'!R46</f>
        <v>8.3333333333333339</v>
      </c>
      <c r="S52" s="155">
        <f>'RV en tarieven &gt;1600m3 en EHD'!S46</f>
        <v>0</v>
      </c>
    </row>
    <row r="53" spans="2:19">
      <c r="C53" s="59"/>
      <c r="D53" s="59"/>
      <c r="E53" s="59"/>
      <c r="F53" s="62"/>
      <c r="L53" s="141"/>
      <c r="M53" s="141"/>
      <c r="N53" s="141"/>
      <c r="O53" s="141"/>
      <c r="P53" s="141"/>
      <c r="Q53" s="141"/>
      <c r="R53" s="141"/>
      <c r="S53" s="141"/>
    </row>
    <row r="54" spans="2:19">
      <c r="B54" s="44" t="s">
        <v>262</v>
      </c>
      <c r="C54" s="59"/>
      <c r="D54" s="59"/>
      <c r="E54" s="59"/>
      <c r="F54" s="62"/>
      <c r="L54" s="141"/>
      <c r="M54" s="141"/>
      <c r="N54" s="141"/>
      <c r="O54" s="141"/>
      <c r="P54" s="141"/>
      <c r="Q54" s="141"/>
      <c r="R54" s="141"/>
      <c r="S54" s="141"/>
    </row>
    <row r="55" spans="2:19">
      <c r="B55" s="45" t="s">
        <v>260</v>
      </c>
      <c r="C55" s="59"/>
      <c r="D55" s="59"/>
      <c r="E55" s="59"/>
      <c r="F55" s="62" t="s">
        <v>110</v>
      </c>
      <c r="L55" s="155">
        <f>'RV en tarieven &gt;1600m3 en EHD'!L49</f>
        <v>0</v>
      </c>
      <c r="M55" s="155">
        <f>'RV en tarieven &gt;1600m3 en EHD'!M49</f>
        <v>4.6945922487641045</v>
      </c>
      <c r="N55" s="155">
        <f>'RV en tarieven &gt;1600m3 en EHD'!N49</f>
        <v>9.1174496628711328</v>
      </c>
      <c r="O55" s="155">
        <f>'RV en tarieven &gt;1600m3 en EHD'!O49</f>
        <v>6.7176026450334465</v>
      </c>
      <c r="P55" s="155">
        <f>'RV en tarieven &gt;1600m3 en EHD'!P49</f>
        <v>5</v>
      </c>
      <c r="Q55" s="155">
        <f>'RV en tarieven &gt;1600m3 en EHD'!Q49</f>
        <v>0</v>
      </c>
      <c r="R55" s="155">
        <f>'RV en tarieven &gt;1600m3 en EHD'!R49</f>
        <v>0</v>
      </c>
      <c r="S55" s="155">
        <f>'RV en tarieven &gt;1600m3 en EHD'!S49</f>
        <v>0</v>
      </c>
    </row>
    <row r="56" spans="2:19">
      <c r="B56" s="45" t="s">
        <v>261</v>
      </c>
      <c r="C56" s="59"/>
      <c r="D56" s="59"/>
      <c r="E56" s="59"/>
      <c r="F56" s="62" t="s">
        <v>110</v>
      </c>
      <c r="L56" s="155">
        <f>'RV en tarieven &gt;1600m3 en EHD'!L50</f>
        <v>0</v>
      </c>
      <c r="M56" s="155">
        <f>'RV en tarieven &gt;1600m3 en EHD'!M50</f>
        <v>2.6655043586550438</v>
      </c>
      <c r="N56" s="155">
        <f>'RV en tarieven &gt;1600m3 en EHD'!N50</f>
        <v>36.490361934702428</v>
      </c>
      <c r="O56" s="155">
        <f>'RV en tarieven &gt;1600m3 en EHD'!O50</f>
        <v>7.1664827057010649</v>
      </c>
      <c r="P56" s="155">
        <f>'RV en tarieven &gt;1600m3 en EHD'!P50</f>
        <v>3</v>
      </c>
      <c r="Q56" s="155">
        <f>'RV en tarieven &gt;1600m3 en EHD'!Q50</f>
        <v>0</v>
      </c>
      <c r="R56" s="155">
        <f>'RV en tarieven &gt;1600m3 en EHD'!R50</f>
        <v>70</v>
      </c>
      <c r="S56" s="155">
        <f>'RV en tarieven &gt;1600m3 en EHD'!S50</f>
        <v>0</v>
      </c>
    </row>
    <row r="57" spans="2:19">
      <c r="B57" s="142"/>
      <c r="C57" s="59"/>
      <c r="D57" s="59"/>
      <c r="E57" s="59"/>
      <c r="F57" s="59"/>
      <c r="L57" s="141"/>
      <c r="M57" s="141"/>
      <c r="N57" s="141"/>
      <c r="O57" s="141"/>
      <c r="P57" s="141"/>
      <c r="Q57" s="141"/>
      <c r="R57" s="141"/>
      <c r="S57" s="141"/>
    </row>
    <row r="58" spans="2:19">
      <c r="B58" s="44" t="s">
        <v>315</v>
      </c>
      <c r="C58" s="59"/>
      <c r="D58" s="59"/>
      <c r="E58" s="59"/>
      <c r="F58" s="62"/>
      <c r="L58" s="141"/>
      <c r="M58" s="141"/>
      <c r="N58" s="141"/>
      <c r="O58" s="141"/>
      <c r="P58" s="141"/>
      <c r="Q58" s="141"/>
      <c r="R58" s="141"/>
      <c r="S58" s="141"/>
    </row>
    <row r="59" spans="2:19">
      <c r="B59" s="45" t="s">
        <v>316</v>
      </c>
      <c r="C59" s="59"/>
      <c r="D59" s="59"/>
      <c r="E59" s="59"/>
      <c r="F59" s="62" t="s">
        <v>110</v>
      </c>
      <c r="L59" s="155">
        <f>'RV en tarieven &gt;1600m3 en EHD'!L53</f>
        <v>0</v>
      </c>
      <c r="M59" s="155">
        <f>'RV en tarieven &gt;1600m3 en EHD'!M53</f>
        <v>4</v>
      </c>
      <c r="N59" s="155">
        <f>'RV en tarieven &gt;1600m3 en EHD'!N53</f>
        <v>4</v>
      </c>
      <c r="O59" s="155">
        <f>'RV en tarieven &gt;1600m3 en EHD'!O53</f>
        <v>1</v>
      </c>
      <c r="P59" s="155">
        <f>'RV en tarieven &gt;1600m3 en EHD'!P53</f>
        <v>0</v>
      </c>
      <c r="Q59" s="155">
        <f>'RV en tarieven &gt;1600m3 en EHD'!Q53</f>
        <v>0</v>
      </c>
      <c r="R59" s="155">
        <f>'RV en tarieven &gt;1600m3 en EHD'!R53</f>
        <v>0</v>
      </c>
      <c r="S59" s="155">
        <f>'RV en tarieven &gt;1600m3 en EHD'!S53</f>
        <v>8</v>
      </c>
    </row>
    <row r="60" spans="2:19">
      <c r="C60" s="59"/>
      <c r="D60" s="59"/>
      <c r="E60" s="59"/>
      <c r="F60" s="62"/>
      <c r="L60" s="141"/>
      <c r="M60" s="141"/>
      <c r="N60" s="141"/>
      <c r="O60" s="141"/>
      <c r="P60" s="141"/>
      <c r="Q60" s="141"/>
      <c r="R60" s="141"/>
      <c r="S60" s="141"/>
    </row>
    <row r="61" spans="2:19">
      <c r="B61" s="44" t="s">
        <v>263</v>
      </c>
      <c r="C61" s="59"/>
      <c r="D61" s="59"/>
      <c r="E61" s="59"/>
      <c r="F61" s="62"/>
      <c r="L61" s="141"/>
      <c r="M61" s="141"/>
      <c r="N61" s="141"/>
      <c r="O61" s="141"/>
      <c r="P61" s="141"/>
      <c r="Q61" s="141"/>
      <c r="R61" s="141"/>
      <c r="S61" s="141"/>
    </row>
    <row r="62" spans="2:19">
      <c r="B62" s="121"/>
      <c r="C62" s="59"/>
      <c r="D62" s="59"/>
      <c r="E62" s="59"/>
      <c r="F62" s="62"/>
      <c r="L62" s="141"/>
      <c r="M62" s="141"/>
      <c r="N62" s="141"/>
      <c r="O62" s="141"/>
      <c r="P62" s="141"/>
      <c r="Q62" s="141"/>
      <c r="R62" s="141"/>
      <c r="S62" s="141"/>
    </row>
    <row r="63" spans="2:19">
      <c r="B63" s="44" t="s">
        <v>251</v>
      </c>
      <c r="C63" s="59"/>
      <c r="D63" s="59"/>
      <c r="E63" s="59"/>
      <c r="F63" s="62"/>
      <c r="L63" s="141"/>
      <c r="M63" s="141"/>
      <c r="N63" s="141"/>
      <c r="O63" s="141"/>
      <c r="P63" s="141"/>
      <c r="Q63" s="141"/>
      <c r="R63" s="141"/>
      <c r="S63" s="141"/>
    </row>
    <row r="64" spans="2:19">
      <c r="B64" s="45" t="s">
        <v>260</v>
      </c>
      <c r="C64" s="59"/>
      <c r="D64" s="59"/>
      <c r="E64" s="59"/>
      <c r="F64" s="62" t="s">
        <v>110</v>
      </c>
      <c r="L64" s="155">
        <f>'RV en tarieven &gt;1600m3 en EHD'!L58</f>
        <v>0</v>
      </c>
      <c r="M64" s="155">
        <f>'RV en tarieven &gt;1600m3 en EHD'!M58</f>
        <v>0</v>
      </c>
      <c r="N64" s="155">
        <f>'RV en tarieven &gt;1600m3 en EHD'!N58</f>
        <v>0</v>
      </c>
      <c r="O64" s="155">
        <f>'RV en tarieven &gt;1600m3 en EHD'!O58</f>
        <v>0</v>
      </c>
      <c r="P64" s="155">
        <f>'RV en tarieven &gt;1600m3 en EHD'!P58</f>
        <v>0</v>
      </c>
      <c r="Q64" s="155">
        <f>'RV en tarieven &gt;1600m3 en EHD'!Q58</f>
        <v>0</v>
      </c>
      <c r="R64" s="155">
        <f>'RV en tarieven &gt;1600m3 en EHD'!R58</f>
        <v>0</v>
      </c>
      <c r="S64" s="155">
        <f>'RV en tarieven &gt;1600m3 en EHD'!S58</f>
        <v>0</v>
      </c>
    </row>
    <row r="65" spans="1:19">
      <c r="B65" s="45" t="s">
        <v>261</v>
      </c>
      <c r="C65" s="59"/>
      <c r="D65" s="59"/>
      <c r="E65" s="59"/>
      <c r="F65" s="62" t="s">
        <v>110</v>
      </c>
      <c r="L65" s="155">
        <f>'RV en tarieven &gt;1600m3 en EHD'!L59</f>
        <v>0</v>
      </c>
      <c r="M65" s="155">
        <f>'RV en tarieven &gt;1600m3 en EHD'!M59</f>
        <v>0</v>
      </c>
      <c r="N65" s="155">
        <f>'RV en tarieven &gt;1600m3 en EHD'!N59</f>
        <v>0</v>
      </c>
      <c r="O65" s="155">
        <f>'RV en tarieven &gt;1600m3 en EHD'!O59</f>
        <v>0</v>
      </c>
      <c r="P65" s="155">
        <f>'RV en tarieven &gt;1600m3 en EHD'!P59</f>
        <v>0</v>
      </c>
      <c r="Q65" s="155">
        <f>'RV en tarieven &gt;1600m3 en EHD'!Q59</f>
        <v>0</v>
      </c>
      <c r="R65" s="155">
        <f>'RV en tarieven &gt;1600m3 en EHD'!R59</f>
        <v>0</v>
      </c>
      <c r="S65" s="155">
        <f>'RV en tarieven &gt;1600m3 en EHD'!S59</f>
        <v>0</v>
      </c>
    </row>
    <row r="66" spans="1:19">
      <c r="C66" s="59"/>
      <c r="D66" s="59"/>
      <c r="E66" s="59"/>
      <c r="F66" s="62"/>
      <c r="L66" s="141"/>
      <c r="M66" s="141"/>
      <c r="N66" s="141"/>
      <c r="O66" s="141"/>
      <c r="P66" s="141"/>
      <c r="Q66" s="141"/>
      <c r="R66" s="141"/>
      <c r="S66" s="141"/>
    </row>
    <row r="67" spans="1:19">
      <c r="B67" s="44" t="s">
        <v>262</v>
      </c>
      <c r="C67" s="59"/>
      <c r="D67" s="59"/>
      <c r="E67" s="59"/>
      <c r="F67" s="62"/>
      <c r="L67" s="141"/>
      <c r="M67" s="141"/>
      <c r="N67" s="141"/>
      <c r="O67" s="141"/>
      <c r="P67" s="141"/>
      <c r="Q67" s="141"/>
      <c r="R67" s="141"/>
      <c r="S67" s="141"/>
    </row>
    <row r="68" spans="1:19">
      <c r="B68" s="45" t="s">
        <v>260</v>
      </c>
      <c r="C68" s="59"/>
      <c r="D68" s="59"/>
      <c r="E68" s="59"/>
      <c r="F68" s="62" t="s">
        <v>110</v>
      </c>
      <c r="L68" s="155">
        <f>'RV en tarieven &gt;1600m3 en EHD'!L62</f>
        <v>0</v>
      </c>
      <c r="M68" s="155">
        <f>'RV en tarieven &gt;1600m3 en EHD'!M62</f>
        <v>0.66666666666666663</v>
      </c>
      <c r="N68" s="155">
        <f>'RV en tarieven &gt;1600m3 en EHD'!N62</f>
        <v>0.28058474317379956</v>
      </c>
      <c r="O68" s="155">
        <f>'RV en tarieven &gt;1600m3 en EHD'!O62</f>
        <v>2.9492776206045377E-2</v>
      </c>
      <c r="P68" s="155">
        <f>'RV en tarieven &gt;1600m3 en EHD'!P62</f>
        <v>0</v>
      </c>
      <c r="Q68" s="155">
        <f>'RV en tarieven &gt;1600m3 en EHD'!Q62</f>
        <v>2.3822492199183937E-2</v>
      </c>
      <c r="R68" s="155">
        <f>'RV en tarieven &gt;1600m3 en EHD'!R62</f>
        <v>0</v>
      </c>
      <c r="S68" s="155">
        <f>'RV en tarieven &gt;1600m3 en EHD'!S62</f>
        <v>0</v>
      </c>
    </row>
    <row r="69" spans="1:19">
      <c r="B69" s="45" t="s">
        <v>261</v>
      </c>
      <c r="C69" s="59"/>
      <c r="D69" s="59"/>
      <c r="E69" s="59"/>
      <c r="F69" s="62" t="s">
        <v>110</v>
      </c>
      <c r="L69" s="155">
        <f>'RV en tarieven &gt;1600m3 en EHD'!L63</f>
        <v>0</v>
      </c>
      <c r="M69" s="155">
        <f>'RV en tarieven &gt;1600m3 en EHD'!M63</f>
        <v>0</v>
      </c>
      <c r="N69" s="155">
        <f>'RV en tarieven &gt;1600m3 en EHD'!N63</f>
        <v>0</v>
      </c>
      <c r="O69" s="155">
        <f>'RV en tarieven &gt;1600m3 en EHD'!O63</f>
        <v>0</v>
      </c>
      <c r="P69" s="155">
        <f>'RV en tarieven &gt;1600m3 en EHD'!P63</f>
        <v>0</v>
      </c>
      <c r="Q69" s="155">
        <f>'RV en tarieven &gt;1600m3 en EHD'!Q63</f>
        <v>0.99999999999999989</v>
      </c>
      <c r="R69" s="155">
        <f>'RV en tarieven &gt;1600m3 en EHD'!R63</f>
        <v>0</v>
      </c>
      <c r="S69" s="155">
        <f>'RV en tarieven &gt;1600m3 en EHD'!S63</f>
        <v>0</v>
      </c>
    </row>
    <row r="70" spans="1:19">
      <c r="B70" s="142"/>
      <c r="C70" s="59"/>
      <c r="D70" s="59"/>
      <c r="E70" s="59"/>
      <c r="F70" s="59"/>
      <c r="L70" s="141"/>
      <c r="M70" s="141"/>
      <c r="N70" s="141"/>
      <c r="O70" s="141"/>
      <c r="P70" s="141"/>
      <c r="Q70" s="141"/>
      <c r="R70" s="141"/>
      <c r="S70" s="141"/>
    </row>
    <row r="71" spans="1:19">
      <c r="B71" s="44" t="s">
        <v>315</v>
      </c>
      <c r="C71" s="59"/>
      <c r="D71" s="59"/>
      <c r="E71" s="59"/>
      <c r="F71" s="59"/>
      <c r="L71" s="141"/>
      <c r="M71" s="141"/>
      <c r="N71" s="141"/>
      <c r="O71" s="141"/>
      <c r="P71" s="141"/>
      <c r="Q71" s="141"/>
      <c r="R71" s="141"/>
      <c r="S71" s="141"/>
    </row>
    <row r="72" spans="1:19">
      <c r="B72" s="45" t="s">
        <v>316</v>
      </c>
      <c r="C72" s="59"/>
      <c r="D72" s="59"/>
      <c r="E72" s="59"/>
      <c r="F72" s="62" t="s">
        <v>110</v>
      </c>
      <c r="L72" s="155">
        <f>'RV en tarieven &gt;1600m3 en EHD'!L66</f>
        <v>0</v>
      </c>
      <c r="M72" s="155">
        <f>'RV en tarieven &gt;1600m3 en EHD'!M66</f>
        <v>0</v>
      </c>
      <c r="N72" s="155">
        <f>'RV en tarieven &gt;1600m3 en EHD'!N66</f>
        <v>0</v>
      </c>
      <c r="O72" s="155">
        <f>'RV en tarieven &gt;1600m3 en EHD'!O66</f>
        <v>0</v>
      </c>
      <c r="P72" s="155">
        <f>'RV en tarieven &gt;1600m3 en EHD'!P66</f>
        <v>0</v>
      </c>
      <c r="Q72" s="155">
        <f>'RV en tarieven &gt;1600m3 en EHD'!Q66</f>
        <v>0</v>
      </c>
      <c r="R72" s="155">
        <f>'RV en tarieven &gt;1600m3 en EHD'!R66</f>
        <v>0</v>
      </c>
      <c r="S72" s="155">
        <f>'RV en tarieven &gt;1600m3 en EHD'!S66</f>
        <v>0</v>
      </c>
    </row>
    <row r="73" spans="1:19">
      <c r="L73" s="67"/>
      <c r="M73" s="67"/>
      <c r="N73" s="67"/>
      <c r="O73" s="67"/>
      <c r="P73" s="67"/>
      <c r="Q73" s="67"/>
      <c r="R73" s="67"/>
      <c r="S73" s="67"/>
    </row>
    <row r="74" spans="1:19" s="78" customFormat="1">
      <c r="A74" s="77"/>
      <c r="B74" s="78" t="s">
        <v>452</v>
      </c>
    </row>
    <row r="76" spans="1:19">
      <c r="B76" s="142" t="s">
        <v>443</v>
      </c>
    </row>
    <row r="77" spans="1:19">
      <c r="B77" s="121"/>
    </row>
    <row r="78" spans="1:19">
      <c r="B78" s="44" t="s">
        <v>251</v>
      </c>
    </row>
    <row r="79" spans="1:19">
      <c r="B79" s="45" t="s">
        <v>260</v>
      </c>
      <c r="F79" s="2" t="s">
        <v>447</v>
      </c>
      <c r="J79" s="55">
        <f>SUM(L79:S79)</f>
        <v>26211.966086136032</v>
      </c>
      <c r="L79" s="49">
        <f>L23*L51</f>
        <v>0</v>
      </c>
      <c r="M79" s="49">
        <f t="shared" ref="M79:S79" si="0">M23*M51</f>
        <v>0</v>
      </c>
      <c r="N79" s="49">
        <f t="shared" si="0"/>
        <v>4162.4735710484547</v>
      </c>
      <c r="O79" s="49">
        <f t="shared" si="0"/>
        <v>13198.793272663333</v>
      </c>
      <c r="P79" s="49">
        <f t="shared" si="0"/>
        <v>0</v>
      </c>
      <c r="Q79" s="49">
        <f t="shared" si="0"/>
        <v>8850.6992424242435</v>
      </c>
      <c r="R79" s="49">
        <f t="shared" si="0"/>
        <v>0</v>
      </c>
      <c r="S79" s="49">
        <f t="shared" si="0"/>
        <v>0</v>
      </c>
    </row>
    <row r="80" spans="1:19">
      <c r="B80" s="45" t="s">
        <v>261</v>
      </c>
      <c r="F80" s="2" t="s">
        <v>447</v>
      </c>
      <c r="J80" s="55">
        <f>SUM(L80:S80)</f>
        <v>24051.133367771556</v>
      </c>
      <c r="L80" s="49">
        <f t="shared" ref="L80:S80" si="1">L24*L52</f>
        <v>0</v>
      </c>
      <c r="M80" s="49">
        <f t="shared" si="1"/>
        <v>0</v>
      </c>
      <c r="N80" s="49">
        <f t="shared" si="1"/>
        <v>2242.1028827943701</v>
      </c>
      <c r="O80" s="49">
        <f t="shared" si="1"/>
        <v>11499.487387334088</v>
      </c>
      <c r="P80" s="49">
        <f t="shared" si="1"/>
        <v>0</v>
      </c>
      <c r="Q80" s="49">
        <f t="shared" si="1"/>
        <v>8323.2097643097641</v>
      </c>
      <c r="R80" s="49">
        <f t="shared" si="1"/>
        <v>1986.3333333333333</v>
      </c>
      <c r="S80" s="49">
        <f t="shared" si="1"/>
        <v>0</v>
      </c>
    </row>
    <row r="81" spans="2:19">
      <c r="L81" s="48"/>
      <c r="M81" s="48"/>
      <c r="N81" s="48"/>
      <c r="O81" s="48"/>
      <c r="P81" s="48"/>
      <c r="Q81" s="48"/>
      <c r="R81" s="48"/>
      <c r="S81" s="48"/>
    </row>
    <row r="82" spans="2:19">
      <c r="B82" s="44" t="s">
        <v>262</v>
      </c>
      <c r="L82" s="48"/>
      <c r="M82" s="48"/>
      <c r="N82" s="48"/>
      <c r="O82" s="48"/>
      <c r="P82" s="48"/>
      <c r="Q82" s="48"/>
      <c r="R82" s="48"/>
      <c r="S82" s="48"/>
    </row>
    <row r="83" spans="2:19">
      <c r="B83" s="45" t="s">
        <v>260</v>
      </c>
      <c r="F83" s="2" t="s">
        <v>447</v>
      </c>
      <c r="J83" s="55">
        <f t="shared" ref="J83:J84" si="2">SUM(L83:S83)</f>
        <v>6505.5331913788787</v>
      </c>
      <c r="L83" s="49">
        <f t="shared" ref="L83:S83" si="3">L27*L55</f>
        <v>0</v>
      </c>
      <c r="M83" s="49">
        <f t="shared" si="3"/>
        <v>1821.314008830522</v>
      </c>
      <c r="N83" s="49">
        <f t="shared" si="3"/>
        <v>1294.8602011209584</v>
      </c>
      <c r="O83" s="49">
        <f t="shared" si="3"/>
        <v>2289.3589814273982</v>
      </c>
      <c r="P83" s="49">
        <f t="shared" si="3"/>
        <v>1100</v>
      </c>
      <c r="Q83" s="49">
        <f t="shared" si="3"/>
        <v>0</v>
      </c>
      <c r="R83" s="49">
        <f t="shared" si="3"/>
        <v>0</v>
      </c>
      <c r="S83" s="49">
        <f t="shared" si="3"/>
        <v>0</v>
      </c>
    </row>
    <row r="84" spans="2:19">
      <c r="B84" s="45" t="s">
        <v>261</v>
      </c>
      <c r="F84" s="2" t="s">
        <v>447</v>
      </c>
      <c r="J84" s="55">
        <f t="shared" si="2"/>
        <v>26300.309317962958</v>
      </c>
      <c r="L84" s="49">
        <f t="shared" ref="L84:S84" si="4">L28*L56</f>
        <v>0</v>
      </c>
      <c r="M84" s="49">
        <f t="shared" si="4"/>
        <v>1034.1090709838106</v>
      </c>
      <c r="N84" s="49">
        <f t="shared" si="4"/>
        <v>5478.6629408762219</v>
      </c>
      <c r="O84" s="49">
        <f t="shared" si="4"/>
        <v>2442.3373061029224</v>
      </c>
      <c r="P84" s="49">
        <f t="shared" si="4"/>
        <v>660</v>
      </c>
      <c r="Q84" s="49">
        <f t="shared" si="4"/>
        <v>0</v>
      </c>
      <c r="R84" s="49">
        <f t="shared" si="4"/>
        <v>16685.2</v>
      </c>
      <c r="S84" s="49">
        <f t="shared" si="4"/>
        <v>0</v>
      </c>
    </row>
    <row r="85" spans="2:19">
      <c r="B85" s="142"/>
      <c r="L85" s="48"/>
      <c r="M85" s="48"/>
      <c r="N85" s="48"/>
      <c r="O85" s="48"/>
      <c r="P85" s="48"/>
      <c r="Q85" s="48"/>
      <c r="R85" s="48"/>
      <c r="S85" s="48"/>
    </row>
    <row r="86" spans="2:19">
      <c r="B86" s="44" t="s">
        <v>315</v>
      </c>
      <c r="L86" s="48"/>
      <c r="M86" s="48"/>
      <c r="N86" s="48"/>
      <c r="O86" s="48"/>
      <c r="P86" s="48"/>
      <c r="Q86" s="48"/>
      <c r="R86" s="48"/>
      <c r="S86" s="48"/>
    </row>
    <row r="87" spans="2:19">
      <c r="B87" s="45" t="s">
        <v>316</v>
      </c>
      <c r="F87" s="2" t="s">
        <v>447</v>
      </c>
      <c r="J87" s="55">
        <f>SUM(L87:S87)</f>
        <v>49991.360000000001</v>
      </c>
      <c r="L87" s="49">
        <f t="shared" ref="L87:S87" si="5">L31*L59</f>
        <v>0</v>
      </c>
      <c r="M87" s="49">
        <f t="shared" si="5"/>
        <v>15646.079999999998</v>
      </c>
      <c r="N87" s="49">
        <f t="shared" si="5"/>
        <v>5131.6000000000004</v>
      </c>
      <c r="O87" s="49">
        <f t="shared" si="5"/>
        <v>571.68000000000006</v>
      </c>
      <c r="P87" s="49">
        <f t="shared" si="5"/>
        <v>0</v>
      </c>
      <c r="Q87" s="49">
        <f t="shared" si="5"/>
        <v>0</v>
      </c>
      <c r="R87" s="49">
        <f t="shared" si="5"/>
        <v>0</v>
      </c>
      <c r="S87" s="49">
        <f t="shared" si="5"/>
        <v>28642</v>
      </c>
    </row>
    <row r="88" spans="2:19">
      <c r="L88" s="48"/>
      <c r="M88" s="48"/>
      <c r="N88" s="48"/>
      <c r="O88" s="48"/>
      <c r="P88" s="48"/>
      <c r="Q88" s="48"/>
      <c r="R88" s="48"/>
      <c r="S88" s="48"/>
    </row>
    <row r="89" spans="2:19">
      <c r="B89" s="44" t="s">
        <v>263</v>
      </c>
      <c r="L89" s="48"/>
      <c r="M89" s="48"/>
      <c r="N89" s="48"/>
      <c r="O89" s="48"/>
      <c r="P89" s="48"/>
      <c r="Q89" s="48"/>
      <c r="R89" s="48"/>
      <c r="S89" s="48"/>
    </row>
    <row r="90" spans="2:19">
      <c r="B90" s="121"/>
      <c r="L90" s="48"/>
      <c r="M90" s="48"/>
      <c r="N90" s="48"/>
      <c r="O90" s="48"/>
      <c r="P90" s="48"/>
      <c r="Q90" s="48"/>
      <c r="R90" s="48"/>
      <c r="S90" s="48"/>
    </row>
    <row r="91" spans="2:19">
      <c r="B91" s="44" t="s">
        <v>251</v>
      </c>
      <c r="L91" s="48"/>
      <c r="M91" s="48"/>
      <c r="N91" s="48"/>
      <c r="O91" s="48"/>
      <c r="P91" s="48"/>
      <c r="Q91" s="48"/>
      <c r="R91" s="48"/>
      <c r="S91" s="48"/>
    </row>
    <row r="92" spans="2:19">
      <c r="B92" s="45" t="s">
        <v>260</v>
      </c>
      <c r="F92" s="2" t="s">
        <v>447</v>
      </c>
      <c r="J92" s="55">
        <f t="shared" ref="J92:J93" si="6">SUM(L92:S92)</f>
        <v>0</v>
      </c>
      <c r="L92" s="49">
        <f t="shared" ref="L92:S92" si="7">L36*L64</f>
        <v>0</v>
      </c>
      <c r="M92" s="49">
        <f t="shared" si="7"/>
        <v>0</v>
      </c>
      <c r="N92" s="49">
        <f t="shared" si="7"/>
        <v>0</v>
      </c>
      <c r="O92" s="49">
        <f t="shared" si="7"/>
        <v>0</v>
      </c>
      <c r="P92" s="49">
        <f t="shared" si="7"/>
        <v>0</v>
      </c>
      <c r="Q92" s="49">
        <f t="shared" si="7"/>
        <v>0</v>
      </c>
      <c r="R92" s="49">
        <f t="shared" si="7"/>
        <v>0</v>
      </c>
      <c r="S92" s="49">
        <f t="shared" si="7"/>
        <v>0</v>
      </c>
    </row>
    <row r="93" spans="2:19">
      <c r="B93" s="45" t="s">
        <v>261</v>
      </c>
      <c r="F93" s="2" t="s">
        <v>447</v>
      </c>
      <c r="J93" s="55">
        <f t="shared" si="6"/>
        <v>0</v>
      </c>
      <c r="L93" s="49">
        <f t="shared" ref="L93:S93" si="8">L37*L65</f>
        <v>0</v>
      </c>
      <c r="M93" s="49">
        <f t="shared" si="8"/>
        <v>0</v>
      </c>
      <c r="N93" s="49">
        <f t="shared" si="8"/>
        <v>0</v>
      </c>
      <c r="O93" s="49">
        <f t="shared" si="8"/>
        <v>0</v>
      </c>
      <c r="P93" s="49">
        <f t="shared" si="8"/>
        <v>0</v>
      </c>
      <c r="Q93" s="49">
        <f t="shared" si="8"/>
        <v>0</v>
      </c>
      <c r="R93" s="49">
        <f t="shared" si="8"/>
        <v>0</v>
      </c>
      <c r="S93" s="49">
        <f t="shared" si="8"/>
        <v>0</v>
      </c>
    </row>
    <row r="94" spans="2:19">
      <c r="L94" s="48"/>
      <c r="M94" s="48"/>
      <c r="N94" s="48"/>
      <c r="O94" s="48"/>
      <c r="P94" s="48"/>
      <c r="Q94" s="48"/>
      <c r="R94" s="48"/>
      <c r="S94" s="48"/>
    </row>
    <row r="95" spans="2:19">
      <c r="B95" s="44" t="s">
        <v>262</v>
      </c>
      <c r="L95" s="48"/>
      <c r="M95" s="48"/>
      <c r="N95" s="48"/>
      <c r="O95" s="48"/>
      <c r="P95" s="48"/>
      <c r="Q95" s="48"/>
      <c r="R95" s="48"/>
      <c r="S95" s="48"/>
    </row>
    <row r="96" spans="2:19">
      <c r="B96" s="45" t="s">
        <v>260</v>
      </c>
      <c r="F96" s="2" t="s">
        <v>447</v>
      </c>
      <c r="J96" s="55">
        <f t="shared" ref="J96:J97" si="9">SUM(L96:S96)</f>
        <v>9380.2275993772128</v>
      </c>
      <c r="L96" s="49">
        <f t="shared" ref="L96:S96" si="10">L40*L68</f>
        <v>0</v>
      </c>
      <c r="M96" s="49">
        <f t="shared" si="10"/>
        <v>7830</v>
      </c>
      <c r="N96" s="49">
        <f t="shared" si="10"/>
        <v>1261.4697234453583</v>
      </c>
      <c r="O96" s="49">
        <f t="shared" si="10"/>
        <v>138.55706261600119</v>
      </c>
      <c r="P96" s="49">
        <f t="shared" si="10"/>
        <v>0</v>
      </c>
      <c r="Q96" s="49">
        <f t="shared" si="10"/>
        <v>150.20081331585476</v>
      </c>
      <c r="R96" s="49">
        <f t="shared" si="10"/>
        <v>0</v>
      </c>
      <c r="S96" s="49">
        <f t="shared" si="10"/>
        <v>0</v>
      </c>
    </row>
    <row r="97" spans="1:19">
      <c r="B97" s="45" t="s">
        <v>261</v>
      </c>
      <c r="F97" s="2" t="s">
        <v>447</v>
      </c>
      <c r="J97" s="55">
        <f t="shared" si="9"/>
        <v>6305</v>
      </c>
      <c r="L97" s="49">
        <f t="shared" ref="L97:S97" si="11">L41*L69</f>
        <v>0</v>
      </c>
      <c r="M97" s="49">
        <f t="shared" si="11"/>
        <v>0</v>
      </c>
      <c r="N97" s="49">
        <f t="shared" si="11"/>
        <v>0</v>
      </c>
      <c r="O97" s="49">
        <f t="shared" si="11"/>
        <v>0</v>
      </c>
      <c r="P97" s="49">
        <f t="shared" si="11"/>
        <v>0</v>
      </c>
      <c r="Q97" s="49">
        <f t="shared" si="11"/>
        <v>6305</v>
      </c>
      <c r="R97" s="49">
        <f t="shared" si="11"/>
        <v>0</v>
      </c>
      <c r="S97" s="49">
        <f t="shared" si="11"/>
        <v>0</v>
      </c>
    </row>
    <row r="98" spans="1:19">
      <c r="B98" s="142"/>
      <c r="L98" s="48"/>
      <c r="M98" s="48"/>
      <c r="N98" s="48"/>
      <c r="O98" s="48"/>
      <c r="P98" s="48"/>
      <c r="Q98" s="48"/>
      <c r="R98" s="48"/>
      <c r="S98" s="48"/>
    </row>
    <row r="99" spans="1:19">
      <c r="B99" s="44" t="s">
        <v>315</v>
      </c>
      <c r="L99" s="48"/>
      <c r="M99" s="48"/>
      <c r="N99" s="48"/>
      <c r="O99" s="48"/>
      <c r="P99" s="48"/>
      <c r="Q99" s="48"/>
      <c r="R99" s="48"/>
      <c r="S99" s="48"/>
    </row>
    <row r="100" spans="1:19">
      <c r="B100" s="45" t="s">
        <v>316</v>
      </c>
      <c r="F100" s="2" t="s">
        <v>447</v>
      </c>
      <c r="J100" s="55">
        <f>SUM(L100:S100)</f>
        <v>0</v>
      </c>
      <c r="L100" s="49">
        <f t="shared" ref="L100:S100" si="12">L44*L72</f>
        <v>0</v>
      </c>
      <c r="M100" s="49">
        <f t="shared" si="12"/>
        <v>0</v>
      </c>
      <c r="N100" s="49">
        <f t="shared" si="12"/>
        <v>0</v>
      </c>
      <c r="O100" s="49">
        <f t="shared" si="12"/>
        <v>0</v>
      </c>
      <c r="P100" s="49">
        <f t="shared" si="12"/>
        <v>0</v>
      </c>
      <c r="Q100" s="49">
        <f t="shared" si="12"/>
        <v>0</v>
      </c>
      <c r="R100" s="49">
        <f t="shared" si="12"/>
        <v>0</v>
      </c>
      <c r="S100" s="49">
        <f t="shared" si="12"/>
        <v>0</v>
      </c>
    </row>
    <row r="102" spans="1:19">
      <c r="B102" s="1" t="s">
        <v>487</v>
      </c>
      <c r="F102" s="2" t="s">
        <v>447</v>
      </c>
      <c r="J102" s="55">
        <f>SUM(L102:S102)</f>
        <v>148745.52956262665</v>
      </c>
      <c r="L102" s="55">
        <f>SUM(L79:L80,L83:L84,L87,L92:L93,L96:L97,L100)</f>
        <v>0</v>
      </c>
      <c r="M102" s="55">
        <f t="shared" ref="M102:S102" si="13">SUM(M79:M80,M83:M84,M87,M92:M93,M96:M97,M100)</f>
        <v>26331.503079814331</v>
      </c>
      <c r="N102" s="55">
        <f t="shared" si="13"/>
        <v>19571.169319285367</v>
      </c>
      <c r="O102" s="55">
        <f t="shared" si="13"/>
        <v>30140.214010143744</v>
      </c>
      <c r="P102" s="55">
        <f t="shared" si="13"/>
        <v>1760</v>
      </c>
      <c r="Q102" s="55">
        <f t="shared" si="13"/>
        <v>23629.109820049864</v>
      </c>
      <c r="R102" s="55">
        <f t="shared" si="13"/>
        <v>18671.533333333333</v>
      </c>
      <c r="S102" s="55">
        <f t="shared" si="13"/>
        <v>28642</v>
      </c>
    </row>
    <row r="104" spans="1:19" s="78" customFormat="1">
      <c r="A104" s="77"/>
      <c r="B104" s="78" t="s">
        <v>455</v>
      </c>
    </row>
    <row r="106" spans="1:19">
      <c r="B106" s="1" t="s">
        <v>486</v>
      </c>
      <c r="F106" s="2" t="s">
        <v>388</v>
      </c>
      <c r="J106" s="55">
        <f>SUM(L106:S106)</f>
        <v>150431.78404706658</v>
      </c>
      <c r="L106" s="55">
        <f>L102*(1-L14/100+$H$16)</f>
        <v>0</v>
      </c>
      <c r="M106" s="55">
        <f t="shared" ref="M106:S106" si="14">M102*(1-M14/100+$H$16)</f>
        <v>26668.546319235953</v>
      </c>
      <c r="N106" s="55">
        <f t="shared" si="14"/>
        <v>19817.766052708361</v>
      </c>
      <c r="O106" s="55">
        <f t="shared" si="14"/>
        <v>30556.148963483727</v>
      </c>
      <c r="P106" s="55">
        <f t="shared" si="14"/>
        <v>1783.9360000000001</v>
      </c>
      <c r="Q106" s="55">
        <f t="shared" si="14"/>
        <v>23945.739891638532</v>
      </c>
      <c r="R106" s="55">
        <f t="shared" si="14"/>
        <v>18860.115819999999</v>
      </c>
      <c r="S106" s="55">
        <f t="shared" si="14"/>
        <v>28799.531000000003</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Y115"/>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cols>
    <col min="1" max="1" width="4.7109375" style="2" customWidth="1"/>
    <col min="2" max="2" width="78.28515625" style="2" bestFit="1" customWidth="1"/>
    <col min="3" max="3" width="4.7109375" style="2" customWidth="1"/>
    <col min="4" max="5" width="4.5703125" style="2" customWidth="1"/>
    <col min="6" max="6" width="18.8554687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2" spans="1:25" s="22" customFormat="1" ht="18">
      <c r="B2" s="22" t="s">
        <v>478</v>
      </c>
    </row>
    <row r="4" spans="1:25">
      <c r="B4" s="31" t="s">
        <v>52</v>
      </c>
      <c r="C4" s="1"/>
      <c r="D4" s="1"/>
    </row>
    <row r="5" spans="1:25">
      <c r="B5" s="262" t="s">
        <v>529</v>
      </c>
      <c r="C5" s="262"/>
      <c r="D5" s="262"/>
      <c r="E5" s="262"/>
      <c r="F5" s="262"/>
      <c r="H5" s="23"/>
    </row>
    <row r="6" spans="1:25">
      <c r="B6" s="251" t="s">
        <v>484</v>
      </c>
      <c r="C6" s="251"/>
      <c r="D6" s="251"/>
      <c r="E6" s="251"/>
      <c r="F6" s="251"/>
      <c r="H6" s="23"/>
    </row>
    <row r="7" spans="1:25">
      <c r="B7" s="255"/>
      <c r="C7" s="255"/>
      <c r="D7" s="255"/>
      <c r="E7" s="255"/>
      <c r="F7" s="255"/>
      <c r="H7" s="23"/>
    </row>
    <row r="9" spans="1:25" s="9" customFormat="1">
      <c r="B9" s="9" t="s">
        <v>41</v>
      </c>
      <c r="F9" s="9" t="s">
        <v>23</v>
      </c>
      <c r="H9" s="9" t="s">
        <v>24</v>
      </c>
      <c r="J9" s="9" t="s">
        <v>45</v>
      </c>
      <c r="L9" s="9" t="s">
        <v>286</v>
      </c>
      <c r="M9" s="9" t="s">
        <v>280</v>
      </c>
      <c r="N9" s="9" t="s">
        <v>77</v>
      </c>
      <c r="O9" s="9" t="s">
        <v>76</v>
      </c>
      <c r="P9" s="9" t="s">
        <v>281</v>
      </c>
      <c r="Q9" s="9" t="s">
        <v>282</v>
      </c>
      <c r="R9" s="9" t="s">
        <v>283</v>
      </c>
      <c r="S9" s="9" t="s">
        <v>284</v>
      </c>
      <c r="Y9" s="9" t="s">
        <v>43</v>
      </c>
    </row>
    <row r="12" spans="1:25" s="78" customFormat="1">
      <c r="A12" s="77"/>
      <c r="B12" s="78" t="s">
        <v>44</v>
      </c>
    </row>
    <row r="13" spans="1:25" s="68" customFormat="1"/>
    <row r="14" spans="1:25" s="67" customFormat="1">
      <c r="B14" s="71" t="s">
        <v>483</v>
      </c>
    </row>
    <row r="15" spans="1:25" s="68" customFormat="1">
      <c r="A15" s="67"/>
      <c r="B15" s="59" t="s">
        <v>245</v>
      </c>
      <c r="C15" s="67"/>
      <c r="D15" s="67"/>
      <c r="E15" s="67"/>
      <c r="F15" s="67" t="s">
        <v>75</v>
      </c>
      <c r="G15" s="67"/>
      <c r="H15" s="67"/>
      <c r="I15" s="67"/>
      <c r="J15" s="83">
        <f>SUM(L15:S15)</f>
        <v>3838200.3938984093</v>
      </c>
      <c r="K15" s="74">
        <f>'Berekening kapitaalkosten'!K27</f>
        <v>0</v>
      </c>
      <c r="L15" s="82">
        <f>'Berekening efficiënte kosten'!L44</f>
        <v>58191.880172122932</v>
      </c>
      <c r="M15" s="82">
        <f>'Berekening efficiënte kosten'!M44</f>
        <v>73688.722511118263</v>
      </c>
      <c r="N15" s="82">
        <f>'Berekening efficiënte kosten'!N44</f>
        <v>1606960.0159272179</v>
      </c>
      <c r="O15" s="82">
        <f>'Berekening efficiënte kosten'!O44</f>
        <v>772961.22839648649</v>
      </c>
      <c r="P15" s="82">
        <f>'Berekening efficiënte kosten'!P44</f>
        <v>17149.32370449639</v>
      </c>
      <c r="Q15" s="82">
        <f>'Berekening efficiënte kosten'!Q44</f>
        <v>1258075.1487010012</v>
      </c>
      <c r="R15" s="82">
        <f>'Berekening efficiënte kosten'!R44</f>
        <v>51174.074485965437</v>
      </c>
      <c r="S15" s="82" t="str">
        <f>'Berekening efficiënte kosten'!S44</f>
        <v xml:space="preserve"> </v>
      </c>
      <c r="T15" s="74"/>
      <c r="U15" s="74"/>
    </row>
    <row r="16" spans="1:25" s="67" customFormat="1">
      <c r="B16" s="59" t="s">
        <v>246</v>
      </c>
      <c r="F16" s="67" t="s">
        <v>88</v>
      </c>
      <c r="J16" s="83">
        <f t="shared" ref="J16:J17" si="0">SUM(L16:S16)</f>
        <v>4208432.2742794622</v>
      </c>
      <c r="L16" s="82">
        <f>'Berekening efficiënte kosten'!L45</f>
        <v>59725.236750499309</v>
      </c>
      <c r="M16" s="82">
        <f>'Berekening efficiënte kosten'!M45</f>
        <v>74223.424997261594</v>
      </c>
      <c r="N16" s="82">
        <f>'Berekening efficiënte kosten'!N45</f>
        <v>1905674.7173490231</v>
      </c>
      <c r="O16" s="82">
        <f>'Berekening efficiënte kosten'!O45</f>
        <v>812256.01187850104</v>
      </c>
      <c r="P16" s="82">
        <f>'Berekening efficiënte kosten'!P45</f>
        <v>17281.007691774998</v>
      </c>
      <c r="Q16" s="82">
        <f>'Berekening efficiënte kosten'!Q45</f>
        <v>1287698.4826452581</v>
      </c>
      <c r="R16" s="82">
        <f>'Berekening efficiënte kosten'!R45</f>
        <v>51573.392967143751</v>
      </c>
      <c r="S16" s="82" t="str">
        <f>'Berekening efficiënte kosten'!S45</f>
        <v xml:space="preserve"> </v>
      </c>
      <c r="T16" s="74"/>
      <c r="U16" s="74"/>
    </row>
    <row r="17" spans="2:25" s="67" customFormat="1">
      <c r="B17" s="59" t="s">
        <v>247</v>
      </c>
      <c r="F17" s="67" t="s">
        <v>89</v>
      </c>
      <c r="J17" s="83">
        <f t="shared" si="0"/>
        <v>4538614.083444071</v>
      </c>
      <c r="L17" s="82">
        <f>'Berekening efficiënte kosten'!L46</f>
        <v>59155.856439202704</v>
      </c>
      <c r="M17" s="82">
        <f>'Berekening efficiënte kosten'!M46</f>
        <v>73421.791685624528</v>
      </c>
      <c r="N17" s="82">
        <f>'Berekening efficiënte kosten'!N46</f>
        <v>2145795.4825370624</v>
      </c>
      <c r="O17" s="82">
        <f>'Berekening efficiënte kosten'!O46</f>
        <v>859509.99561199266</v>
      </c>
      <c r="P17" s="82">
        <f>'Berekening efficiënte kosten'!P46</f>
        <v>16938.270121181817</v>
      </c>
      <c r="Q17" s="82">
        <f>'Berekening efficiënte kosten'!Q46</f>
        <v>1332219.3514119189</v>
      </c>
      <c r="R17" s="82">
        <f>'Berekening efficiënte kosten'!R46</f>
        <v>51573.335637088137</v>
      </c>
      <c r="S17" s="82" t="str">
        <f>'Berekening efficiënte kosten'!S46</f>
        <v xml:space="preserve"> </v>
      </c>
      <c r="T17" s="74"/>
      <c r="U17" s="74"/>
    </row>
    <row r="18" spans="2:25" s="67" customFormat="1">
      <c r="B18" s="59"/>
      <c r="T18" s="74"/>
      <c r="U18" s="74"/>
    </row>
    <row r="19" spans="2:25" s="67" customFormat="1">
      <c r="B19" s="151" t="s">
        <v>482</v>
      </c>
      <c r="H19" s="147"/>
      <c r="J19" s="73"/>
      <c r="K19" s="147"/>
      <c r="L19" s="147"/>
      <c r="M19" s="147"/>
      <c r="N19" s="147"/>
      <c r="O19" s="147"/>
      <c r="P19" s="147"/>
      <c r="Q19" s="147"/>
      <c r="R19" s="147"/>
      <c r="S19" s="147"/>
      <c r="T19" s="147"/>
      <c r="U19" s="147"/>
    </row>
    <row r="20" spans="2:25" s="67" customFormat="1">
      <c r="B20" s="72" t="s">
        <v>64</v>
      </c>
      <c r="F20" s="67" t="s">
        <v>75</v>
      </c>
      <c r="H20" s="147"/>
      <c r="J20" s="83">
        <f t="shared" ref="J20:J22" si="1">SUM(L20:S20)</f>
        <v>9982077.8569196481</v>
      </c>
      <c r="K20" s="147"/>
      <c r="L20" s="155">
        <f>'Berekening efficiënte kosten'!L50</f>
        <v>20360.232813925453</v>
      </c>
      <c r="M20" s="155">
        <f>'Berekening efficiënte kosten'!M50</f>
        <v>344333.47429028974</v>
      </c>
      <c r="N20" s="155">
        <f>'Berekening efficiënte kosten'!N50</f>
        <v>2544394.6298572198</v>
      </c>
      <c r="O20" s="155">
        <f>'Berekening efficiënte kosten'!O50</f>
        <v>6243583.4767006868</v>
      </c>
      <c r="P20" s="155">
        <f>'Berekening efficiënte kosten'!P50</f>
        <v>76052.430133919581</v>
      </c>
      <c r="Q20" s="155">
        <f>'Berekening efficiënte kosten'!Q50</f>
        <v>375320.44423916802</v>
      </c>
      <c r="R20" s="155">
        <f>'Berekening efficiënte kosten'!R50</f>
        <v>378033.16888443776</v>
      </c>
      <c r="S20" s="155" t="str">
        <f>'Berekening efficiënte kosten'!S50</f>
        <v xml:space="preserve"> </v>
      </c>
      <c r="T20" s="147"/>
      <c r="U20" s="147"/>
      <c r="Y20" s="76"/>
    </row>
    <row r="21" spans="2:25" s="67" customFormat="1">
      <c r="B21" s="72" t="s">
        <v>78</v>
      </c>
      <c r="F21" s="67" t="s">
        <v>88</v>
      </c>
      <c r="H21" s="147"/>
      <c r="J21" s="83">
        <f t="shared" si="1"/>
        <v>9335727.01470403</v>
      </c>
      <c r="K21" s="147"/>
      <c r="L21" s="155">
        <f>'Berekening efficiënte kosten'!L51</f>
        <v>9896.7780320718557</v>
      </c>
      <c r="M21" s="155">
        <f>'Berekening efficiënte kosten'!M51</f>
        <v>332267.09489012265</v>
      </c>
      <c r="N21" s="155">
        <f>'Berekening efficiënte kosten'!N51</f>
        <v>2019865.418613309</v>
      </c>
      <c r="O21" s="155">
        <f>'Berekening efficiënte kosten'!O51</f>
        <v>6124494.6840514652</v>
      </c>
      <c r="P21" s="155">
        <f>'Berekening efficiënte kosten'!P51</f>
        <v>61029.425402690031</v>
      </c>
      <c r="Q21" s="155">
        <f>'Berekening efficiënte kosten'!Q51</f>
        <v>429247.89011290221</v>
      </c>
      <c r="R21" s="155">
        <f>'Berekening efficiënte kosten'!R51</f>
        <v>358925.72360146831</v>
      </c>
      <c r="S21" s="155" t="str">
        <f>'Berekening efficiënte kosten'!S51</f>
        <v xml:space="preserve"> </v>
      </c>
      <c r="T21" s="147"/>
      <c r="U21" s="147"/>
    </row>
    <row r="22" spans="2:25" s="67" customFormat="1">
      <c r="B22" s="72" t="s">
        <v>79</v>
      </c>
      <c r="F22" s="67" t="s">
        <v>89</v>
      </c>
      <c r="H22" s="147"/>
      <c r="J22" s="83">
        <f t="shared" si="1"/>
        <v>11824761.441823762</v>
      </c>
      <c r="K22" s="147"/>
      <c r="L22" s="155">
        <f>'Berekening efficiënte kosten'!L52</f>
        <v>-6361.49</v>
      </c>
      <c r="M22" s="155">
        <f>'Berekening efficiënte kosten'!M52</f>
        <v>474110.80940907763</v>
      </c>
      <c r="N22" s="155">
        <f>'Berekening efficiënte kosten'!N52</f>
        <v>2688540.7344120233</v>
      </c>
      <c r="O22" s="155">
        <f>'Berekening efficiënte kosten'!O52</f>
        <v>7702112.7252126774</v>
      </c>
      <c r="P22" s="155">
        <f>'Berekening efficiënte kosten'!P52</f>
        <v>50488.693348269306</v>
      </c>
      <c r="Q22" s="155">
        <f>'Berekening efficiënte kosten'!Q52</f>
        <v>517141.05792753381</v>
      </c>
      <c r="R22" s="155">
        <f>'Berekening efficiënte kosten'!R52</f>
        <v>398728.91151417943</v>
      </c>
      <c r="S22" s="155" t="str">
        <f>'Berekening efficiënte kosten'!S52</f>
        <v xml:space="preserve"> </v>
      </c>
      <c r="T22" s="147"/>
      <c r="U22" s="147"/>
    </row>
    <row r="23" spans="2:25" s="67" customFormat="1">
      <c r="B23" s="126"/>
      <c r="H23" s="147"/>
      <c r="J23" s="73"/>
      <c r="L23" s="147"/>
      <c r="M23" s="147"/>
      <c r="N23" s="147"/>
      <c r="O23" s="147"/>
      <c r="P23" s="147"/>
      <c r="Q23" s="147"/>
      <c r="R23" s="147"/>
      <c r="S23" s="147"/>
      <c r="T23" s="147"/>
      <c r="U23" s="147"/>
    </row>
    <row r="24" spans="2:25" s="67" customFormat="1">
      <c r="B24" s="1" t="s">
        <v>465</v>
      </c>
      <c r="H24" s="147"/>
      <c r="J24" s="73"/>
      <c r="L24" s="147"/>
      <c r="M24" s="147"/>
      <c r="N24" s="147"/>
      <c r="O24" s="147"/>
      <c r="P24" s="147"/>
      <c r="Q24" s="147"/>
      <c r="R24" s="147"/>
      <c r="S24" s="147"/>
      <c r="T24" s="147"/>
      <c r="U24" s="147"/>
    </row>
    <row r="25" spans="2:25" s="67" customFormat="1">
      <c r="B25" s="27" t="s">
        <v>369</v>
      </c>
      <c r="F25" s="67" t="s">
        <v>75</v>
      </c>
      <c r="H25" s="147"/>
      <c r="J25" s="83">
        <f t="shared" ref="J25:J27" si="2">SUM(L25:S25)</f>
        <v>5485046.2044383604</v>
      </c>
      <c r="K25" s="147"/>
      <c r="L25" s="155">
        <f>'EAV rest v. aansl.'!L173</f>
        <v>92059.839999999997</v>
      </c>
      <c r="M25" s="155">
        <f>'EAV rest v. aansl.'!M173</f>
        <v>187939.91999999998</v>
      </c>
      <c r="N25" s="155">
        <f>'EAV rest v. aansl.'!N173</f>
        <v>2158805.9120697137</v>
      </c>
      <c r="O25" s="155">
        <f>'EAV rest v. aansl.'!O173</f>
        <v>2238703.072368647</v>
      </c>
      <c r="P25" s="155">
        <f>'EAV rest v. aansl.'!P173</f>
        <v>51297.000000000007</v>
      </c>
      <c r="Q25" s="155">
        <f>'EAV rest v. aansl.'!Q173</f>
        <v>660762.71999999986</v>
      </c>
      <c r="R25" s="155">
        <f>'EAV rest v. aansl.'!R173</f>
        <v>95477.74</v>
      </c>
      <c r="S25" s="155">
        <f>'EAV rest v. aansl.'!S173</f>
        <v>0</v>
      </c>
      <c r="T25" s="147"/>
      <c r="U25" s="147"/>
    </row>
    <row r="26" spans="2:25" s="67" customFormat="1">
      <c r="B26" s="27" t="s">
        <v>370</v>
      </c>
      <c r="F26" s="67" t="s">
        <v>88</v>
      </c>
      <c r="H26" s="147"/>
      <c r="J26" s="83">
        <f t="shared" si="2"/>
        <v>4389658.4235746255</v>
      </c>
      <c r="K26" s="147"/>
      <c r="L26" s="155">
        <f>'EAV rest v. aansl.'!L337</f>
        <v>142336.78</v>
      </c>
      <c r="M26" s="155">
        <f>'EAV rest v. aansl.'!M337</f>
        <v>60319.68</v>
      </c>
      <c r="N26" s="155">
        <f>'EAV rest v. aansl.'!N337</f>
        <v>1219518.7130938447</v>
      </c>
      <c r="O26" s="155">
        <f>'EAV rest v. aansl.'!O337</f>
        <v>1982587.5304807802</v>
      </c>
      <c r="P26" s="155">
        <f>'EAV rest v. aansl.'!P337</f>
        <v>27922.66</v>
      </c>
      <c r="Q26" s="155">
        <f>'EAV rest v. aansl.'!Q337</f>
        <v>907051.02</v>
      </c>
      <c r="R26" s="155">
        <f>'EAV rest v. aansl.'!R337</f>
        <v>49922.04</v>
      </c>
      <c r="S26" s="155">
        <f>'EAV rest v. aansl.'!S337</f>
        <v>0</v>
      </c>
      <c r="T26" s="147"/>
      <c r="U26" s="147"/>
    </row>
    <row r="27" spans="2:25" s="67" customFormat="1">
      <c r="B27" s="27" t="s">
        <v>371</v>
      </c>
      <c r="F27" s="67" t="s">
        <v>89</v>
      </c>
      <c r="H27" s="147"/>
      <c r="J27" s="83">
        <f t="shared" si="2"/>
        <v>4600585.4276508233</v>
      </c>
      <c r="K27" s="147"/>
      <c r="L27" s="155">
        <f>'EAV rest v. aansl.'!L501</f>
        <v>92127.82</v>
      </c>
      <c r="M27" s="155">
        <f>'EAV rest v. aansl.'!M501</f>
        <v>114176.7</v>
      </c>
      <c r="N27" s="155">
        <f>'EAV rest v. aansl.'!N501</f>
        <v>1306847.2378669921</v>
      </c>
      <c r="O27" s="155">
        <f>'EAV rest v. aansl.'!O501</f>
        <v>2030371.5397838315</v>
      </c>
      <c r="P27" s="155">
        <f>'EAV rest v. aansl.'!P501</f>
        <v>118415.81999999999</v>
      </c>
      <c r="Q27" s="155">
        <f>'EAV rest v. aansl.'!Q501</f>
        <v>931586.3899999999</v>
      </c>
      <c r="R27" s="155">
        <f>'EAV rest v. aansl.'!R501</f>
        <v>7059.92</v>
      </c>
      <c r="S27" s="155">
        <f>'EAV rest v. aansl.'!S501</f>
        <v>0</v>
      </c>
      <c r="T27" s="147"/>
      <c r="U27" s="147"/>
    </row>
    <row r="28" spans="2:25" s="67" customFormat="1">
      <c r="B28" s="126"/>
      <c r="H28" s="147"/>
      <c r="J28" s="73"/>
      <c r="L28" s="147"/>
      <c r="M28" s="147"/>
      <c r="N28" s="147"/>
      <c r="O28" s="147"/>
      <c r="P28" s="147"/>
      <c r="Q28" s="147"/>
      <c r="R28" s="147"/>
      <c r="S28" s="147"/>
      <c r="T28" s="147"/>
      <c r="U28" s="147"/>
    </row>
    <row r="29" spans="2:25" s="67" customFormat="1">
      <c r="B29" s="151" t="s">
        <v>485</v>
      </c>
      <c r="H29" s="147"/>
      <c r="J29" s="73"/>
      <c r="L29" s="147"/>
      <c r="M29" s="147"/>
      <c r="N29" s="147"/>
      <c r="O29" s="147"/>
      <c r="P29" s="147"/>
      <c r="Q29" s="147"/>
      <c r="R29" s="147"/>
      <c r="S29" s="147"/>
      <c r="T29" s="147"/>
      <c r="U29" s="147"/>
    </row>
    <row r="30" spans="2:25" s="67" customFormat="1">
      <c r="B30" s="72" t="s">
        <v>466</v>
      </c>
      <c r="F30" s="67" t="s">
        <v>388</v>
      </c>
      <c r="J30" s="83">
        <f>SUM(L30:S30)</f>
        <v>21142234.304034457</v>
      </c>
      <c r="L30" s="219">
        <f>'Berekening efficiënte kosten'!L76</f>
        <v>431082.70333092584</v>
      </c>
      <c r="M30" s="219">
        <f>'Berekening efficiënte kosten'!M76</f>
        <v>441452.51236668363</v>
      </c>
      <c r="N30" s="219">
        <f>'Berekening efficiënte kosten'!N76</f>
        <v>6694876.4692444094</v>
      </c>
      <c r="O30" s="219">
        <f>'Berekening efficiënte kosten'!O76</f>
        <v>7023792.3905189708</v>
      </c>
      <c r="P30" s="219">
        <f>'Berekening efficiënte kosten'!P76</f>
        <v>274249.13051210064</v>
      </c>
      <c r="Q30" s="219">
        <f>'Berekening efficiënte kosten'!Q76</f>
        <v>5255883.2765151495</v>
      </c>
      <c r="R30" s="219">
        <f>'Berekening efficiënte kosten'!R76</f>
        <v>1020897.8215462193</v>
      </c>
      <c r="S30" s="219">
        <f>'Berekening efficiënte kosten'!S76</f>
        <v>0</v>
      </c>
      <c r="T30" s="217"/>
      <c r="U30" s="141"/>
    </row>
    <row r="31" spans="2:25" s="67" customFormat="1">
      <c r="B31" s="72" t="s">
        <v>486</v>
      </c>
      <c r="F31" s="67" t="s">
        <v>388</v>
      </c>
      <c r="J31" s="83">
        <f>SUM(L31:S31)</f>
        <v>150431.78404706658</v>
      </c>
      <c r="L31" s="219">
        <f>'Berekening correctie'!L106</f>
        <v>0</v>
      </c>
      <c r="M31" s="219">
        <f>'Berekening correctie'!M106</f>
        <v>26668.546319235953</v>
      </c>
      <c r="N31" s="219">
        <f>'Berekening correctie'!N106</f>
        <v>19817.766052708361</v>
      </c>
      <c r="O31" s="219">
        <f>'Berekening correctie'!O106</f>
        <v>30556.148963483727</v>
      </c>
      <c r="P31" s="219">
        <f>'Berekening correctie'!P106</f>
        <v>1783.9360000000001</v>
      </c>
      <c r="Q31" s="219">
        <f>'Berekening correctie'!Q106</f>
        <v>23945.739891638532</v>
      </c>
      <c r="R31" s="219">
        <f>'Berekening correctie'!R106</f>
        <v>18860.115819999999</v>
      </c>
      <c r="S31" s="219">
        <f>'Berekening correctie'!S106</f>
        <v>28799.531000000003</v>
      </c>
      <c r="T31" s="217"/>
      <c r="U31" s="141"/>
    </row>
    <row r="32" spans="2:25" s="67" customFormat="1">
      <c r="B32" s="126"/>
      <c r="H32" s="147"/>
      <c r="J32" s="73"/>
      <c r="L32" s="147"/>
      <c r="M32" s="147"/>
      <c r="N32" s="147"/>
      <c r="O32" s="147"/>
      <c r="P32" s="147"/>
      <c r="Q32" s="147"/>
      <c r="R32" s="147"/>
      <c r="S32" s="147"/>
      <c r="T32" s="147"/>
      <c r="U32" s="147"/>
    </row>
    <row r="33" spans="1:21" s="78" customFormat="1">
      <c r="A33" s="77"/>
      <c r="B33" s="78" t="s">
        <v>488</v>
      </c>
      <c r="L33" s="214"/>
      <c r="M33" s="214"/>
      <c r="N33" s="214"/>
      <c r="O33" s="214"/>
      <c r="P33" s="214"/>
      <c r="Q33" s="214"/>
      <c r="R33" s="214"/>
      <c r="S33" s="214"/>
      <c r="T33" s="214"/>
    </row>
    <row r="34" spans="1:21" s="67" customFormat="1">
      <c r="B34" s="126"/>
      <c r="H34" s="147"/>
      <c r="J34" s="73"/>
      <c r="L34" s="147"/>
      <c r="M34" s="147"/>
      <c r="N34" s="147"/>
      <c r="O34" s="147"/>
      <c r="P34" s="147"/>
      <c r="Q34" s="147"/>
      <c r="R34" s="147"/>
      <c r="S34" s="147"/>
      <c r="T34" s="147"/>
      <c r="U34" s="147"/>
    </row>
    <row r="35" spans="1:21" s="67" customFormat="1">
      <c r="B35" s="72" t="s">
        <v>479</v>
      </c>
      <c r="C35" s="79"/>
      <c r="D35" s="79"/>
      <c r="E35" s="79"/>
      <c r="F35" s="79" t="s">
        <v>191</v>
      </c>
      <c r="G35" s="79"/>
      <c r="H35" s="79"/>
      <c r="I35" s="79"/>
      <c r="J35" s="79"/>
      <c r="K35" s="79"/>
      <c r="L35" s="252">
        <f>SUM(L25:L27)/SUM(L15:L17,L20:L22,L25:L27)</f>
        <v>0.61901196930792546</v>
      </c>
      <c r="M35" s="252">
        <f t="shared" ref="M35:R35" si="3">SUM(M25:M27)/SUM(M15:M17,M20:M22,M25:M27)</f>
        <v>0.20895943565153477</v>
      </c>
      <c r="N35" s="252">
        <f t="shared" si="3"/>
        <v>0.26625736520395182</v>
      </c>
      <c r="O35" s="252">
        <f t="shared" si="3"/>
        <v>0.21732378632268287</v>
      </c>
      <c r="P35" s="252">
        <f t="shared" si="3"/>
        <v>0.45269575059335432</v>
      </c>
      <c r="Q35" s="252">
        <f t="shared" si="3"/>
        <v>0.32463525824790074</v>
      </c>
      <c r="R35" s="252">
        <f t="shared" si="3"/>
        <v>0.10569362200237077</v>
      </c>
      <c r="S35" s="253"/>
      <c r="T35" s="217"/>
      <c r="U35" s="141"/>
    </row>
    <row r="36" spans="1:21">
      <c r="B36" s="27"/>
      <c r="C36" s="27"/>
      <c r="D36" s="27"/>
      <c r="E36" s="27"/>
      <c r="F36" s="27"/>
      <c r="G36" s="27"/>
      <c r="H36" s="27"/>
      <c r="I36" s="27"/>
      <c r="J36" s="27"/>
      <c r="K36" s="27"/>
      <c r="L36" s="27"/>
      <c r="M36" s="27"/>
      <c r="N36" s="27"/>
      <c r="O36" s="27"/>
      <c r="P36" s="27"/>
      <c r="Q36" s="27"/>
      <c r="R36" s="27"/>
      <c r="S36" s="27"/>
      <c r="T36" s="27"/>
    </row>
    <row r="37" spans="1:21" s="67" customFormat="1">
      <c r="B37" s="72" t="s">
        <v>442</v>
      </c>
      <c r="C37" s="79"/>
      <c r="D37" s="79"/>
      <c r="E37" s="79"/>
      <c r="F37" s="79" t="s">
        <v>388</v>
      </c>
      <c r="G37" s="79"/>
      <c r="H37" s="79"/>
      <c r="I37" s="79"/>
      <c r="J37" s="120">
        <f t="shared" ref="J37" si="4">SUM(L37:S37)</f>
        <v>20991802.519987393</v>
      </c>
      <c r="K37" s="79"/>
      <c r="L37" s="218">
        <f t="shared" ref="L37:S37" si="5">L30-L31</f>
        <v>431082.70333092584</v>
      </c>
      <c r="M37" s="218">
        <f t="shared" si="5"/>
        <v>414783.9660474477</v>
      </c>
      <c r="N37" s="218">
        <f t="shared" si="5"/>
        <v>6675058.7031917013</v>
      </c>
      <c r="O37" s="218">
        <f t="shared" si="5"/>
        <v>6993236.2415554868</v>
      </c>
      <c r="P37" s="218">
        <f t="shared" si="5"/>
        <v>272465.19451210066</v>
      </c>
      <c r="Q37" s="218">
        <f t="shared" si="5"/>
        <v>5231937.5366235105</v>
      </c>
      <c r="R37" s="218">
        <f t="shared" si="5"/>
        <v>1002037.7057262193</v>
      </c>
      <c r="S37" s="218">
        <f t="shared" si="5"/>
        <v>-28799.531000000003</v>
      </c>
      <c r="T37" s="217"/>
      <c r="U37" s="141"/>
    </row>
    <row r="38" spans="1:21" s="67" customFormat="1">
      <c r="B38" s="79"/>
      <c r="C38" s="79"/>
      <c r="D38" s="79"/>
      <c r="E38" s="79"/>
      <c r="F38" s="79"/>
      <c r="G38" s="79"/>
      <c r="H38" s="79"/>
      <c r="I38" s="79"/>
      <c r="J38" s="79"/>
      <c r="K38" s="79"/>
      <c r="L38" s="217"/>
      <c r="M38" s="217"/>
      <c r="N38" s="217"/>
      <c r="O38" s="217"/>
      <c r="P38" s="217"/>
      <c r="Q38" s="217"/>
      <c r="R38" s="217"/>
      <c r="S38" s="217"/>
      <c r="T38" s="217"/>
      <c r="U38" s="141"/>
    </row>
    <row r="39" spans="1:21" s="67" customFormat="1">
      <c r="B39" s="72" t="s">
        <v>480</v>
      </c>
      <c r="C39" s="79"/>
      <c r="D39" s="79"/>
      <c r="E39" s="79"/>
      <c r="F39" s="79" t="s">
        <v>388</v>
      </c>
      <c r="G39" s="79"/>
      <c r="H39" s="79"/>
      <c r="I39" s="79"/>
      <c r="J39" s="120">
        <f t="shared" ref="J39:J40" si="6">SUM(L39:S39)</f>
        <v>15413479.798263948</v>
      </c>
      <c r="K39" s="79"/>
      <c r="L39" s="218">
        <f t="shared" ref="L39:S39" si="7">L37*(1-L35)</f>
        <v>164237.35020746524</v>
      </c>
      <c r="M39" s="218">
        <f t="shared" si="7"/>
        <v>328110.94258486771</v>
      </c>
      <c r="N39" s="218">
        <f t="shared" si="7"/>
        <v>4897775.1602981715</v>
      </c>
      <c r="O39" s="218">
        <f t="shared" si="7"/>
        <v>5473439.6628916403</v>
      </c>
      <c r="P39" s="218">
        <f t="shared" si="7"/>
        <v>149121.35877188097</v>
      </c>
      <c r="Q39" s="218">
        <f t="shared" si="7"/>
        <v>3533466.1432848517</v>
      </c>
      <c r="R39" s="218">
        <f t="shared" si="7"/>
        <v>896128.71122506948</v>
      </c>
      <c r="S39" s="218">
        <f t="shared" si="7"/>
        <v>-28799.531000000003</v>
      </c>
      <c r="T39" s="217"/>
      <c r="U39" s="141"/>
    </row>
    <row r="40" spans="1:21" s="67" customFormat="1">
      <c r="B40" s="72" t="s">
        <v>481</v>
      </c>
      <c r="C40" s="79"/>
      <c r="D40" s="79"/>
      <c r="E40" s="79"/>
      <c r="F40" s="79" t="s">
        <v>388</v>
      </c>
      <c r="G40" s="79"/>
      <c r="H40" s="79"/>
      <c r="I40" s="79"/>
      <c r="J40" s="120">
        <f t="shared" si="6"/>
        <v>5578322.7217234457</v>
      </c>
      <c r="K40" s="79"/>
      <c r="L40" s="218">
        <f>L37-L39</f>
        <v>266845.35312346061</v>
      </c>
      <c r="M40" s="218">
        <f t="shared" ref="M40:S40" si="8">M37-M39</f>
        <v>86673.023462579993</v>
      </c>
      <c r="N40" s="218">
        <f t="shared" si="8"/>
        <v>1777283.5428935299</v>
      </c>
      <c r="O40" s="218">
        <f t="shared" si="8"/>
        <v>1519796.5786638465</v>
      </c>
      <c r="P40" s="218">
        <f t="shared" si="8"/>
        <v>123343.83574021969</v>
      </c>
      <c r="Q40" s="218">
        <f t="shared" si="8"/>
        <v>1698471.3933386588</v>
      </c>
      <c r="R40" s="218">
        <f t="shared" si="8"/>
        <v>105908.99450114986</v>
      </c>
      <c r="S40" s="218">
        <f t="shared" si="8"/>
        <v>0</v>
      </c>
      <c r="T40" s="217"/>
      <c r="U40" s="141"/>
    </row>
    <row r="41" spans="1:21" s="67" customFormat="1">
      <c r="B41" s="72"/>
      <c r="C41" s="79"/>
      <c r="D41" s="79"/>
      <c r="E41" s="79"/>
      <c r="F41" s="79"/>
      <c r="G41" s="79"/>
      <c r="H41" s="79"/>
      <c r="I41" s="79"/>
      <c r="J41" s="79"/>
      <c r="K41" s="79"/>
      <c r="L41" s="217"/>
      <c r="M41" s="217"/>
      <c r="N41" s="217"/>
      <c r="O41" s="217"/>
      <c r="P41" s="217"/>
      <c r="Q41" s="217"/>
      <c r="R41" s="217"/>
      <c r="S41" s="217"/>
      <c r="T41" s="217"/>
      <c r="U41" s="141"/>
    </row>
    <row r="42" spans="1:21" s="67" customFormat="1">
      <c r="B42" s="151"/>
      <c r="C42" s="79"/>
      <c r="D42" s="79"/>
      <c r="E42" s="79"/>
      <c r="F42" s="79"/>
      <c r="G42" s="79"/>
      <c r="H42" s="79"/>
      <c r="I42" s="79"/>
      <c r="J42" s="79"/>
      <c r="K42" s="79"/>
      <c r="L42" s="217"/>
      <c r="M42" s="217"/>
      <c r="N42" s="217"/>
      <c r="O42" s="217"/>
      <c r="P42" s="217"/>
      <c r="Q42" s="217"/>
      <c r="R42" s="217"/>
      <c r="S42" s="217"/>
      <c r="T42" s="217"/>
      <c r="U42" s="141"/>
    </row>
    <row r="43" spans="1:21" s="67" customFormat="1">
      <c r="B43" s="126"/>
      <c r="L43" s="217"/>
      <c r="M43" s="217"/>
      <c r="N43" s="217"/>
      <c r="O43" s="217"/>
      <c r="P43" s="217"/>
      <c r="Q43" s="217"/>
      <c r="R43" s="217"/>
      <c r="S43" s="217"/>
      <c r="T43" s="217"/>
      <c r="U43" s="141"/>
    </row>
    <row r="44" spans="1:21" s="67" customFormat="1">
      <c r="B44" s="126"/>
      <c r="L44" s="217"/>
      <c r="M44" s="217"/>
      <c r="N44" s="217"/>
      <c r="O44" s="217"/>
      <c r="P44" s="217"/>
      <c r="Q44" s="217"/>
      <c r="R44" s="217"/>
      <c r="S44" s="217"/>
      <c r="T44" s="217"/>
      <c r="U44" s="141"/>
    </row>
    <row r="45" spans="1:21" s="67" customFormat="1">
      <c r="B45" s="126"/>
      <c r="L45" s="217"/>
      <c r="M45" s="217"/>
      <c r="N45" s="217"/>
      <c r="O45" s="217"/>
      <c r="P45" s="217"/>
      <c r="Q45" s="217"/>
      <c r="R45" s="217"/>
      <c r="S45" s="217"/>
      <c r="T45" s="217"/>
      <c r="U45" s="141"/>
    </row>
    <row r="46" spans="1:21" s="67" customFormat="1">
      <c r="B46" s="126"/>
      <c r="L46" s="141"/>
      <c r="M46" s="141"/>
      <c r="N46" s="141"/>
      <c r="O46" s="141"/>
      <c r="P46" s="141"/>
      <c r="Q46" s="141"/>
      <c r="R46" s="141"/>
      <c r="S46" s="141"/>
      <c r="T46" s="141"/>
      <c r="U46" s="141"/>
    </row>
    <row r="47" spans="1:21" s="67" customFormat="1">
      <c r="B47" s="126"/>
      <c r="L47" s="141"/>
      <c r="M47" s="141"/>
      <c r="N47" s="141"/>
      <c r="O47" s="141"/>
      <c r="P47" s="141"/>
      <c r="Q47" s="141"/>
      <c r="R47" s="141"/>
      <c r="S47" s="141"/>
      <c r="T47" s="141"/>
      <c r="U47" s="141"/>
    </row>
    <row r="48" spans="1:21" s="67" customFormat="1">
      <c r="B48" s="126"/>
      <c r="L48" s="141"/>
      <c r="M48" s="141"/>
      <c r="N48" s="141"/>
      <c r="O48" s="141"/>
      <c r="P48" s="141"/>
      <c r="Q48" s="141"/>
      <c r="R48" s="141"/>
      <c r="S48" s="141"/>
      <c r="T48" s="141"/>
      <c r="U48" s="141"/>
    </row>
    <row r="49" spans="2:21" s="67" customFormat="1">
      <c r="B49" s="126"/>
      <c r="L49" s="141"/>
      <c r="M49" s="141"/>
      <c r="N49" s="141"/>
      <c r="O49" s="141"/>
      <c r="P49" s="141"/>
      <c r="Q49" s="141"/>
      <c r="R49" s="141"/>
      <c r="S49" s="141"/>
      <c r="T49" s="141"/>
      <c r="U49" s="141"/>
    </row>
    <row r="50" spans="2:21" s="67" customFormat="1">
      <c r="B50" s="126"/>
      <c r="L50" s="141"/>
      <c r="M50" s="141"/>
      <c r="N50" s="141"/>
      <c r="O50" s="141"/>
      <c r="P50" s="141"/>
      <c r="Q50" s="141"/>
      <c r="R50" s="141"/>
      <c r="S50" s="141"/>
      <c r="T50" s="141"/>
      <c r="U50" s="141"/>
    </row>
    <row r="51" spans="2:21" s="67" customFormat="1">
      <c r="B51" s="126"/>
      <c r="L51" s="141"/>
      <c r="M51" s="141"/>
      <c r="N51" s="141"/>
      <c r="O51" s="141"/>
      <c r="P51" s="141"/>
      <c r="Q51" s="141"/>
      <c r="R51" s="141"/>
      <c r="S51" s="141"/>
      <c r="T51" s="141"/>
      <c r="U51" s="141"/>
    </row>
    <row r="52" spans="2:21" s="67" customFormat="1">
      <c r="B52" s="126"/>
      <c r="L52" s="141"/>
      <c r="M52" s="141"/>
      <c r="N52" s="141"/>
      <c r="O52" s="141"/>
      <c r="P52" s="141"/>
      <c r="Q52" s="141"/>
      <c r="R52" s="141"/>
      <c r="S52" s="141"/>
      <c r="T52" s="141"/>
      <c r="U52" s="141"/>
    </row>
    <row r="53" spans="2:21" s="67" customFormat="1">
      <c r="L53" s="141"/>
      <c r="M53" s="141"/>
      <c r="N53" s="141"/>
      <c r="O53" s="141"/>
      <c r="P53" s="141"/>
      <c r="Q53" s="141"/>
      <c r="R53" s="141"/>
      <c r="S53" s="141"/>
      <c r="T53" s="141"/>
      <c r="U53" s="141"/>
    </row>
    <row r="54" spans="2:21" s="67" customFormat="1">
      <c r="L54" s="141"/>
      <c r="M54" s="141"/>
      <c r="N54" s="141"/>
      <c r="O54" s="141"/>
      <c r="P54" s="141"/>
      <c r="Q54" s="141"/>
      <c r="R54" s="141"/>
      <c r="S54" s="141"/>
      <c r="T54" s="141"/>
      <c r="U54" s="141"/>
    </row>
    <row r="55" spans="2:21" s="67" customFormat="1">
      <c r="B55" s="151"/>
      <c r="L55" s="141"/>
      <c r="M55" s="141"/>
      <c r="N55" s="141"/>
      <c r="O55" s="141"/>
      <c r="P55" s="141"/>
      <c r="Q55" s="141"/>
      <c r="R55" s="141"/>
      <c r="S55" s="141"/>
      <c r="T55" s="141"/>
      <c r="U55" s="141"/>
    </row>
    <row r="56" spans="2:21" s="67" customFormat="1">
      <c r="B56" s="126"/>
      <c r="L56" s="141"/>
      <c r="M56" s="141"/>
      <c r="N56" s="141"/>
      <c r="O56" s="141"/>
      <c r="P56" s="141"/>
      <c r="Q56" s="141"/>
      <c r="R56" s="141"/>
      <c r="S56" s="141"/>
      <c r="T56" s="141"/>
      <c r="U56" s="141"/>
    </row>
    <row r="57" spans="2:21" s="67" customFormat="1">
      <c r="B57" s="151"/>
      <c r="L57" s="141"/>
      <c r="M57" s="141"/>
      <c r="N57" s="141"/>
      <c r="O57" s="141"/>
      <c r="P57" s="141"/>
      <c r="Q57" s="141"/>
      <c r="R57" s="141"/>
      <c r="S57" s="141"/>
      <c r="T57" s="141"/>
      <c r="U57" s="141"/>
    </row>
    <row r="58" spans="2:21" s="67" customFormat="1">
      <c r="B58" s="126"/>
      <c r="L58" s="141"/>
      <c r="M58" s="141"/>
      <c r="N58" s="141"/>
      <c r="O58" s="141"/>
      <c r="P58" s="141"/>
      <c r="Q58" s="141"/>
      <c r="R58" s="141"/>
      <c r="S58" s="141"/>
      <c r="T58" s="141"/>
      <c r="U58" s="141"/>
    </row>
    <row r="59" spans="2:21" s="67" customFormat="1">
      <c r="B59" s="126"/>
      <c r="L59" s="141"/>
      <c r="M59" s="141"/>
      <c r="N59" s="141"/>
      <c r="O59" s="141"/>
      <c r="P59" s="141"/>
      <c r="Q59" s="141"/>
      <c r="R59" s="141"/>
      <c r="S59" s="141"/>
      <c r="T59" s="141"/>
      <c r="U59" s="141"/>
    </row>
    <row r="60" spans="2:21" s="67" customFormat="1">
      <c r="B60" s="126"/>
      <c r="L60" s="141"/>
      <c r="M60" s="141"/>
      <c r="N60" s="141"/>
      <c r="O60" s="141"/>
      <c r="P60" s="141"/>
      <c r="Q60" s="141"/>
      <c r="R60" s="141"/>
      <c r="S60" s="141"/>
      <c r="T60" s="141"/>
      <c r="U60" s="141"/>
    </row>
    <row r="61" spans="2:21" s="67" customFormat="1">
      <c r="B61" s="126"/>
      <c r="L61" s="141"/>
      <c r="M61" s="141"/>
      <c r="N61" s="141"/>
      <c r="O61" s="141"/>
      <c r="P61" s="141"/>
      <c r="Q61" s="141"/>
      <c r="R61" s="141"/>
      <c r="S61" s="141"/>
      <c r="T61" s="141"/>
      <c r="U61" s="141"/>
    </row>
    <row r="62" spans="2:21" s="67" customFormat="1">
      <c r="B62" s="126"/>
      <c r="L62" s="141"/>
      <c r="M62" s="141"/>
      <c r="N62" s="141"/>
      <c r="O62" s="141"/>
      <c r="P62" s="141"/>
      <c r="Q62" s="141"/>
      <c r="R62" s="141"/>
      <c r="S62" s="141"/>
      <c r="T62" s="141"/>
      <c r="U62" s="141"/>
    </row>
    <row r="63" spans="2:21" s="67" customFormat="1">
      <c r="B63" s="126"/>
      <c r="L63" s="141"/>
      <c r="M63" s="141"/>
      <c r="N63" s="141"/>
      <c r="O63" s="141"/>
      <c r="P63" s="141"/>
      <c r="Q63" s="141"/>
      <c r="R63" s="141"/>
      <c r="S63" s="141"/>
      <c r="T63" s="141"/>
      <c r="U63" s="141"/>
    </row>
    <row r="64" spans="2:21" s="67" customFormat="1">
      <c r="B64" s="126"/>
      <c r="L64" s="141"/>
      <c r="M64" s="141"/>
      <c r="N64" s="141"/>
      <c r="O64" s="141"/>
      <c r="P64" s="141"/>
      <c r="Q64" s="141"/>
      <c r="R64" s="141"/>
      <c r="S64" s="141"/>
      <c r="T64" s="141"/>
      <c r="U64" s="141"/>
    </row>
    <row r="65" spans="2:21" s="67" customFormat="1">
      <c r="B65" s="126"/>
      <c r="L65" s="141"/>
      <c r="M65" s="141"/>
      <c r="N65" s="141"/>
      <c r="O65" s="141"/>
      <c r="P65" s="141"/>
      <c r="Q65" s="141"/>
      <c r="R65" s="141"/>
      <c r="S65" s="141"/>
      <c r="T65" s="141"/>
      <c r="U65" s="141"/>
    </row>
    <row r="66" spans="2:21" s="67" customFormat="1">
      <c r="B66" s="126"/>
      <c r="L66" s="141"/>
      <c r="M66" s="141"/>
      <c r="N66" s="141"/>
      <c r="O66" s="141"/>
      <c r="P66" s="141"/>
      <c r="Q66" s="141"/>
      <c r="R66" s="141"/>
      <c r="S66" s="141"/>
      <c r="T66" s="141"/>
      <c r="U66" s="141"/>
    </row>
    <row r="67" spans="2:21" s="67" customFormat="1">
      <c r="B67" s="126"/>
      <c r="L67" s="141"/>
      <c r="M67" s="141"/>
      <c r="N67" s="141"/>
      <c r="O67" s="141"/>
      <c r="P67" s="141"/>
      <c r="Q67" s="141"/>
      <c r="R67" s="141"/>
      <c r="S67" s="141"/>
      <c r="T67" s="141"/>
      <c r="U67" s="141"/>
    </row>
    <row r="68" spans="2:21" s="67" customFormat="1">
      <c r="B68" s="126"/>
      <c r="L68" s="141"/>
      <c r="M68" s="141"/>
      <c r="N68" s="141"/>
      <c r="O68" s="141"/>
      <c r="P68" s="141"/>
      <c r="Q68" s="141"/>
      <c r="R68" s="141"/>
      <c r="S68" s="141"/>
      <c r="T68" s="141"/>
      <c r="U68" s="141"/>
    </row>
    <row r="69" spans="2:21" s="67" customFormat="1">
      <c r="B69" s="151"/>
      <c r="L69" s="141"/>
      <c r="M69" s="141"/>
      <c r="N69" s="141"/>
      <c r="O69" s="141"/>
      <c r="P69" s="141"/>
      <c r="Q69" s="141"/>
      <c r="R69" s="141"/>
      <c r="S69" s="141"/>
      <c r="T69" s="141"/>
      <c r="U69" s="141"/>
    </row>
    <row r="70" spans="2:21" s="67" customFormat="1">
      <c r="B70" s="126"/>
      <c r="L70" s="141"/>
      <c r="M70" s="141"/>
      <c r="N70" s="141"/>
      <c r="O70" s="141"/>
      <c r="P70" s="141"/>
      <c r="Q70" s="141"/>
      <c r="R70" s="141"/>
      <c r="S70" s="141"/>
      <c r="T70" s="141"/>
      <c r="U70" s="141"/>
    </row>
    <row r="71" spans="2:21" s="67" customFormat="1">
      <c r="B71" s="126"/>
      <c r="L71" s="141"/>
      <c r="M71" s="141"/>
      <c r="N71" s="141"/>
      <c r="O71" s="141"/>
      <c r="P71" s="141"/>
      <c r="Q71" s="141"/>
      <c r="R71" s="141"/>
      <c r="S71" s="141"/>
      <c r="T71" s="141"/>
      <c r="U71" s="141"/>
    </row>
    <row r="72" spans="2:21" s="67" customFormat="1">
      <c r="B72" s="126"/>
      <c r="L72" s="141"/>
      <c r="M72" s="141"/>
      <c r="N72" s="141"/>
      <c r="O72" s="141"/>
      <c r="P72" s="141"/>
      <c r="Q72" s="141"/>
      <c r="R72" s="141"/>
      <c r="S72" s="141"/>
      <c r="T72" s="141"/>
      <c r="U72" s="141"/>
    </row>
    <row r="73" spans="2:21" s="67" customFormat="1">
      <c r="B73" s="126"/>
      <c r="L73" s="141"/>
      <c r="M73" s="141"/>
      <c r="N73" s="141"/>
      <c r="O73" s="141"/>
      <c r="P73" s="141"/>
      <c r="Q73" s="141"/>
      <c r="R73" s="141"/>
      <c r="S73" s="141"/>
      <c r="T73" s="141"/>
      <c r="U73" s="141"/>
    </row>
    <row r="74" spans="2:21" s="67" customFormat="1">
      <c r="B74" s="126"/>
      <c r="L74" s="141"/>
      <c r="M74" s="141"/>
      <c r="N74" s="141"/>
      <c r="O74" s="141"/>
      <c r="P74" s="141"/>
      <c r="Q74" s="141"/>
      <c r="R74" s="141"/>
      <c r="S74" s="141"/>
      <c r="T74" s="141"/>
      <c r="U74" s="141"/>
    </row>
    <row r="75" spans="2:21" s="67" customFormat="1">
      <c r="B75" s="126"/>
      <c r="L75" s="141"/>
      <c r="M75" s="141"/>
      <c r="N75" s="141"/>
      <c r="O75" s="141"/>
      <c r="P75" s="141"/>
      <c r="Q75" s="141"/>
      <c r="R75" s="141"/>
      <c r="S75" s="141"/>
      <c r="T75" s="141"/>
      <c r="U75" s="141"/>
    </row>
    <row r="76" spans="2:21" s="67" customFormat="1">
      <c r="B76" s="126"/>
      <c r="L76" s="141"/>
      <c r="M76" s="141"/>
      <c r="N76" s="141"/>
      <c r="O76" s="141"/>
      <c r="P76" s="141"/>
      <c r="Q76" s="141"/>
      <c r="R76" s="141"/>
      <c r="S76" s="141"/>
      <c r="T76" s="141"/>
      <c r="U76" s="141"/>
    </row>
    <row r="77" spans="2:21" s="67" customFormat="1">
      <c r="B77" s="126"/>
      <c r="L77" s="141"/>
      <c r="M77" s="141"/>
      <c r="N77" s="141"/>
      <c r="O77" s="141"/>
      <c r="P77" s="141"/>
      <c r="Q77" s="141"/>
      <c r="R77" s="141"/>
      <c r="S77" s="141"/>
      <c r="T77" s="141"/>
      <c r="U77" s="141"/>
    </row>
    <row r="78" spans="2:21" s="67" customFormat="1">
      <c r="B78" s="126"/>
      <c r="L78" s="141"/>
      <c r="M78" s="141"/>
      <c r="N78" s="141"/>
      <c r="O78" s="141"/>
      <c r="P78" s="141"/>
      <c r="Q78" s="141"/>
      <c r="R78" s="141"/>
      <c r="S78" s="141"/>
      <c r="T78" s="141"/>
      <c r="U78" s="141"/>
    </row>
    <row r="79" spans="2:21" s="67" customFormat="1">
      <c r="B79" s="126"/>
      <c r="L79" s="141"/>
      <c r="M79" s="141"/>
      <c r="N79" s="141"/>
      <c r="O79" s="141"/>
      <c r="P79" s="141"/>
      <c r="Q79" s="141"/>
      <c r="R79" s="141"/>
      <c r="S79" s="141"/>
      <c r="T79" s="141"/>
      <c r="U79" s="141"/>
    </row>
    <row r="80" spans="2:21" s="67" customFormat="1">
      <c r="L80" s="141"/>
      <c r="M80" s="141"/>
      <c r="N80" s="141"/>
      <c r="O80" s="141"/>
      <c r="P80" s="141"/>
      <c r="Q80" s="141"/>
      <c r="R80" s="141"/>
      <c r="S80" s="141"/>
      <c r="T80" s="141"/>
      <c r="U80" s="141"/>
    </row>
    <row r="81" spans="2:21" s="67" customFormat="1">
      <c r="L81" s="141"/>
      <c r="M81" s="141"/>
      <c r="N81" s="141"/>
      <c r="O81" s="141"/>
      <c r="P81" s="141"/>
      <c r="Q81" s="141"/>
      <c r="R81" s="141"/>
      <c r="S81" s="141"/>
      <c r="T81" s="141"/>
      <c r="U81" s="141"/>
    </row>
    <row r="82" spans="2:21" s="67" customFormat="1">
      <c r="B82" s="151"/>
      <c r="L82" s="141"/>
      <c r="M82" s="141"/>
      <c r="N82" s="141"/>
      <c r="O82" s="141"/>
      <c r="P82" s="141"/>
      <c r="Q82" s="141"/>
      <c r="R82" s="141"/>
      <c r="S82" s="141"/>
      <c r="T82" s="141"/>
      <c r="U82" s="141"/>
    </row>
    <row r="83" spans="2:21" s="67" customFormat="1">
      <c r="L83" s="141"/>
      <c r="M83" s="141"/>
      <c r="N83" s="141"/>
      <c r="O83" s="141"/>
      <c r="P83" s="141"/>
      <c r="Q83" s="141"/>
      <c r="R83" s="141"/>
      <c r="S83" s="141"/>
      <c r="T83" s="141"/>
      <c r="U83" s="141"/>
    </row>
    <row r="84" spans="2:21" s="67" customFormat="1">
      <c r="B84" s="151"/>
      <c r="L84" s="141"/>
      <c r="M84" s="141"/>
      <c r="N84" s="141"/>
      <c r="O84" s="141"/>
      <c r="P84" s="141"/>
      <c r="Q84" s="141"/>
      <c r="R84" s="141"/>
      <c r="S84" s="141"/>
      <c r="T84" s="141"/>
      <c r="U84" s="141"/>
    </row>
    <row r="85" spans="2:21" s="67" customFormat="1">
      <c r="B85" s="126"/>
      <c r="L85" s="141"/>
      <c r="M85" s="141"/>
      <c r="N85" s="141"/>
      <c r="O85" s="141"/>
      <c r="P85" s="141"/>
      <c r="Q85" s="141"/>
      <c r="R85" s="141"/>
      <c r="S85" s="141"/>
      <c r="T85" s="141"/>
      <c r="U85" s="141"/>
    </row>
    <row r="86" spans="2:21" s="67" customFormat="1">
      <c r="B86" s="126"/>
      <c r="L86" s="141"/>
      <c r="M86" s="141"/>
      <c r="N86" s="141"/>
      <c r="O86" s="141"/>
      <c r="P86" s="141"/>
      <c r="Q86" s="141"/>
      <c r="R86" s="141"/>
      <c r="S86" s="141"/>
      <c r="T86" s="141"/>
      <c r="U86" s="141"/>
    </row>
    <row r="87" spans="2:21" s="67" customFormat="1">
      <c r="B87" s="126"/>
      <c r="L87" s="141"/>
      <c r="M87" s="141"/>
      <c r="N87" s="141"/>
      <c r="O87" s="141"/>
      <c r="P87" s="141"/>
      <c r="Q87" s="141"/>
      <c r="R87" s="141"/>
      <c r="S87" s="141"/>
      <c r="T87" s="141"/>
      <c r="U87" s="141"/>
    </row>
    <row r="88" spans="2:21" s="67" customFormat="1">
      <c r="B88" s="126"/>
      <c r="L88" s="141"/>
      <c r="M88" s="141"/>
      <c r="N88" s="141"/>
      <c r="O88" s="141"/>
      <c r="P88" s="141"/>
      <c r="Q88" s="141"/>
      <c r="R88" s="141"/>
      <c r="S88" s="141"/>
      <c r="T88" s="141"/>
      <c r="U88" s="141"/>
    </row>
    <row r="89" spans="2:21" s="67" customFormat="1">
      <c r="B89" s="126"/>
      <c r="L89" s="141"/>
      <c r="M89" s="141"/>
      <c r="N89" s="141"/>
      <c r="O89" s="141"/>
      <c r="P89" s="141"/>
      <c r="Q89" s="141"/>
      <c r="R89" s="141"/>
      <c r="S89" s="141"/>
      <c r="T89" s="141"/>
      <c r="U89" s="141"/>
    </row>
    <row r="90" spans="2:21" s="67" customFormat="1">
      <c r="B90" s="126"/>
      <c r="L90" s="141"/>
      <c r="M90" s="141"/>
      <c r="N90" s="141"/>
      <c r="O90" s="141"/>
      <c r="P90" s="141"/>
      <c r="Q90" s="141"/>
      <c r="R90" s="141"/>
      <c r="S90" s="141"/>
      <c r="T90" s="141"/>
      <c r="U90" s="141"/>
    </row>
    <row r="91" spans="2:21" s="67" customFormat="1">
      <c r="B91" s="126"/>
      <c r="L91" s="141"/>
      <c r="M91" s="141"/>
      <c r="N91" s="141"/>
      <c r="O91" s="141"/>
      <c r="P91" s="141"/>
      <c r="Q91" s="141"/>
      <c r="R91" s="141"/>
      <c r="S91" s="141"/>
      <c r="T91" s="141"/>
      <c r="U91" s="141"/>
    </row>
    <row r="92" spans="2:21" s="67" customFormat="1">
      <c r="B92" s="126"/>
      <c r="L92" s="141"/>
      <c r="M92" s="141"/>
      <c r="N92" s="141"/>
      <c r="O92" s="141"/>
      <c r="P92" s="141"/>
      <c r="Q92" s="141"/>
      <c r="R92" s="141"/>
      <c r="S92" s="141"/>
      <c r="T92" s="141"/>
      <c r="U92" s="141"/>
    </row>
    <row r="93" spans="2:21" s="67" customFormat="1">
      <c r="B93" s="126"/>
      <c r="L93" s="141"/>
      <c r="M93" s="141"/>
      <c r="N93" s="141"/>
      <c r="O93" s="141"/>
      <c r="P93" s="141"/>
      <c r="Q93" s="141"/>
      <c r="R93" s="141"/>
      <c r="S93" s="141"/>
      <c r="T93" s="141"/>
      <c r="U93" s="141"/>
    </row>
    <row r="94" spans="2:21" s="67" customFormat="1">
      <c r="B94" s="126"/>
      <c r="L94" s="141"/>
      <c r="M94" s="141"/>
      <c r="N94" s="141"/>
      <c r="O94" s="141"/>
      <c r="P94" s="141"/>
      <c r="Q94" s="141"/>
      <c r="R94" s="141"/>
      <c r="S94" s="141"/>
      <c r="T94" s="141"/>
      <c r="U94" s="141"/>
    </row>
    <row r="95" spans="2:21" s="67" customFormat="1">
      <c r="B95" s="126"/>
      <c r="L95" s="141"/>
      <c r="M95" s="141"/>
      <c r="N95" s="141"/>
      <c r="O95" s="141"/>
      <c r="P95" s="141"/>
      <c r="Q95" s="141"/>
      <c r="R95" s="141"/>
      <c r="S95" s="141"/>
      <c r="T95" s="141"/>
      <c r="U95" s="141"/>
    </row>
    <row r="96" spans="2:21" s="67" customFormat="1">
      <c r="B96" s="151"/>
      <c r="L96" s="141"/>
      <c r="M96" s="141"/>
      <c r="N96" s="141"/>
      <c r="O96" s="141"/>
      <c r="P96" s="141"/>
      <c r="Q96" s="141"/>
      <c r="R96" s="141"/>
      <c r="S96" s="141"/>
      <c r="T96" s="141"/>
      <c r="U96" s="141"/>
    </row>
    <row r="97" spans="2:21" s="67" customFormat="1">
      <c r="B97" s="126"/>
      <c r="L97" s="141"/>
      <c r="M97" s="141"/>
      <c r="N97" s="141"/>
      <c r="O97" s="141"/>
      <c r="P97" s="141"/>
      <c r="Q97" s="141"/>
      <c r="R97" s="141"/>
      <c r="S97" s="141"/>
      <c r="T97" s="141"/>
      <c r="U97" s="141"/>
    </row>
    <row r="98" spans="2:21" s="67" customFormat="1">
      <c r="B98" s="126"/>
      <c r="L98" s="141"/>
      <c r="M98" s="141"/>
      <c r="N98" s="141"/>
      <c r="O98" s="141"/>
      <c r="P98" s="141"/>
      <c r="Q98" s="141"/>
      <c r="R98" s="141"/>
      <c r="S98" s="141"/>
      <c r="T98" s="141"/>
      <c r="U98" s="141"/>
    </row>
    <row r="99" spans="2:21" s="67" customFormat="1">
      <c r="B99" s="126"/>
      <c r="L99" s="141"/>
      <c r="M99" s="141"/>
      <c r="N99" s="141"/>
      <c r="O99" s="141"/>
      <c r="P99" s="141"/>
      <c r="Q99" s="141"/>
      <c r="R99" s="141"/>
      <c r="S99" s="141"/>
      <c r="T99" s="141"/>
      <c r="U99" s="141"/>
    </row>
    <row r="100" spans="2:21" s="67" customFormat="1">
      <c r="B100" s="126"/>
      <c r="L100" s="141"/>
      <c r="M100" s="141"/>
      <c r="N100" s="141"/>
      <c r="O100" s="141"/>
      <c r="P100" s="141"/>
      <c r="Q100" s="141"/>
      <c r="R100" s="141"/>
      <c r="S100" s="141"/>
      <c r="T100" s="141"/>
      <c r="U100" s="141"/>
    </row>
    <row r="101" spans="2:21" s="67" customFormat="1">
      <c r="B101" s="126"/>
      <c r="L101" s="141"/>
      <c r="M101" s="141"/>
      <c r="N101" s="141"/>
      <c r="O101" s="141"/>
      <c r="P101" s="141"/>
      <c r="Q101" s="141"/>
      <c r="R101" s="141"/>
      <c r="S101" s="141"/>
      <c r="T101" s="141"/>
      <c r="U101" s="141"/>
    </row>
    <row r="102" spans="2:21" s="67" customFormat="1">
      <c r="B102" s="126"/>
      <c r="L102" s="141"/>
      <c r="M102" s="141"/>
      <c r="N102" s="141"/>
      <c r="O102" s="141"/>
      <c r="P102" s="141"/>
      <c r="Q102" s="141"/>
      <c r="R102" s="141"/>
      <c r="S102" s="141"/>
      <c r="T102" s="141"/>
      <c r="U102" s="141"/>
    </row>
    <row r="103" spans="2:21" s="67" customFormat="1">
      <c r="B103" s="126"/>
      <c r="L103" s="141"/>
      <c r="M103" s="141"/>
      <c r="N103" s="141"/>
      <c r="O103" s="141"/>
      <c r="P103" s="141"/>
      <c r="Q103" s="141"/>
      <c r="R103" s="141"/>
      <c r="S103" s="141"/>
      <c r="T103" s="141"/>
      <c r="U103" s="141"/>
    </row>
    <row r="104" spans="2:21" s="67" customFormat="1">
      <c r="B104" s="126"/>
      <c r="L104" s="141"/>
      <c r="M104" s="141"/>
      <c r="N104" s="141"/>
      <c r="O104" s="141"/>
      <c r="P104" s="141"/>
      <c r="Q104" s="141"/>
      <c r="R104" s="141"/>
      <c r="S104" s="141"/>
      <c r="T104" s="141"/>
      <c r="U104" s="141"/>
    </row>
    <row r="105" spans="2:21" s="67" customFormat="1">
      <c r="B105" s="126"/>
      <c r="L105" s="141"/>
      <c r="M105" s="141"/>
      <c r="N105" s="141"/>
      <c r="O105" s="141"/>
      <c r="P105" s="141"/>
      <c r="Q105" s="141"/>
      <c r="R105" s="141"/>
      <c r="S105" s="141"/>
      <c r="T105" s="141"/>
      <c r="U105" s="141"/>
    </row>
    <row r="106" spans="2:21" s="67" customFormat="1">
      <c r="B106" s="126"/>
      <c r="L106" s="141"/>
      <c r="M106" s="141"/>
      <c r="N106" s="141"/>
      <c r="O106" s="141"/>
      <c r="P106" s="141"/>
      <c r="Q106" s="141"/>
      <c r="R106" s="141"/>
      <c r="S106" s="141"/>
      <c r="T106" s="141"/>
      <c r="U106" s="141"/>
    </row>
    <row r="107" spans="2:21" s="67" customFormat="1"/>
    <row r="108" spans="2:21" s="67" customFormat="1"/>
    <row r="109" spans="2:21" s="67" customFormat="1"/>
    <row r="110" spans="2:21" s="67" customFormat="1"/>
    <row r="111" spans="2:21" s="67" customFormat="1"/>
    <row r="112" spans="2:21" s="67" customFormat="1"/>
    <row r="113" s="67" customFormat="1"/>
    <row r="114" s="67" customFormat="1"/>
    <row r="115" s="67" customFormat="1"/>
  </sheetData>
  <mergeCells count="1">
    <mergeCell ref="B5: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E43"/>
  <sheetViews>
    <sheetView showGridLines="0" zoomScale="70" zoomScaleNormal="70" workbookViewId="0">
      <pane ySplit="3" topLeftCell="A4" activePane="bottomLeft" state="frozen"/>
      <selection activeCell="O39" sqref="O39"/>
      <selection pane="bottomLeft" activeCell="A4" sqref="A4"/>
    </sheetView>
  </sheetViews>
  <sheetFormatPr defaultRowHeight="12.75"/>
  <cols>
    <col min="1" max="1" width="4.7109375" style="2" customWidth="1"/>
    <col min="2" max="2" width="10.7109375" style="2" customWidth="1"/>
    <col min="3" max="3" width="79" style="2" bestFit="1" customWidth="1"/>
    <col min="4" max="4" width="126.42578125" style="2" bestFit="1" customWidth="1"/>
    <col min="5" max="5" width="157.42578125" style="2" bestFit="1" customWidth="1"/>
    <col min="6" max="6" width="4.5703125" style="2" customWidth="1"/>
    <col min="7" max="16384" width="9.140625" style="2"/>
  </cols>
  <sheetData>
    <row r="2" spans="2:5" s="13" customFormat="1" ht="18">
      <c r="B2" s="4" t="s">
        <v>20</v>
      </c>
    </row>
    <row r="4" spans="2:5" s="9" customFormat="1">
      <c r="B4" s="9" t="s">
        <v>21</v>
      </c>
    </row>
    <row r="6" spans="2:5">
      <c r="B6" s="20" t="s">
        <v>49</v>
      </c>
      <c r="C6" s="20" t="s">
        <v>50</v>
      </c>
      <c r="D6" s="20" t="s">
        <v>326</v>
      </c>
      <c r="E6" s="20" t="s">
        <v>51</v>
      </c>
    </row>
    <row r="7" spans="2:5">
      <c r="B7" s="21"/>
      <c r="C7" s="28" t="s">
        <v>55</v>
      </c>
      <c r="D7" s="28"/>
      <c r="E7" s="28" t="s">
        <v>22</v>
      </c>
    </row>
    <row r="8" spans="2:5">
      <c r="B8" s="30">
        <v>1</v>
      </c>
      <c r="C8" s="7" t="s">
        <v>327</v>
      </c>
      <c r="D8" s="259" t="s">
        <v>328</v>
      </c>
      <c r="E8" s="7" t="s">
        <v>495</v>
      </c>
    </row>
    <row r="9" spans="2:5">
      <c r="B9" s="7">
        <v>2</v>
      </c>
      <c r="C9" s="7" t="s">
        <v>337</v>
      </c>
      <c r="D9" s="7" t="s">
        <v>106</v>
      </c>
      <c r="E9" s="169" t="s">
        <v>289</v>
      </c>
    </row>
    <row r="10" spans="2:5">
      <c r="B10" s="7">
        <v>3</v>
      </c>
      <c r="C10" s="7" t="s">
        <v>376</v>
      </c>
      <c r="D10" s="7" t="s">
        <v>375</v>
      </c>
      <c r="E10" s="169" t="s">
        <v>376</v>
      </c>
    </row>
    <row r="11" spans="2:5">
      <c r="B11" s="7">
        <v>4</v>
      </c>
      <c r="C11" s="7" t="s">
        <v>348</v>
      </c>
      <c r="D11" s="7" t="s">
        <v>359</v>
      </c>
      <c r="E11" s="169" t="s">
        <v>347</v>
      </c>
    </row>
    <row r="12" spans="2:5">
      <c r="B12" s="7">
        <v>5</v>
      </c>
      <c r="C12" s="7" t="s">
        <v>344</v>
      </c>
      <c r="D12" s="7" t="s">
        <v>495</v>
      </c>
      <c r="E12" s="7" t="s">
        <v>495</v>
      </c>
    </row>
    <row r="13" spans="2:5" ht="127.5">
      <c r="B13" s="7">
        <v>6</v>
      </c>
      <c r="C13" s="169" t="s">
        <v>500</v>
      </c>
      <c r="D13" s="7" t="s">
        <v>495</v>
      </c>
      <c r="E13" s="7" t="s">
        <v>495</v>
      </c>
    </row>
    <row r="14" spans="2:5" ht="127.5">
      <c r="B14" s="7">
        <v>7</v>
      </c>
      <c r="C14" s="169" t="s">
        <v>501</v>
      </c>
      <c r="D14" s="7" t="s">
        <v>495</v>
      </c>
      <c r="E14" s="7" t="s">
        <v>495</v>
      </c>
    </row>
    <row r="15" spans="2:5" ht="127.5">
      <c r="B15" s="7">
        <v>8</v>
      </c>
      <c r="C15" s="169" t="s">
        <v>502</v>
      </c>
      <c r="D15" s="7" t="s">
        <v>495</v>
      </c>
      <c r="E15" s="7" t="s">
        <v>495</v>
      </c>
    </row>
    <row r="16" spans="2:5" ht="127.5">
      <c r="B16" s="7">
        <v>9</v>
      </c>
      <c r="C16" s="169" t="s">
        <v>503</v>
      </c>
      <c r="D16" s="7" t="s">
        <v>495</v>
      </c>
      <c r="E16" s="7" t="s">
        <v>495</v>
      </c>
    </row>
    <row r="17" spans="2:5" ht="127.5">
      <c r="B17" s="7">
        <v>10</v>
      </c>
      <c r="C17" s="169" t="s">
        <v>504</v>
      </c>
      <c r="D17" s="7" t="s">
        <v>495</v>
      </c>
      <c r="E17" s="7" t="s">
        <v>495</v>
      </c>
    </row>
    <row r="18" spans="2:5" ht="127.5">
      <c r="B18" s="7">
        <v>11</v>
      </c>
      <c r="C18" s="169" t="s">
        <v>505</v>
      </c>
      <c r="D18" s="7" t="s">
        <v>495</v>
      </c>
      <c r="E18" s="7" t="s">
        <v>495</v>
      </c>
    </row>
    <row r="19" spans="2:5" ht="127.5">
      <c r="B19" s="7">
        <v>12</v>
      </c>
      <c r="C19" s="169" t="s">
        <v>506</v>
      </c>
      <c r="D19" s="7" t="s">
        <v>495</v>
      </c>
      <c r="E19" s="7" t="s">
        <v>495</v>
      </c>
    </row>
    <row r="20" spans="2:5">
      <c r="B20" s="7">
        <v>13</v>
      </c>
      <c r="C20" s="169" t="s">
        <v>404</v>
      </c>
      <c r="D20" s="7" t="s">
        <v>495</v>
      </c>
      <c r="E20" s="7" t="s">
        <v>495</v>
      </c>
    </row>
    <row r="21" spans="2:5">
      <c r="B21" s="7">
        <v>14</v>
      </c>
      <c r="C21" s="169" t="s">
        <v>406</v>
      </c>
      <c r="D21" s="7" t="s">
        <v>413</v>
      </c>
      <c r="E21" s="169" t="s">
        <v>405</v>
      </c>
    </row>
    <row r="22" spans="2:5">
      <c r="B22" s="7">
        <v>15</v>
      </c>
      <c r="C22" s="169" t="s">
        <v>428</v>
      </c>
      <c r="D22" s="7" t="s">
        <v>495</v>
      </c>
      <c r="E22" s="7" t="s">
        <v>495</v>
      </c>
    </row>
    <row r="23" spans="2:5" ht="127.5">
      <c r="B23" s="7">
        <v>16</v>
      </c>
      <c r="C23" s="169" t="s">
        <v>509</v>
      </c>
      <c r="D23" s="260" t="s">
        <v>510</v>
      </c>
      <c r="E23" s="169" t="s">
        <v>508</v>
      </c>
    </row>
    <row r="24" spans="2:5">
      <c r="B24" s="7">
        <v>17</v>
      </c>
      <c r="C24" s="169" t="s">
        <v>457</v>
      </c>
      <c r="D24" s="7" t="s">
        <v>458</v>
      </c>
      <c r="E24" s="169" t="s">
        <v>459</v>
      </c>
    </row>
    <row r="25" spans="2:5">
      <c r="B25" s="249"/>
      <c r="C25" s="234"/>
      <c r="D25" s="249"/>
      <c r="E25" s="249"/>
    </row>
    <row r="26" spans="2:5" s="9" customFormat="1">
      <c r="B26" s="9" t="s">
        <v>48</v>
      </c>
    </row>
    <row r="29" spans="2:5">
      <c r="B29" s="32" t="s">
        <v>46</v>
      </c>
    </row>
    <row r="30" spans="2:5">
      <c r="B30" s="32" t="s">
        <v>47</v>
      </c>
    </row>
    <row r="43" spans="3:3">
      <c r="C43" s="185"/>
    </row>
  </sheetData>
  <hyperlinks>
    <hyperlink ref="D9" r:id="rId1"/>
    <hyperlink ref="D8" r:id="rId2" location="/CBS/nl/dataset/70936ned/table?ts=1532343719053"/>
  </hyperlinks>
  <pageMargins left="0.75" right="0.75" top="1" bottom="1" header="0.5" footer="0.5"/>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2:Y19"/>
  <sheetViews>
    <sheetView showGridLines="0" zoomScale="85" zoomScaleNormal="85" workbookViewId="0">
      <pane xSplit="6" ySplit="9" topLeftCell="G10" activePane="bottomRight" state="frozen"/>
      <selection activeCell="O39" sqref="O39"/>
      <selection pane="topRight" activeCell="O39" sqref="O39"/>
      <selection pane="bottomLeft" activeCell="O39" sqref="O39"/>
      <selection pane="bottomRight" activeCell="G10" sqref="G10"/>
    </sheetView>
  </sheetViews>
  <sheetFormatPr defaultRowHeight="12.75"/>
  <cols>
    <col min="1" max="1" width="4.7109375" style="2" customWidth="1"/>
    <col min="2" max="2" width="68.140625" style="2" customWidth="1"/>
    <col min="3" max="5" width="4.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2" spans="2:25" s="22" customFormat="1" ht="18">
      <c r="B2" s="22" t="s">
        <v>29</v>
      </c>
    </row>
    <row r="4" spans="2:25">
      <c r="B4" s="31" t="s">
        <v>53</v>
      </c>
      <c r="C4" s="1"/>
      <c r="D4" s="1"/>
    </row>
    <row r="5" spans="2:25">
      <c r="B5" s="27" t="s">
        <v>460</v>
      </c>
      <c r="C5" s="3"/>
      <c r="D5" s="3"/>
      <c r="H5" s="23"/>
    </row>
    <row r="6" spans="2:25">
      <c r="B6" s="27"/>
      <c r="C6" s="3"/>
      <c r="D6" s="3"/>
      <c r="H6" s="23"/>
    </row>
    <row r="8" spans="2:25" s="9" customFormat="1">
      <c r="B8" s="9" t="s">
        <v>41</v>
      </c>
      <c r="F8" s="9" t="s">
        <v>23</v>
      </c>
      <c r="H8" s="9" t="s">
        <v>24</v>
      </c>
      <c r="J8" s="9" t="s">
        <v>45</v>
      </c>
      <c r="L8" s="9" t="s">
        <v>286</v>
      </c>
      <c r="M8" s="9" t="s">
        <v>280</v>
      </c>
      <c r="N8" s="9" t="s">
        <v>77</v>
      </c>
      <c r="O8" s="9" t="s">
        <v>76</v>
      </c>
      <c r="P8" s="9" t="s">
        <v>281</v>
      </c>
      <c r="Q8" s="9" t="s">
        <v>282</v>
      </c>
      <c r="R8" s="9" t="s">
        <v>283</v>
      </c>
      <c r="S8" s="9" t="s">
        <v>284</v>
      </c>
      <c r="Y8" s="9" t="s">
        <v>43</v>
      </c>
    </row>
    <row r="11" spans="2:25" s="9" customFormat="1">
      <c r="B11" s="9" t="s">
        <v>392</v>
      </c>
    </row>
    <row r="12" spans="2:25">
      <c r="T12" s="59"/>
      <c r="U12" s="59"/>
    </row>
    <row r="13" spans="2:25">
      <c r="B13" s="165" t="s">
        <v>471</v>
      </c>
      <c r="F13" s="57" t="s">
        <v>388</v>
      </c>
      <c r="J13" s="49">
        <f>SUM(L13:S13)</f>
        <v>21142234.304034457</v>
      </c>
      <c r="K13" s="63">
        <f>'Berekening efficiënte kosten'!K76</f>
        <v>0</v>
      </c>
      <c r="L13" s="54">
        <f>'Berekening efficiënte kosten'!L76</f>
        <v>431082.70333092584</v>
      </c>
      <c r="M13" s="54">
        <f>'Berekening efficiënte kosten'!M76</f>
        <v>441452.51236668363</v>
      </c>
      <c r="N13" s="54">
        <f>'Berekening efficiënte kosten'!N76</f>
        <v>6694876.4692444094</v>
      </c>
      <c r="O13" s="54">
        <f>'Berekening efficiënte kosten'!O76</f>
        <v>7023792.3905189708</v>
      </c>
      <c r="P13" s="54">
        <f>'Berekening efficiënte kosten'!P76</f>
        <v>274249.13051210064</v>
      </c>
      <c r="Q13" s="54">
        <f>'Berekening efficiënte kosten'!Q76</f>
        <v>5255883.2765151495</v>
      </c>
      <c r="R13" s="54">
        <f>'Berekening efficiënte kosten'!R76</f>
        <v>1020897.8215462193</v>
      </c>
      <c r="S13" s="54">
        <f>'Berekening efficiënte kosten'!S76</f>
        <v>0</v>
      </c>
      <c r="T13" s="63"/>
      <c r="U13" s="63"/>
    </row>
    <row r="14" spans="2:25">
      <c r="B14" s="165" t="s">
        <v>454</v>
      </c>
      <c r="F14" s="57" t="s">
        <v>388</v>
      </c>
      <c r="J14" s="49">
        <f>SUM(L14:S14)</f>
        <v>150431.78404706658</v>
      </c>
      <c r="K14" s="63"/>
      <c r="L14" s="54">
        <f>'Berekening correctie'!L106</f>
        <v>0</v>
      </c>
      <c r="M14" s="54">
        <f>'Berekening correctie'!M106</f>
        <v>26668.546319235953</v>
      </c>
      <c r="N14" s="54">
        <f>'Berekening correctie'!N106</f>
        <v>19817.766052708361</v>
      </c>
      <c r="O14" s="54">
        <f>'Berekening correctie'!O106</f>
        <v>30556.148963483727</v>
      </c>
      <c r="P14" s="54">
        <f>'Berekening correctie'!P106</f>
        <v>1783.9360000000001</v>
      </c>
      <c r="Q14" s="54">
        <f>'Berekening correctie'!Q106</f>
        <v>23945.739891638532</v>
      </c>
      <c r="R14" s="54">
        <f>'Berekening correctie'!R106</f>
        <v>18860.115819999999</v>
      </c>
      <c r="S14" s="54">
        <f>'Berekening correctie'!S106</f>
        <v>28799.531000000003</v>
      </c>
      <c r="T14" s="63"/>
      <c r="U14" s="63"/>
    </row>
    <row r="15" spans="2:25" s="59" customFormat="1">
      <c r="B15" s="238"/>
      <c r="F15" s="62"/>
      <c r="J15" s="63"/>
      <c r="K15" s="63"/>
      <c r="L15" s="63"/>
      <c r="M15" s="63"/>
      <c r="N15" s="63"/>
      <c r="O15" s="63"/>
      <c r="P15" s="63"/>
      <c r="Q15" s="63"/>
      <c r="R15" s="63"/>
      <c r="S15" s="63"/>
      <c r="T15" s="63"/>
      <c r="U15" s="63"/>
    </row>
    <row r="16" spans="2:25">
      <c r="B16" s="211" t="s">
        <v>442</v>
      </c>
      <c r="F16" s="57" t="s">
        <v>388</v>
      </c>
      <c r="J16" s="49">
        <f>SUM(L16:S16)</f>
        <v>20991802.519987393</v>
      </c>
      <c r="K16" s="63"/>
      <c r="L16" s="167">
        <f>L13-L14</f>
        <v>431082.70333092584</v>
      </c>
      <c r="M16" s="167">
        <f t="shared" ref="M16:S16" si="0">M13-M14</f>
        <v>414783.9660474477</v>
      </c>
      <c r="N16" s="167">
        <f t="shared" si="0"/>
        <v>6675058.7031917013</v>
      </c>
      <c r="O16" s="167">
        <f t="shared" si="0"/>
        <v>6993236.2415554868</v>
      </c>
      <c r="P16" s="167">
        <f t="shared" si="0"/>
        <v>272465.19451210066</v>
      </c>
      <c r="Q16" s="167">
        <f t="shared" si="0"/>
        <v>5231937.5366235105</v>
      </c>
      <c r="R16" s="167">
        <f t="shared" si="0"/>
        <v>1002037.7057262193</v>
      </c>
      <c r="S16" s="167">
        <f t="shared" si="0"/>
        <v>-28799.531000000003</v>
      </c>
      <c r="T16" s="63"/>
      <c r="U16" s="63"/>
    </row>
    <row r="18" spans="2:19">
      <c r="B18" s="72" t="s">
        <v>480</v>
      </c>
      <c r="F18" s="57" t="s">
        <v>388</v>
      </c>
      <c r="J18" s="49">
        <f>SUM(L18:S18)</f>
        <v>15413479.798263948</v>
      </c>
      <c r="L18" s="54">
        <f>'Berekening aandelen PAV en EAV'!L39</f>
        <v>164237.35020746524</v>
      </c>
      <c r="M18" s="54">
        <f>'Berekening aandelen PAV en EAV'!M39</f>
        <v>328110.94258486771</v>
      </c>
      <c r="N18" s="54">
        <f>'Berekening aandelen PAV en EAV'!N39</f>
        <v>4897775.1602981715</v>
      </c>
      <c r="O18" s="54">
        <f>'Berekening aandelen PAV en EAV'!O39</f>
        <v>5473439.6628916403</v>
      </c>
      <c r="P18" s="54">
        <f>'Berekening aandelen PAV en EAV'!P39</f>
        <v>149121.35877188097</v>
      </c>
      <c r="Q18" s="54">
        <f>'Berekening aandelen PAV en EAV'!Q39</f>
        <v>3533466.1432848517</v>
      </c>
      <c r="R18" s="54">
        <f>'Berekening aandelen PAV en EAV'!R39</f>
        <v>896128.71122506948</v>
      </c>
      <c r="S18" s="54">
        <f>'Berekening aandelen PAV en EAV'!S39</f>
        <v>-28799.531000000003</v>
      </c>
    </row>
    <row r="19" spans="2:19">
      <c r="B19" s="72" t="s">
        <v>481</v>
      </c>
      <c r="F19" s="57" t="s">
        <v>388</v>
      </c>
      <c r="J19" s="49">
        <f>SUM(L19:S19)</f>
        <v>5578322.7217234457</v>
      </c>
      <c r="L19" s="54">
        <f>'Berekening aandelen PAV en EAV'!L40</f>
        <v>266845.35312346061</v>
      </c>
      <c r="M19" s="54">
        <f>'Berekening aandelen PAV en EAV'!M40</f>
        <v>86673.023462579993</v>
      </c>
      <c r="N19" s="54">
        <f>'Berekening aandelen PAV en EAV'!N40</f>
        <v>1777283.5428935299</v>
      </c>
      <c r="O19" s="54">
        <f>'Berekening aandelen PAV en EAV'!O40</f>
        <v>1519796.5786638465</v>
      </c>
      <c r="P19" s="54">
        <f>'Berekening aandelen PAV en EAV'!P40</f>
        <v>123343.83574021969</v>
      </c>
      <c r="Q19" s="54">
        <f>'Berekening aandelen PAV en EAV'!Q40</f>
        <v>1698471.3933386588</v>
      </c>
      <c r="R19" s="54">
        <f>'Berekening aandelen PAV en EAV'!R40</f>
        <v>105908.99450114986</v>
      </c>
      <c r="S19" s="54">
        <f>'Berekening aandelen PAV en EAV'!S40</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cols>
    <col min="1" max="16384" width="9.140625" style="25"/>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B2:AA70"/>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cols>
    <col min="1" max="1" width="4.7109375" style="2" customWidth="1"/>
    <col min="2" max="2" width="58.42578125" style="2" customWidth="1"/>
    <col min="3" max="3" width="4.7109375" style="2" customWidth="1"/>
    <col min="4" max="5" width="4.5703125" style="2" customWidth="1"/>
    <col min="6" max="6" width="12.570312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20" width="12.5703125" style="2" customWidth="1"/>
    <col min="21" max="21" width="13.42578125" style="2" bestFit="1" customWidth="1"/>
    <col min="22" max="23" width="12.5703125" style="2" customWidth="1"/>
    <col min="24" max="24" width="2.7109375" style="2" customWidth="1"/>
    <col min="25" max="25" width="17.140625" style="2" customWidth="1"/>
    <col min="26" max="26" width="2.7109375" style="2" customWidth="1"/>
    <col min="27" max="27" width="13.7109375" style="2" customWidth="1"/>
    <col min="28" max="28" width="2.7109375" style="2" customWidth="1"/>
    <col min="29" max="43" width="13.7109375" style="2" customWidth="1"/>
    <col min="44" max="16384" width="9.140625" style="2"/>
  </cols>
  <sheetData>
    <row r="2" spans="2:27" s="22" customFormat="1" ht="18">
      <c r="B2" s="22" t="s">
        <v>63</v>
      </c>
    </row>
    <row r="4" spans="2:27">
      <c r="B4" s="31" t="s">
        <v>25</v>
      </c>
      <c r="C4" s="1"/>
      <c r="D4" s="1"/>
      <c r="L4"/>
    </row>
    <row r="5" spans="2:27">
      <c r="B5" s="186" t="s">
        <v>512</v>
      </c>
      <c r="C5" s="186"/>
      <c r="D5" s="186"/>
      <c r="E5" s="186"/>
      <c r="F5" s="186"/>
      <c r="G5" s="168"/>
      <c r="H5" s="23"/>
    </row>
    <row r="6" spans="2:27">
      <c r="B6" s="168" t="s">
        <v>349</v>
      </c>
      <c r="C6" s="168"/>
      <c r="D6" s="168"/>
      <c r="E6" s="168"/>
      <c r="F6" s="168"/>
      <c r="G6" s="168"/>
      <c r="H6" s="23"/>
    </row>
    <row r="7" spans="2:27">
      <c r="B7" s="2" t="s">
        <v>350</v>
      </c>
      <c r="C7" s="168"/>
      <c r="D7" s="168"/>
      <c r="E7" s="168"/>
      <c r="F7" s="168"/>
      <c r="G7" s="168"/>
      <c r="H7" s="23"/>
    </row>
    <row r="8" spans="2:27">
      <c r="C8" s="168"/>
      <c r="D8" s="168"/>
      <c r="E8" s="168"/>
      <c r="F8" s="168"/>
      <c r="G8" s="168"/>
      <c r="H8" s="23"/>
    </row>
    <row r="9" spans="2:27">
      <c r="B9" s="32"/>
      <c r="C9" s="3"/>
      <c r="D9" s="3"/>
    </row>
    <row r="10" spans="2:27" s="9" customFormat="1">
      <c r="B10" s="9" t="s">
        <v>41</v>
      </c>
      <c r="F10" s="9" t="s">
        <v>23</v>
      </c>
      <c r="H10" s="9" t="s">
        <v>24</v>
      </c>
      <c r="J10" s="9" t="s">
        <v>45</v>
      </c>
      <c r="L10" s="9" t="s">
        <v>286</v>
      </c>
      <c r="M10" s="9" t="s">
        <v>280</v>
      </c>
      <c r="N10" s="9" t="s">
        <v>77</v>
      </c>
      <c r="O10" s="9" t="s">
        <v>76</v>
      </c>
      <c r="P10" s="9" t="s">
        <v>281</v>
      </c>
      <c r="Q10" s="9" t="s">
        <v>282</v>
      </c>
      <c r="R10" s="9" t="s">
        <v>283</v>
      </c>
      <c r="S10" s="9" t="s">
        <v>284</v>
      </c>
      <c r="U10" s="9" t="s">
        <v>352</v>
      </c>
      <c r="V10" s="9" t="s">
        <v>351</v>
      </c>
      <c r="Y10" s="9" t="s">
        <v>42</v>
      </c>
      <c r="AA10" s="9" t="s">
        <v>43</v>
      </c>
    </row>
    <row r="13" spans="2:27" s="9" customFormat="1">
      <c r="B13" s="9" t="s">
        <v>64</v>
      </c>
    </row>
    <row r="14" spans="2:27">
      <c r="T14" s="59"/>
      <c r="U14" s="59"/>
      <c r="V14" s="59"/>
      <c r="W14" s="59"/>
    </row>
    <row r="15" spans="2:27">
      <c r="B15" s="1" t="s">
        <v>313</v>
      </c>
      <c r="T15" s="59"/>
      <c r="U15" s="59"/>
      <c r="V15" s="59"/>
      <c r="W15" s="59"/>
    </row>
    <row r="16" spans="2:27">
      <c r="T16" s="59"/>
      <c r="U16" s="59"/>
      <c r="V16" s="59"/>
      <c r="W16" s="59"/>
    </row>
    <row r="17" spans="2:25">
      <c r="B17" s="44" t="s">
        <v>65</v>
      </c>
      <c r="T17" s="59"/>
      <c r="U17" s="59"/>
      <c r="V17" s="59"/>
      <c r="W17" s="59"/>
    </row>
    <row r="18" spans="2:25">
      <c r="B18" s="45" t="s">
        <v>66</v>
      </c>
      <c r="F18" s="45" t="s">
        <v>75</v>
      </c>
      <c r="J18" s="49">
        <f>SUM(L18:S18)</f>
        <v>10052012.07469702</v>
      </c>
      <c r="L18" s="47">
        <v>20360.232813925453</v>
      </c>
      <c r="M18" s="47">
        <v>371428.85292671371</v>
      </c>
      <c r="N18" s="49">
        <f>SUM(U18:V18)</f>
        <v>2599207.5783016142</v>
      </c>
      <c r="O18" s="47">
        <v>6200744.4500288321</v>
      </c>
      <c r="P18" s="47">
        <v>73703.3</v>
      </c>
      <c r="Q18" s="47">
        <v>365299.0238450141</v>
      </c>
      <c r="R18" s="47">
        <v>421268.63678091945</v>
      </c>
      <c r="S18" s="47"/>
      <c r="T18" s="63"/>
      <c r="U18" s="47">
        <v>2216540.4923709896</v>
      </c>
      <c r="V18" s="47">
        <v>382667.08593062457</v>
      </c>
      <c r="W18" s="63"/>
      <c r="Y18" s="2" t="s">
        <v>329</v>
      </c>
    </row>
    <row r="19" spans="2:25">
      <c r="B19" s="45" t="s">
        <v>67</v>
      </c>
      <c r="F19" s="45" t="s">
        <v>75</v>
      </c>
      <c r="J19" s="49">
        <f>SUM(L19:S19)</f>
        <v>32932.104636426055</v>
      </c>
      <c r="L19" s="47"/>
      <c r="M19" s="47"/>
      <c r="N19" s="49">
        <f>SUM(U19:V19)</f>
        <v>0</v>
      </c>
      <c r="O19" s="47"/>
      <c r="P19" s="47">
        <v>12095.36</v>
      </c>
      <c r="Q19" s="47">
        <v>20836.74463642605</v>
      </c>
      <c r="R19" s="47"/>
      <c r="S19" s="47"/>
      <c r="T19" s="63"/>
      <c r="U19" s="47"/>
      <c r="V19" s="47">
        <v>0</v>
      </c>
      <c r="W19" s="63"/>
      <c r="Y19" s="2" t="s">
        <v>329</v>
      </c>
    </row>
    <row r="20" spans="2:25">
      <c r="B20" s="45"/>
      <c r="F20" s="45"/>
      <c r="L20" s="48"/>
      <c r="M20" s="48"/>
      <c r="N20" s="48"/>
      <c r="O20" s="48"/>
      <c r="P20" s="48"/>
      <c r="Q20" s="48"/>
      <c r="R20" s="48"/>
      <c r="S20" s="48"/>
      <c r="T20" s="63"/>
      <c r="U20" s="48"/>
      <c r="V20" s="48"/>
      <c r="W20" s="63"/>
    </row>
    <row r="21" spans="2:25">
      <c r="B21" s="44" t="s">
        <v>68</v>
      </c>
      <c r="F21" s="45"/>
      <c r="L21" s="48"/>
      <c r="M21" s="48"/>
      <c r="N21" s="48"/>
      <c r="O21" s="48"/>
      <c r="P21" s="48"/>
      <c r="Q21" s="48"/>
      <c r="R21" s="48"/>
      <c r="S21" s="48"/>
      <c r="T21" s="63"/>
      <c r="U21" s="48"/>
      <c r="V21" s="48"/>
      <c r="W21" s="63"/>
    </row>
    <row r="22" spans="2:25">
      <c r="B22" s="45" t="s">
        <v>69</v>
      </c>
      <c r="F22" s="45" t="s">
        <v>75</v>
      </c>
      <c r="J22" s="35">
        <f>SUM(L22:S22)</f>
        <v>0</v>
      </c>
      <c r="L22" s="47"/>
      <c r="M22" s="47"/>
      <c r="N22" s="49">
        <f t="shared" ref="N22:N23" si="0">SUM(U22:V22)</f>
        <v>0</v>
      </c>
      <c r="O22" s="47"/>
      <c r="P22" s="47"/>
      <c r="Q22" s="47"/>
      <c r="R22" s="47"/>
      <c r="S22" s="47"/>
      <c r="T22" s="63"/>
      <c r="U22" s="47"/>
      <c r="V22" s="47">
        <v>0</v>
      </c>
      <c r="W22" s="63"/>
      <c r="Y22" s="2" t="s">
        <v>329</v>
      </c>
    </row>
    <row r="23" spans="2:25">
      <c r="B23" s="45" t="s">
        <v>70</v>
      </c>
      <c r="F23" s="45" t="s">
        <v>75</v>
      </c>
      <c r="J23" s="35">
        <f>SUM(L23:S23)</f>
        <v>0</v>
      </c>
      <c r="L23" s="47"/>
      <c r="M23" s="47"/>
      <c r="N23" s="49">
        <f t="shared" si="0"/>
        <v>0</v>
      </c>
      <c r="O23" s="47"/>
      <c r="P23" s="47"/>
      <c r="Q23" s="47"/>
      <c r="R23" s="47"/>
      <c r="S23" s="47"/>
      <c r="T23" s="63"/>
      <c r="U23" s="47"/>
      <c r="V23" s="47">
        <v>0</v>
      </c>
      <c r="W23" s="63"/>
      <c r="Y23" s="2" t="s">
        <v>329</v>
      </c>
    </row>
    <row r="24" spans="2:25">
      <c r="B24" s="45"/>
      <c r="F24" s="45"/>
      <c r="L24" s="48"/>
      <c r="M24" s="48"/>
      <c r="N24" s="48"/>
      <c r="O24" s="48"/>
      <c r="P24" s="48"/>
      <c r="Q24" s="48"/>
      <c r="R24" s="48"/>
      <c r="S24" s="48"/>
      <c r="T24" s="63"/>
      <c r="U24" s="48"/>
      <c r="V24" s="48"/>
      <c r="W24" s="63"/>
    </row>
    <row r="25" spans="2:25">
      <c r="B25" s="44" t="s">
        <v>71</v>
      </c>
      <c r="F25" s="45"/>
      <c r="L25" s="48"/>
      <c r="M25" s="48"/>
      <c r="N25" s="48"/>
      <c r="O25" s="48"/>
      <c r="P25" s="48"/>
      <c r="Q25" s="48"/>
      <c r="R25" s="48"/>
      <c r="S25" s="48"/>
      <c r="T25" s="63"/>
      <c r="U25" s="48"/>
      <c r="V25" s="48"/>
      <c r="W25" s="63"/>
    </row>
    <row r="26" spans="2:25">
      <c r="B26" s="45" t="s">
        <v>72</v>
      </c>
      <c r="F26" s="45" t="s">
        <v>75</v>
      </c>
      <c r="J26" s="35">
        <f>SUM(L26:S26)</f>
        <v>0</v>
      </c>
      <c r="L26" s="47"/>
      <c r="M26" s="47"/>
      <c r="N26" s="49">
        <f t="shared" ref="N26:N27" si="1">SUM(U26:V26)</f>
        <v>0</v>
      </c>
      <c r="O26" s="47"/>
      <c r="P26" s="47"/>
      <c r="Q26" s="47"/>
      <c r="R26" s="47"/>
      <c r="S26" s="47"/>
      <c r="T26" s="63"/>
      <c r="U26" s="47"/>
      <c r="V26" s="47"/>
      <c r="W26" s="63"/>
      <c r="Y26" s="2" t="s">
        <v>329</v>
      </c>
    </row>
    <row r="27" spans="2:25">
      <c r="B27" s="45" t="s">
        <v>73</v>
      </c>
      <c r="F27" s="45" t="s">
        <v>75</v>
      </c>
      <c r="J27" s="49">
        <f t="shared" ref="J27:J28" si="2">SUM(L27:S27)</f>
        <v>41121.939023294704</v>
      </c>
      <c r="L27" s="47"/>
      <c r="M27" s="47"/>
      <c r="N27" s="49">
        <f t="shared" si="1"/>
        <v>25487.762154247226</v>
      </c>
      <c r="O27" s="47">
        <v>9417.2266101079949</v>
      </c>
      <c r="P27" s="47"/>
      <c r="Q27" s="47">
        <v>6216.950258939486</v>
      </c>
      <c r="R27" s="47"/>
      <c r="S27" s="47"/>
      <c r="T27" s="63"/>
      <c r="U27" s="47">
        <v>11971.641270640132</v>
      </c>
      <c r="V27" s="47">
        <v>13516.120883607096</v>
      </c>
      <c r="W27" s="63"/>
      <c r="Y27" s="2" t="s">
        <v>329</v>
      </c>
    </row>
    <row r="28" spans="2:25">
      <c r="B28" s="45" t="s">
        <v>74</v>
      </c>
      <c r="F28" s="45" t="s">
        <v>75</v>
      </c>
      <c r="J28" s="49">
        <f t="shared" si="2"/>
        <v>253064.63439732045</v>
      </c>
      <c r="L28" s="47"/>
      <c r="M28" s="47">
        <v>38.820085489637556</v>
      </c>
      <c r="N28" s="49">
        <f>SUM(U28:V28)</f>
        <v>6336.8702304483177</v>
      </c>
      <c r="O28" s="47">
        <v>245689.33876559691</v>
      </c>
      <c r="P28" s="47">
        <v>586.86</v>
      </c>
      <c r="Q28" s="47">
        <v>412.74531578560271</v>
      </c>
      <c r="R28" s="47"/>
      <c r="S28" s="47"/>
      <c r="T28" s="63"/>
      <c r="U28" s="47"/>
      <c r="V28" s="47">
        <v>6336.8702304483177</v>
      </c>
      <c r="W28" s="63"/>
      <c r="Y28" s="2" t="s">
        <v>329</v>
      </c>
    </row>
    <row r="29" spans="2:25">
      <c r="B29" s="45"/>
      <c r="F29" s="45"/>
      <c r="L29" s="48"/>
      <c r="M29" s="48"/>
      <c r="N29" s="48"/>
      <c r="O29" s="48"/>
      <c r="P29" s="48"/>
      <c r="Q29" s="48"/>
      <c r="R29" s="48"/>
      <c r="S29" s="48"/>
      <c r="T29" s="63"/>
      <c r="U29" s="48"/>
      <c r="V29" s="48"/>
      <c r="W29" s="63"/>
    </row>
    <row r="30" spans="2:25">
      <c r="B30" s="44" t="s">
        <v>314</v>
      </c>
      <c r="F30" s="45" t="s">
        <v>75</v>
      </c>
      <c r="J30" s="49">
        <f>SUM(L30:S30)</f>
        <v>10379130.752754061</v>
      </c>
      <c r="L30" s="49">
        <f>SUM(L18:L19,L22:L23,L26:L28)</f>
        <v>20360.232813925453</v>
      </c>
      <c r="M30" s="49">
        <f t="shared" ref="M30:S30" si="3">SUM(M18:M19,M22:M23,M26:M28)</f>
        <v>371467.67301220336</v>
      </c>
      <c r="N30" s="49">
        <f t="shared" si="3"/>
        <v>2631032.2106863097</v>
      </c>
      <c r="O30" s="49">
        <f t="shared" si="3"/>
        <v>6455851.0154045373</v>
      </c>
      <c r="P30" s="49">
        <f t="shared" si="3"/>
        <v>86385.52</v>
      </c>
      <c r="Q30" s="49">
        <f t="shared" si="3"/>
        <v>392765.46405616519</v>
      </c>
      <c r="R30" s="49">
        <f t="shared" si="3"/>
        <v>421268.63678091945</v>
      </c>
      <c r="S30" s="49">
        <f t="shared" si="3"/>
        <v>0</v>
      </c>
      <c r="T30" s="59"/>
      <c r="U30" s="59"/>
      <c r="V30" s="59"/>
      <c r="W30" s="59"/>
    </row>
    <row r="31" spans="2:25">
      <c r="T31" s="59"/>
      <c r="U31" s="59"/>
      <c r="V31" s="59"/>
      <c r="W31" s="59"/>
    </row>
    <row r="32" spans="2:25" s="9" customFormat="1">
      <c r="B32" s="9" t="s">
        <v>78</v>
      </c>
    </row>
    <row r="33" spans="2:27">
      <c r="T33" s="59"/>
      <c r="U33" s="59"/>
      <c r="V33" s="59"/>
      <c r="W33" s="59"/>
    </row>
    <row r="34" spans="2:27">
      <c r="B34" s="1" t="s">
        <v>313</v>
      </c>
      <c r="T34" s="59"/>
      <c r="U34" s="59"/>
      <c r="V34" s="59"/>
      <c r="W34" s="59"/>
    </row>
    <row r="35" spans="2:27">
      <c r="T35" s="59"/>
      <c r="U35" s="59"/>
      <c r="V35" s="59"/>
      <c r="W35" s="59"/>
    </row>
    <row r="36" spans="2:27">
      <c r="B36" s="44" t="s">
        <v>65</v>
      </c>
      <c r="T36" s="59"/>
      <c r="U36" s="59"/>
      <c r="V36" s="59"/>
      <c r="W36" s="59"/>
    </row>
    <row r="37" spans="2:27">
      <c r="B37" s="45" t="s">
        <v>66</v>
      </c>
      <c r="F37" s="136" t="s">
        <v>88</v>
      </c>
      <c r="J37" s="49">
        <f>SUM(L37:S37)</f>
        <v>9196138.20362873</v>
      </c>
      <c r="L37" s="47">
        <v>9896.7780320718557</v>
      </c>
      <c r="M37" s="47">
        <v>358450.43765133433</v>
      </c>
      <c r="N37" s="49">
        <f>SUM(U37:V37)</f>
        <v>2045453.7989079375</v>
      </c>
      <c r="O37" s="47">
        <v>5904601.3189651417</v>
      </c>
      <c r="P37" s="47">
        <v>61636.02</v>
      </c>
      <c r="Q37" s="47">
        <v>416123.96770881856</v>
      </c>
      <c r="R37" s="47">
        <v>399975.88236342761</v>
      </c>
      <c r="S37" s="47"/>
      <c r="T37" s="63"/>
      <c r="U37" s="47">
        <v>1707137.9230938824</v>
      </c>
      <c r="V37" s="47">
        <v>338315.87581405498</v>
      </c>
      <c r="W37" s="63"/>
      <c r="Y37" s="2" t="s">
        <v>330</v>
      </c>
      <c r="AA37" s="23"/>
    </row>
    <row r="38" spans="2:27">
      <c r="B38" s="45" t="s">
        <v>67</v>
      </c>
      <c r="F38" s="136" t="s">
        <v>88</v>
      </c>
      <c r="J38" s="49">
        <f>SUM(L38:S38)</f>
        <v>31407.163851037465</v>
      </c>
      <c r="L38" s="47"/>
      <c r="M38" s="47"/>
      <c r="N38" s="49">
        <f>SUM(U38:V38)</f>
        <v>0</v>
      </c>
      <c r="O38" s="47"/>
      <c r="P38" s="47">
        <v>7172.82</v>
      </c>
      <c r="Q38" s="47">
        <v>24234.343851037465</v>
      </c>
      <c r="R38" s="47"/>
      <c r="S38" s="47"/>
      <c r="T38" s="63"/>
      <c r="U38" s="47"/>
      <c r="V38" s="47">
        <v>0</v>
      </c>
      <c r="W38" s="63"/>
      <c r="Y38" s="2" t="s">
        <v>330</v>
      </c>
    </row>
    <row r="39" spans="2:27">
      <c r="B39" s="45"/>
      <c r="F39" s="136"/>
      <c r="L39" s="48"/>
      <c r="M39" s="48"/>
      <c r="N39" s="48"/>
      <c r="O39" s="48"/>
      <c r="P39" s="48"/>
      <c r="Q39" s="48"/>
      <c r="R39" s="48"/>
      <c r="S39" s="48"/>
      <c r="T39" s="63"/>
      <c r="U39" s="48"/>
      <c r="V39" s="48"/>
      <c r="W39" s="63"/>
    </row>
    <row r="40" spans="2:27">
      <c r="B40" s="44" t="s">
        <v>68</v>
      </c>
      <c r="F40" s="136"/>
      <c r="L40" s="48"/>
      <c r="M40" s="48"/>
      <c r="N40" s="48"/>
      <c r="O40" s="48"/>
      <c r="P40" s="48"/>
      <c r="Q40" s="48"/>
      <c r="R40" s="48"/>
      <c r="S40" s="48"/>
      <c r="T40" s="63"/>
      <c r="U40" s="48"/>
      <c r="V40" s="48"/>
      <c r="W40" s="63"/>
    </row>
    <row r="41" spans="2:27">
      <c r="B41" s="45" t="s">
        <v>69</v>
      </c>
      <c r="F41" s="136" t="s">
        <v>88</v>
      </c>
      <c r="J41" s="35">
        <f>SUM(L41:S41)</f>
        <v>0</v>
      </c>
      <c r="L41" s="47"/>
      <c r="M41" s="47"/>
      <c r="N41" s="49">
        <f t="shared" ref="N41:N42" si="4">SUM(U41:V41)</f>
        <v>0</v>
      </c>
      <c r="O41" s="47"/>
      <c r="P41" s="47"/>
      <c r="Q41" s="47"/>
      <c r="R41" s="47"/>
      <c r="S41" s="47"/>
      <c r="T41" s="63"/>
      <c r="U41" s="47"/>
      <c r="V41" s="47">
        <v>0</v>
      </c>
      <c r="W41" s="63"/>
      <c r="Y41" s="2" t="s">
        <v>330</v>
      </c>
    </row>
    <row r="42" spans="2:27">
      <c r="B42" s="45" t="s">
        <v>70</v>
      </c>
      <c r="F42" s="136" t="s">
        <v>88</v>
      </c>
      <c r="J42" s="35">
        <f>SUM(L42:S42)</f>
        <v>0</v>
      </c>
      <c r="L42" s="47"/>
      <c r="M42" s="47"/>
      <c r="N42" s="49">
        <f t="shared" si="4"/>
        <v>0</v>
      </c>
      <c r="O42" s="47"/>
      <c r="P42" s="47"/>
      <c r="Q42" s="47"/>
      <c r="R42" s="47"/>
      <c r="S42" s="47"/>
      <c r="T42" s="63"/>
      <c r="U42" s="47"/>
      <c r="V42" s="47">
        <v>0</v>
      </c>
      <c r="W42" s="63"/>
      <c r="Y42" s="2" t="s">
        <v>330</v>
      </c>
    </row>
    <row r="43" spans="2:27">
      <c r="B43" s="45"/>
      <c r="F43" s="136"/>
      <c r="L43" s="48"/>
      <c r="M43" s="48"/>
      <c r="N43" s="48"/>
      <c r="O43" s="48"/>
      <c r="P43" s="48"/>
      <c r="Q43" s="48"/>
      <c r="R43" s="48"/>
      <c r="S43" s="48"/>
      <c r="T43" s="63"/>
      <c r="U43" s="48"/>
      <c r="V43" s="48"/>
      <c r="W43" s="63"/>
    </row>
    <row r="44" spans="2:27">
      <c r="B44" s="44" t="s">
        <v>71</v>
      </c>
      <c r="F44" s="136"/>
      <c r="L44" s="48"/>
      <c r="M44" s="48"/>
      <c r="N44" s="48"/>
      <c r="O44" s="48"/>
      <c r="P44" s="48"/>
      <c r="Q44" s="48"/>
      <c r="R44" s="48"/>
      <c r="S44" s="48"/>
      <c r="T44" s="63"/>
      <c r="U44" s="48"/>
      <c r="V44" s="48"/>
      <c r="W44" s="63"/>
    </row>
    <row r="45" spans="2:27">
      <c r="B45" s="45" t="s">
        <v>72</v>
      </c>
      <c r="F45" s="136" t="s">
        <v>88</v>
      </c>
      <c r="J45" s="35">
        <f>SUM(L45:S45)</f>
        <v>0</v>
      </c>
      <c r="L45" s="47"/>
      <c r="M45" s="47"/>
      <c r="N45" s="49">
        <f t="shared" ref="N45:N47" si="5">SUM(U45:V45)</f>
        <v>0</v>
      </c>
      <c r="O45" s="47"/>
      <c r="P45" s="47"/>
      <c r="Q45" s="47"/>
      <c r="R45" s="47"/>
      <c r="S45" s="47"/>
      <c r="T45" s="63"/>
      <c r="U45" s="47"/>
      <c r="V45" s="47">
        <v>0</v>
      </c>
      <c r="W45" s="63"/>
      <c r="Y45" s="2" t="s">
        <v>330</v>
      </c>
    </row>
    <row r="46" spans="2:27">
      <c r="B46" s="45" t="s">
        <v>73</v>
      </c>
      <c r="F46" s="136" t="s">
        <v>88</v>
      </c>
      <c r="J46" s="49">
        <f t="shared" ref="J46" si="6">SUM(L46:S46)</f>
        <v>61744.391234822317</v>
      </c>
      <c r="L46" s="47"/>
      <c r="M46" s="47"/>
      <c r="N46" s="49">
        <f t="shared" si="5"/>
        <v>30019.136518788779</v>
      </c>
      <c r="O46" s="47">
        <v>22984.444543368372</v>
      </c>
      <c r="P46" s="47">
        <v>361.77</v>
      </c>
      <c r="Q46" s="47">
        <v>8379.0401726651708</v>
      </c>
      <c r="R46" s="47"/>
      <c r="S46" s="47"/>
      <c r="T46" s="63"/>
      <c r="U46" s="47">
        <v>13170.256796075877</v>
      </c>
      <c r="V46" s="47">
        <v>16848.8797227129</v>
      </c>
      <c r="W46" s="63"/>
      <c r="Y46" s="2" t="s">
        <v>330</v>
      </c>
    </row>
    <row r="47" spans="2:27">
      <c r="B47" s="45" t="s">
        <v>74</v>
      </c>
      <c r="F47" s="136" t="s">
        <v>88</v>
      </c>
      <c r="J47" s="49">
        <f>SUM(L47:S47)</f>
        <v>418910.24679807364</v>
      </c>
      <c r="L47" s="47"/>
      <c r="M47" s="47"/>
      <c r="N47" s="49">
        <f t="shared" si="5"/>
        <v>13169.649831842524</v>
      </c>
      <c r="O47" s="47">
        <v>405127.71304245229</v>
      </c>
      <c r="P47" s="47">
        <v>150.76</v>
      </c>
      <c r="Q47" s="47">
        <v>462.1239237788368</v>
      </c>
      <c r="R47" s="47"/>
      <c r="S47" s="47"/>
      <c r="T47" s="63"/>
      <c r="U47" s="47"/>
      <c r="V47" s="47">
        <v>13169.649831842524</v>
      </c>
      <c r="W47" s="63"/>
      <c r="Y47" s="2" t="s">
        <v>330</v>
      </c>
    </row>
    <row r="48" spans="2:27">
      <c r="B48" s="45"/>
      <c r="F48" s="136"/>
      <c r="L48" s="48"/>
      <c r="M48" s="48"/>
      <c r="N48" s="48"/>
      <c r="O48" s="48"/>
      <c r="P48" s="48"/>
      <c r="Q48" s="48"/>
      <c r="R48" s="48"/>
      <c r="S48" s="48"/>
      <c r="T48" s="63"/>
      <c r="U48" s="48"/>
      <c r="V48" s="48"/>
      <c r="W48" s="63"/>
    </row>
    <row r="49" spans="2:27">
      <c r="B49" s="44" t="s">
        <v>314</v>
      </c>
      <c r="F49" s="136" t="s">
        <v>88</v>
      </c>
      <c r="J49" s="49">
        <f>SUM(L49:S49)</f>
        <v>9708200.0055126641</v>
      </c>
      <c r="L49" s="49">
        <f>SUM(L37:L38,L41:L42,L45:L47)</f>
        <v>9896.7780320718557</v>
      </c>
      <c r="M49" s="49">
        <f t="shared" ref="M49:S49" si="7">SUM(M37:M38,M41:M42,M45:M47)</f>
        <v>358450.43765133433</v>
      </c>
      <c r="N49" s="49">
        <f t="shared" si="7"/>
        <v>2088642.5852585689</v>
      </c>
      <c r="O49" s="49">
        <f t="shared" si="7"/>
        <v>6332713.4765509618</v>
      </c>
      <c r="P49" s="49">
        <f t="shared" si="7"/>
        <v>69321.37</v>
      </c>
      <c r="Q49" s="49">
        <f t="shared" si="7"/>
        <v>449199.47565629997</v>
      </c>
      <c r="R49" s="49">
        <f t="shared" si="7"/>
        <v>399975.88236342761</v>
      </c>
      <c r="S49" s="49">
        <f t="shared" si="7"/>
        <v>0</v>
      </c>
      <c r="T49" s="59"/>
      <c r="U49" s="59"/>
      <c r="V49" s="59"/>
      <c r="W49" s="59"/>
    </row>
    <row r="50" spans="2:27">
      <c r="T50" s="59"/>
      <c r="U50" s="59"/>
      <c r="V50" s="59"/>
      <c r="W50" s="59"/>
    </row>
    <row r="51" spans="2:27" s="9" customFormat="1">
      <c r="B51" s="9" t="s">
        <v>79</v>
      </c>
      <c r="F51" s="135"/>
    </row>
    <row r="52" spans="2:27">
      <c r="F52" s="23"/>
      <c r="T52" s="59"/>
      <c r="U52" s="59"/>
      <c r="V52" s="59"/>
      <c r="W52" s="59"/>
    </row>
    <row r="53" spans="2:27">
      <c r="B53" s="1" t="s">
        <v>313</v>
      </c>
      <c r="F53" s="23"/>
      <c r="T53" s="59"/>
      <c r="U53" s="59"/>
      <c r="V53" s="59"/>
      <c r="W53" s="59"/>
    </row>
    <row r="54" spans="2:27">
      <c r="F54" s="23"/>
      <c r="T54" s="59"/>
      <c r="U54" s="59"/>
      <c r="V54" s="59"/>
      <c r="W54" s="59"/>
    </row>
    <row r="55" spans="2:27">
      <c r="B55" s="44" t="s">
        <v>65</v>
      </c>
      <c r="F55" s="23"/>
      <c r="T55" s="59"/>
      <c r="U55" s="59"/>
      <c r="V55" s="59"/>
      <c r="W55" s="59"/>
    </row>
    <row r="56" spans="2:27">
      <c r="B56" s="50" t="s">
        <v>66</v>
      </c>
      <c r="F56" s="136" t="s">
        <v>89</v>
      </c>
      <c r="J56" s="49">
        <f>SUM(L56:S56)</f>
        <v>11606723.924811529</v>
      </c>
      <c r="L56" s="47">
        <v>-6361.49</v>
      </c>
      <c r="M56" s="47">
        <v>509791.65056980029</v>
      </c>
      <c r="N56" s="49">
        <f>SUM(U56:V56)</f>
        <v>2755928.6675448632</v>
      </c>
      <c r="O56" s="47">
        <v>7360474.0221890416</v>
      </c>
      <c r="P56" s="47">
        <v>52872.28</v>
      </c>
      <c r="Q56" s="47">
        <v>490576.68464944302</v>
      </c>
      <c r="R56" s="47">
        <v>443442.10985838121</v>
      </c>
      <c r="S56" s="47"/>
      <c r="T56" s="63"/>
      <c r="U56" s="47">
        <v>2462181.8828030298</v>
      </c>
      <c r="V56" s="47">
        <v>293746.78474183328</v>
      </c>
      <c r="W56" s="63"/>
      <c r="Y56" s="2" t="s">
        <v>331</v>
      </c>
      <c r="AA56" s="23"/>
    </row>
    <row r="57" spans="2:27">
      <c r="B57" s="50" t="s">
        <v>288</v>
      </c>
      <c r="F57" s="136" t="s">
        <v>89</v>
      </c>
      <c r="J57" s="49">
        <f>SUM(L57:S57)</f>
        <v>24122.478550030228</v>
      </c>
      <c r="L57" s="47"/>
      <c r="M57" s="47"/>
      <c r="N57" s="49">
        <f t="shared" ref="N57:N58" si="8">SUM(U57:V57)</f>
        <v>847.9437970513261</v>
      </c>
      <c r="O57" s="47">
        <v>22385.303278541396</v>
      </c>
      <c r="P57" s="47"/>
      <c r="Q57" s="47"/>
      <c r="R57" s="47">
        <v>889.23147443750565</v>
      </c>
      <c r="S57" s="47"/>
      <c r="T57" s="63"/>
      <c r="U57" s="47"/>
      <c r="V57" s="47">
        <v>847.9437970513261</v>
      </c>
      <c r="W57" s="63"/>
      <c r="Y57" s="2" t="s">
        <v>331</v>
      </c>
      <c r="Z57" s="23"/>
      <c r="AA57" s="23"/>
    </row>
    <row r="58" spans="2:27">
      <c r="B58" s="45" t="s">
        <v>67</v>
      </c>
      <c r="F58" s="136" t="s">
        <v>89</v>
      </c>
      <c r="J58" s="49">
        <f>SUM(L58:S58)</f>
        <v>3733.21</v>
      </c>
      <c r="L58" s="47"/>
      <c r="M58" s="47"/>
      <c r="N58" s="49">
        <f t="shared" si="8"/>
        <v>0</v>
      </c>
      <c r="O58" s="47"/>
      <c r="P58" s="47">
        <v>3733.21</v>
      </c>
      <c r="Q58" s="47"/>
      <c r="R58" s="47"/>
      <c r="S58" s="47"/>
      <c r="T58" s="63"/>
      <c r="U58" s="47"/>
      <c r="V58" s="47">
        <v>0</v>
      </c>
      <c r="W58" s="63"/>
      <c r="Y58" s="2" t="s">
        <v>331</v>
      </c>
    </row>
    <row r="59" spans="2:27">
      <c r="B59" s="45"/>
      <c r="F59" s="136"/>
      <c r="L59" s="48"/>
      <c r="M59" s="48"/>
      <c r="N59" s="48"/>
      <c r="O59" s="48"/>
      <c r="P59" s="48"/>
      <c r="Q59" s="48"/>
      <c r="R59" s="48"/>
      <c r="S59" s="48"/>
      <c r="T59" s="63"/>
      <c r="U59" s="48"/>
      <c r="V59" s="48"/>
      <c r="W59" s="63"/>
    </row>
    <row r="60" spans="2:27">
      <c r="B60" s="44" t="s">
        <v>68</v>
      </c>
      <c r="F60" s="136"/>
      <c r="L60" s="48"/>
      <c r="M60" s="48"/>
      <c r="N60" s="48"/>
      <c r="O60" s="48"/>
      <c r="P60" s="48"/>
      <c r="Q60" s="48"/>
      <c r="R60" s="48"/>
      <c r="S60" s="48"/>
      <c r="T60" s="63"/>
      <c r="W60" s="63"/>
    </row>
    <row r="61" spans="2:27">
      <c r="B61" s="45" t="s">
        <v>69</v>
      </c>
      <c r="F61" s="136" t="s">
        <v>89</v>
      </c>
      <c r="J61" s="35">
        <f>SUM(L61:S61)</f>
        <v>0</v>
      </c>
      <c r="L61" s="47"/>
      <c r="M61" s="47"/>
      <c r="N61" s="49">
        <f t="shared" ref="N61:N62" si="9">SUM(U61:V61)</f>
        <v>0</v>
      </c>
      <c r="O61" s="47"/>
      <c r="P61" s="47"/>
      <c r="Q61" s="47"/>
      <c r="R61" s="47"/>
      <c r="S61" s="47"/>
      <c r="T61" s="63"/>
      <c r="U61" s="47"/>
      <c r="V61" s="47">
        <v>0</v>
      </c>
      <c r="W61" s="63"/>
      <c r="Y61" s="2" t="s">
        <v>331</v>
      </c>
    </row>
    <row r="62" spans="2:27">
      <c r="B62" s="45" t="s">
        <v>70</v>
      </c>
      <c r="F62" s="136" t="s">
        <v>89</v>
      </c>
      <c r="J62" s="35">
        <f>SUM(L62:S62)</f>
        <v>0</v>
      </c>
      <c r="L62" s="47"/>
      <c r="M62" s="47"/>
      <c r="N62" s="49">
        <f t="shared" si="9"/>
        <v>0</v>
      </c>
      <c r="O62" s="47"/>
      <c r="P62" s="47"/>
      <c r="Q62" s="47"/>
      <c r="R62" s="47"/>
      <c r="S62" s="47"/>
      <c r="T62" s="63"/>
      <c r="U62" s="47"/>
      <c r="V62" s="47">
        <v>0</v>
      </c>
      <c r="W62" s="63"/>
      <c r="Y62" s="2" t="s">
        <v>331</v>
      </c>
    </row>
    <row r="63" spans="2:27">
      <c r="B63" s="45"/>
      <c r="F63" s="136"/>
      <c r="L63" s="48"/>
      <c r="M63" s="48"/>
      <c r="N63" s="48"/>
      <c r="O63" s="48"/>
      <c r="P63" s="48"/>
      <c r="Q63" s="48"/>
      <c r="R63" s="48"/>
      <c r="S63" s="48"/>
      <c r="T63" s="63"/>
      <c r="U63" s="48"/>
      <c r="V63" s="48"/>
      <c r="W63" s="63"/>
    </row>
    <row r="64" spans="2:27">
      <c r="B64" s="44" t="s">
        <v>71</v>
      </c>
      <c r="F64" s="136"/>
      <c r="L64" s="48"/>
      <c r="M64" s="48"/>
      <c r="N64" s="48"/>
      <c r="O64" s="48"/>
      <c r="P64" s="48"/>
      <c r="Q64" s="48"/>
      <c r="R64" s="48"/>
      <c r="S64" s="48"/>
      <c r="T64" s="63"/>
      <c r="U64" s="48"/>
      <c r="V64" s="48"/>
      <c r="W64" s="63"/>
    </row>
    <row r="65" spans="2:25">
      <c r="B65" s="45" t="s">
        <v>72</v>
      </c>
      <c r="F65" s="136" t="s">
        <v>89</v>
      </c>
      <c r="J65" s="49">
        <f>SUM(L65:S65)</f>
        <v>0</v>
      </c>
      <c r="L65" s="47"/>
      <c r="M65" s="47"/>
      <c r="N65" s="49">
        <f t="shared" ref="N65:N67" si="10">SUM(U65:V65)</f>
        <v>0</v>
      </c>
      <c r="O65" s="47"/>
      <c r="P65" s="47"/>
      <c r="Q65" s="47"/>
      <c r="R65" s="47"/>
      <c r="S65" s="47"/>
      <c r="T65" s="63"/>
      <c r="U65" s="47"/>
      <c r="V65" s="47">
        <v>0</v>
      </c>
      <c r="W65" s="63"/>
      <c r="Y65" s="2" t="s">
        <v>331</v>
      </c>
    </row>
    <row r="66" spans="2:25">
      <c r="B66" s="45" t="s">
        <v>73</v>
      </c>
      <c r="F66" s="136" t="s">
        <v>89</v>
      </c>
      <c r="J66" s="49">
        <f t="shared" ref="J66:J67" si="11">SUM(L66:S66)</f>
        <v>50644.493222103556</v>
      </c>
      <c r="L66" s="47"/>
      <c r="M66" s="47">
        <v>1680.0832897062703</v>
      </c>
      <c r="N66" s="49">
        <f t="shared" si="10"/>
        <v>15539.5995851853</v>
      </c>
      <c r="O66" s="47">
        <v>22594.874264360151</v>
      </c>
      <c r="P66" s="47">
        <v>492</v>
      </c>
      <c r="Q66" s="47">
        <v>10337.936082851831</v>
      </c>
      <c r="R66" s="47"/>
      <c r="S66" s="47"/>
      <c r="T66" s="63"/>
      <c r="U66" s="47">
        <v>12169.974632729287</v>
      </c>
      <c r="V66" s="47">
        <v>3369.6249524560144</v>
      </c>
      <c r="W66" s="63"/>
      <c r="Y66" s="2" t="s">
        <v>331</v>
      </c>
    </row>
    <row r="67" spans="2:25">
      <c r="B67" s="45" t="s">
        <v>74</v>
      </c>
      <c r="F67" s="136" t="s">
        <v>89</v>
      </c>
      <c r="J67" s="49">
        <f t="shared" si="11"/>
        <v>606797.37742595503</v>
      </c>
      <c r="L67" s="47"/>
      <c r="M67" s="47"/>
      <c r="N67" s="49">
        <f t="shared" si="10"/>
        <v>7770.3326359958246</v>
      </c>
      <c r="O67" s="47">
        <v>558512.71820539655</v>
      </c>
      <c r="P67" s="47">
        <v>251</v>
      </c>
      <c r="Q67" s="47">
        <v>40263.32658456263</v>
      </c>
      <c r="R67" s="47"/>
      <c r="S67" s="47"/>
      <c r="T67" s="63"/>
      <c r="U67" s="47"/>
      <c r="V67" s="47">
        <v>7770.3326359958246</v>
      </c>
      <c r="W67" s="63"/>
      <c r="Y67" s="2" t="s">
        <v>331</v>
      </c>
    </row>
    <row r="68" spans="2:25">
      <c r="B68" s="45"/>
      <c r="F68" s="136"/>
      <c r="L68" s="48"/>
      <c r="M68" s="48"/>
      <c r="N68" s="48"/>
      <c r="O68" s="48"/>
      <c r="P68" s="48"/>
      <c r="Q68" s="48"/>
      <c r="R68" s="48"/>
      <c r="S68" s="48"/>
      <c r="T68" s="63"/>
      <c r="U68" s="48"/>
      <c r="V68" s="48"/>
      <c r="W68" s="63"/>
    </row>
    <row r="69" spans="2:25">
      <c r="B69" s="44" t="s">
        <v>314</v>
      </c>
      <c r="F69" s="136"/>
      <c r="J69" s="49">
        <f>SUM(L69:S69)</f>
        <v>12292021.48400962</v>
      </c>
      <c r="L69" s="49">
        <f>SUM(L56:L58,L61:L62,L65:L67)</f>
        <v>-6361.49</v>
      </c>
      <c r="M69" s="49">
        <f t="shared" ref="M69:S69" si="12">SUM(M56:M58,M61:M62,M65:M67)</f>
        <v>511471.73385950655</v>
      </c>
      <c r="N69" s="49">
        <f t="shared" si="12"/>
        <v>2780086.5435630959</v>
      </c>
      <c r="O69" s="49">
        <f t="shared" si="12"/>
        <v>7963966.9179373402</v>
      </c>
      <c r="P69" s="49">
        <f t="shared" si="12"/>
        <v>57348.49</v>
      </c>
      <c r="Q69" s="49">
        <f t="shared" si="12"/>
        <v>541177.94731685752</v>
      </c>
      <c r="R69" s="49">
        <f t="shared" si="12"/>
        <v>444331.34133281873</v>
      </c>
      <c r="S69" s="49">
        <f t="shared" si="12"/>
        <v>0</v>
      </c>
    </row>
    <row r="70" spans="2:25">
      <c r="F70" s="136" t="s">
        <v>89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B2:AD41"/>
  <sheetViews>
    <sheetView showGridLines="0" zoomScale="85" zoomScaleNormal="85" workbookViewId="0">
      <pane xSplit="6" ySplit="13" topLeftCell="G14" activePane="bottomRight" state="frozen"/>
      <selection activeCell="R6" sqref="R6"/>
      <selection pane="topRight" activeCell="R6" sqref="R6"/>
      <selection pane="bottomLeft" activeCell="R6" sqref="R6"/>
      <selection pane="bottomRight" activeCell="G14" sqref="G14"/>
    </sheetView>
  </sheetViews>
  <sheetFormatPr defaultRowHeight="12.75"/>
  <cols>
    <col min="1" max="1" width="4.7109375" style="2" customWidth="1"/>
    <col min="2" max="2" width="41.42578125" style="2" customWidth="1"/>
    <col min="3" max="3" width="4.7109375" style="2" customWidth="1"/>
    <col min="4" max="5" width="4.5703125" style="2" customWidth="1"/>
    <col min="6" max="6" width="12.570312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9" width="12.5703125" style="2" customWidth="1"/>
    <col min="21" max="24" width="12.5703125" style="2" customWidth="1"/>
    <col min="25" max="25" width="14.42578125" style="2" bestFit="1" customWidth="1"/>
    <col min="26" max="26" width="15.42578125" style="2" bestFit="1" customWidth="1"/>
    <col min="27" max="27" width="5.7109375" style="2" customWidth="1"/>
    <col min="28" max="28" width="59.85546875" style="2" bestFit="1" customWidth="1"/>
    <col min="29" max="29" width="2.7109375" style="2" customWidth="1"/>
    <col min="30" max="30" width="13.7109375" style="2" customWidth="1"/>
    <col min="31" max="31" width="2.7109375" style="2" customWidth="1"/>
    <col min="32" max="46" width="13.7109375" style="2" customWidth="1"/>
    <col min="47" max="16384" width="9.140625" style="2"/>
  </cols>
  <sheetData>
    <row r="2" spans="2:30" s="22" customFormat="1" ht="18">
      <c r="B2" s="22" t="s">
        <v>80</v>
      </c>
    </row>
    <row r="4" spans="2:30">
      <c r="B4" s="31" t="s">
        <v>25</v>
      </c>
      <c r="C4" s="1"/>
      <c r="D4" s="1"/>
      <c r="L4"/>
    </row>
    <row r="5" spans="2:30">
      <c r="B5" s="188" t="s">
        <v>513</v>
      </c>
      <c r="C5" s="189"/>
      <c r="D5" s="189"/>
      <c r="E5" s="189"/>
      <c r="F5" s="189"/>
      <c r="G5" s="189"/>
      <c r="H5" s="23"/>
    </row>
    <row r="6" spans="2:30">
      <c r="B6" s="27" t="s">
        <v>357</v>
      </c>
      <c r="C6" s="3"/>
      <c r="D6" s="3"/>
      <c r="H6" s="23"/>
    </row>
    <row r="7" spans="2:30">
      <c r="B7" s="27"/>
      <c r="C7" s="3"/>
      <c r="D7" s="3"/>
      <c r="H7" s="23"/>
    </row>
    <row r="8" spans="2:30">
      <c r="B8" s="32" t="s">
        <v>26</v>
      </c>
      <c r="C8" s="3"/>
      <c r="D8" s="3"/>
      <c r="H8" s="23"/>
    </row>
    <row r="9" spans="2:30">
      <c r="B9" s="190" t="s">
        <v>358</v>
      </c>
      <c r="C9" s="190"/>
      <c r="D9" s="190"/>
      <c r="E9" s="190"/>
      <c r="F9" s="190"/>
    </row>
    <row r="12" spans="2:30" s="9" customFormat="1">
      <c r="B12" s="9" t="s">
        <v>41</v>
      </c>
      <c r="F12" s="9" t="s">
        <v>23</v>
      </c>
      <c r="H12" s="9" t="s">
        <v>24</v>
      </c>
      <c r="J12" s="9" t="s">
        <v>45</v>
      </c>
      <c r="L12" s="9" t="s">
        <v>286</v>
      </c>
      <c r="M12" s="164" t="s">
        <v>280</v>
      </c>
      <c r="N12" s="164" t="s">
        <v>77</v>
      </c>
      <c r="O12" s="164" t="s">
        <v>76</v>
      </c>
      <c r="P12" s="164" t="s">
        <v>281</v>
      </c>
      <c r="Q12" s="164" t="s">
        <v>282</v>
      </c>
      <c r="R12" s="164" t="s">
        <v>283</v>
      </c>
      <c r="S12" s="164" t="s">
        <v>284</v>
      </c>
      <c r="U12" s="187" t="s">
        <v>354</v>
      </c>
      <c r="V12" s="187" t="s">
        <v>355</v>
      </c>
      <c r="W12" s="187" t="s">
        <v>356</v>
      </c>
      <c r="X12" s="187" t="s">
        <v>351</v>
      </c>
      <c r="Y12" s="187" t="s">
        <v>352</v>
      </c>
      <c r="Z12" s="187" t="s">
        <v>353</v>
      </c>
      <c r="AA12" s="187"/>
      <c r="AB12" s="9" t="s">
        <v>42</v>
      </c>
      <c r="AD12" s="9" t="s">
        <v>43</v>
      </c>
    </row>
    <row r="15" spans="2:30" s="9" customFormat="1">
      <c r="B15" s="9" t="s">
        <v>107</v>
      </c>
    </row>
    <row r="16" spans="2:30">
      <c r="U16" s="59"/>
      <c r="V16" s="59"/>
      <c r="W16" s="59"/>
      <c r="X16" s="59"/>
      <c r="Y16" s="59"/>
      <c r="Z16" s="59"/>
      <c r="AA16" s="59"/>
    </row>
    <row r="17" spans="2:30">
      <c r="B17" s="1" t="s">
        <v>81</v>
      </c>
      <c r="U17" s="59"/>
      <c r="V17" s="59"/>
      <c r="W17" s="59"/>
      <c r="X17" s="59"/>
      <c r="Y17" s="59"/>
      <c r="Z17" s="59"/>
      <c r="AA17" s="59"/>
    </row>
    <row r="18" spans="2:30">
      <c r="B18" s="51" t="s">
        <v>83</v>
      </c>
      <c r="F18" s="50" t="s">
        <v>82</v>
      </c>
      <c r="J18" s="49">
        <f>SUM(L18:S18,U18:X18)</f>
        <v>33378091.873191595</v>
      </c>
      <c r="L18" s="197">
        <v>651242.09917713294</v>
      </c>
      <c r="M18" s="197">
        <v>1061799.850268743</v>
      </c>
      <c r="N18" s="221">
        <v>5199269.2712820992</v>
      </c>
      <c r="O18" s="221">
        <v>6723123.8818287095</v>
      </c>
      <c r="P18" s="197">
        <v>175930.42327170004</v>
      </c>
      <c r="Q18" s="197">
        <v>16133934.544808477</v>
      </c>
      <c r="R18" s="197">
        <v>757222.97791239421</v>
      </c>
      <c r="S18" s="197">
        <v>0</v>
      </c>
      <c r="U18" s="197">
        <v>1100143.8953954948</v>
      </c>
      <c r="V18" s="197">
        <v>793485.07851401041</v>
      </c>
      <c r="W18" s="197">
        <v>261830.21643200258</v>
      </c>
      <c r="X18" s="197">
        <v>520109.6343008338</v>
      </c>
      <c r="Y18" s="191"/>
      <c r="Z18" s="191"/>
      <c r="AA18" s="59"/>
      <c r="AB18" s="2" t="s">
        <v>338</v>
      </c>
      <c r="AD18" s="23"/>
    </row>
    <row r="19" spans="2:30">
      <c r="B19" s="52" t="s">
        <v>394</v>
      </c>
      <c r="F19" s="50" t="s">
        <v>174</v>
      </c>
      <c r="L19" s="198">
        <v>1995</v>
      </c>
      <c r="M19" s="198">
        <v>1992</v>
      </c>
      <c r="N19" s="222">
        <v>1995</v>
      </c>
      <c r="O19" s="222">
        <v>1990</v>
      </c>
      <c r="P19" s="198">
        <v>1993</v>
      </c>
      <c r="Q19" s="198">
        <v>1996</v>
      </c>
      <c r="R19" s="198">
        <v>1993</v>
      </c>
      <c r="S19" s="199"/>
      <c r="U19" s="198">
        <v>1997</v>
      </c>
      <c r="V19" s="198">
        <v>1991</v>
      </c>
      <c r="W19" s="198">
        <v>1991</v>
      </c>
      <c r="X19" s="198">
        <v>1992</v>
      </c>
      <c r="Y19" s="191"/>
      <c r="Z19" s="191"/>
      <c r="AA19" s="59"/>
      <c r="AB19" s="2" t="s">
        <v>339</v>
      </c>
    </row>
    <row r="20" spans="2:30">
      <c r="Y20" s="59"/>
      <c r="Z20" s="59"/>
      <c r="AA20" s="59"/>
    </row>
    <row r="21" spans="2:30">
      <c r="B21" s="1" t="s">
        <v>97</v>
      </c>
      <c r="AA21" s="59"/>
    </row>
    <row r="22" spans="2:30">
      <c r="B22" s="2" t="s">
        <v>90</v>
      </c>
      <c r="F22" s="2" t="s">
        <v>84</v>
      </c>
      <c r="J22" s="49">
        <f>SUM(L22:S22)</f>
        <v>85520.585674543574</v>
      </c>
      <c r="K22" s="48"/>
      <c r="L22" s="197">
        <v>31365</v>
      </c>
      <c r="M22" s="197">
        <v>33248.984850000001</v>
      </c>
      <c r="N22" s="49">
        <f t="shared" ref="N22:N28" si="0">Y22+U22+V22+X22</f>
        <v>181088.7090118443</v>
      </c>
      <c r="O22" s="49">
        <f t="shared" ref="O22:O28" si="1">Z22+W22</f>
        <v>-111885.57262802441</v>
      </c>
      <c r="P22" s="197">
        <v>18344.556940723669</v>
      </c>
      <c r="Q22" s="197">
        <v>-80252.887499999997</v>
      </c>
      <c r="R22" s="197">
        <v>13611.794999999998</v>
      </c>
      <c r="S22" s="197">
        <v>0</v>
      </c>
      <c r="U22" s="197">
        <v>3372.42553107718</v>
      </c>
      <c r="V22" s="197">
        <v>-38276.904925620271</v>
      </c>
      <c r="W22" s="197">
        <v>3704.8691875983245</v>
      </c>
      <c r="X22" s="197">
        <v>-24471.811593612587</v>
      </c>
      <c r="Y22" s="197">
        <v>240465</v>
      </c>
      <c r="Z22" s="197">
        <v>-115590.44181562273</v>
      </c>
      <c r="AA22" s="59"/>
      <c r="AB22" s="2" t="s">
        <v>372</v>
      </c>
    </row>
    <row r="23" spans="2:30">
      <c r="B23" s="2" t="s">
        <v>91</v>
      </c>
      <c r="F23" s="2" t="s">
        <v>85</v>
      </c>
      <c r="J23" s="49">
        <f t="shared" ref="J23:J28" si="2">SUM(L23:S23)</f>
        <v>1130277.4239633884</v>
      </c>
      <c r="K23" s="48"/>
      <c r="L23" s="197">
        <v>92865</v>
      </c>
      <c r="M23" s="197">
        <v>11424.467549999996</v>
      </c>
      <c r="N23" s="49">
        <f t="shared" si="0"/>
        <v>325280.67116685008</v>
      </c>
      <c r="O23" s="49">
        <f t="shared" si="1"/>
        <v>457517.50601842045</v>
      </c>
      <c r="P23" s="197">
        <v>12368.701649999999</v>
      </c>
      <c r="Q23" s="197">
        <v>193193.17875000002</v>
      </c>
      <c r="R23" s="197">
        <v>37627.898828117839</v>
      </c>
      <c r="S23" s="197">
        <v>0</v>
      </c>
      <c r="U23" s="197">
        <v>13941.123991662551</v>
      </c>
      <c r="V23" s="197">
        <v>-18149.081973816723</v>
      </c>
      <c r="W23" s="197">
        <v>12351.006559420459</v>
      </c>
      <c r="X23" s="197">
        <v>-22906.370850995765</v>
      </c>
      <c r="Y23" s="197">
        <v>352395</v>
      </c>
      <c r="Z23" s="197">
        <v>445166.49945900001</v>
      </c>
      <c r="AA23" s="59"/>
      <c r="AB23" s="2" t="s">
        <v>373</v>
      </c>
    </row>
    <row r="24" spans="2:30">
      <c r="B24" s="2" t="s">
        <v>92</v>
      </c>
      <c r="F24" s="2" t="s">
        <v>86</v>
      </c>
      <c r="J24" s="49">
        <f t="shared" si="2"/>
        <v>979935.36659699352</v>
      </c>
      <c r="K24" s="48"/>
      <c r="L24" s="197">
        <v>35926.120000000003</v>
      </c>
      <c r="M24" s="197">
        <v>-10153.240000000005</v>
      </c>
      <c r="N24" s="49">
        <f t="shared" si="0"/>
        <v>994988.38335696165</v>
      </c>
      <c r="O24" s="49">
        <f t="shared" si="1"/>
        <v>21510.830442185645</v>
      </c>
      <c r="P24" s="197">
        <v>8269.249918404772</v>
      </c>
      <c r="Q24" s="197">
        <v>-70605.977120558542</v>
      </c>
      <c r="R24" s="197">
        <v>0</v>
      </c>
      <c r="S24" s="197">
        <v>0</v>
      </c>
      <c r="U24" s="197">
        <v>9347.3850000000002</v>
      </c>
      <c r="V24" s="191"/>
      <c r="W24" s="191"/>
      <c r="X24" s="197">
        <v>-36708.00164303834</v>
      </c>
      <c r="Y24" s="197">
        <v>1022349</v>
      </c>
      <c r="Z24" s="197">
        <v>21510.830442185645</v>
      </c>
      <c r="AA24" s="59"/>
      <c r="AB24" s="2" t="s">
        <v>336</v>
      </c>
    </row>
    <row r="25" spans="2:30">
      <c r="B25" s="2" t="s">
        <v>93</v>
      </c>
      <c r="F25" s="2" t="s">
        <v>87</v>
      </c>
      <c r="J25" s="49">
        <f t="shared" si="2"/>
        <v>1604778.4308926286</v>
      </c>
      <c r="K25" s="48"/>
      <c r="L25" s="197">
        <v>4109</v>
      </c>
      <c r="M25" s="197">
        <v>0</v>
      </c>
      <c r="N25" s="49">
        <f t="shared" si="0"/>
        <v>737765.96015444328</v>
      </c>
      <c r="O25" s="49">
        <f t="shared" si="1"/>
        <v>1198032.6557354003</v>
      </c>
      <c r="P25" s="197">
        <v>27219</v>
      </c>
      <c r="Q25" s="197">
        <v>-362348.18499721505</v>
      </c>
      <c r="R25" s="197">
        <v>0</v>
      </c>
      <c r="S25" s="197">
        <v>0</v>
      </c>
      <c r="U25" s="191"/>
      <c r="V25" s="191"/>
      <c r="W25" s="191"/>
      <c r="X25" s="197">
        <v>-71637.03984555669</v>
      </c>
      <c r="Y25" s="197">
        <v>809403</v>
      </c>
      <c r="Z25" s="197">
        <v>1198032.6557354003</v>
      </c>
      <c r="AA25" s="59"/>
      <c r="AB25" s="2" t="s">
        <v>334</v>
      </c>
    </row>
    <row r="26" spans="2:30">
      <c r="B26" s="2" t="s">
        <v>94</v>
      </c>
      <c r="F26" s="2" t="s">
        <v>75</v>
      </c>
      <c r="J26" s="49">
        <f t="shared" si="2"/>
        <v>-205307.24900776619</v>
      </c>
      <c r="K26" s="48"/>
      <c r="L26" s="197">
        <v>25001.656467174646</v>
      </c>
      <c r="M26" s="197">
        <v>0</v>
      </c>
      <c r="N26" s="49">
        <f t="shared" si="0"/>
        <v>273.65007021607016</v>
      </c>
      <c r="O26" s="49">
        <f t="shared" si="1"/>
        <v>104570.73445484319</v>
      </c>
      <c r="P26" s="221">
        <v>2632.5800000000017</v>
      </c>
      <c r="Q26" s="197">
        <v>-337785.87000000011</v>
      </c>
      <c r="R26" s="197">
        <v>0</v>
      </c>
      <c r="S26" s="197">
        <v>0</v>
      </c>
      <c r="U26" s="191"/>
      <c r="V26" s="191"/>
      <c r="W26" s="191"/>
      <c r="X26" s="197">
        <v>-169081.97324129316</v>
      </c>
      <c r="Y26" s="197">
        <v>169355.62331150923</v>
      </c>
      <c r="Z26" s="197">
        <v>104570.73445484319</v>
      </c>
      <c r="AA26" s="59"/>
      <c r="AB26" s="2" t="s">
        <v>335</v>
      </c>
    </row>
    <row r="27" spans="2:30">
      <c r="B27" s="2" t="s">
        <v>95</v>
      </c>
      <c r="F27" s="2" t="s">
        <v>88</v>
      </c>
      <c r="J27" s="49">
        <f t="shared" si="2"/>
        <v>-152771.1115757103</v>
      </c>
      <c r="K27" s="48"/>
      <c r="L27" s="197">
        <v>-706.07532260601874</v>
      </c>
      <c r="M27" s="197">
        <v>0</v>
      </c>
      <c r="N27" s="49">
        <f t="shared" si="0"/>
        <v>142264.78717059852</v>
      </c>
      <c r="O27" s="49">
        <f t="shared" si="1"/>
        <v>186667.44657629708</v>
      </c>
      <c r="P27" s="197">
        <v>-4628.0600000000004</v>
      </c>
      <c r="Q27" s="197">
        <v>-476369.20999999985</v>
      </c>
      <c r="R27" s="197">
        <v>0</v>
      </c>
      <c r="S27" s="197">
        <v>0</v>
      </c>
      <c r="U27" s="191"/>
      <c r="V27" s="191"/>
      <c r="W27" s="191"/>
      <c r="X27" s="197">
        <v>25567.690990760624</v>
      </c>
      <c r="Y27" s="197">
        <v>116697.09617983788</v>
      </c>
      <c r="Z27" s="197">
        <v>186667.44657629708</v>
      </c>
      <c r="AA27" s="59"/>
      <c r="AB27" s="2" t="s">
        <v>333</v>
      </c>
    </row>
    <row r="28" spans="2:30">
      <c r="B28" s="2" t="s">
        <v>96</v>
      </c>
      <c r="F28" s="2" t="s">
        <v>89</v>
      </c>
      <c r="J28" s="49">
        <f t="shared" si="2"/>
        <v>726242.7558753941</v>
      </c>
      <c r="K28" s="48"/>
      <c r="L28" s="197">
        <v>-26282.615511487922</v>
      </c>
      <c r="M28" s="197">
        <v>0</v>
      </c>
      <c r="N28" s="49">
        <f t="shared" si="0"/>
        <v>-69740.580805295889</v>
      </c>
      <c r="O28" s="49">
        <f t="shared" si="1"/>
        <v>873821.64219217759</v>
      </c>
      <c r="P28" s="197">
        <v>-5317.82</v>
      </c>
      <c r="Q28" s="197">
        <v>-46237.869999999763</v>
      </c>
      <c r="R28" s="197">
        <v>0</v>
      </c>
      <c r="S28" s="197">
        <v>0</v>
      </c>
      <c r="U28" s="191"/>
      <c r="V28" s="191"/>
      <c r="W28" s="191"/>
      <c r="X28" s="197">
        <v>-20336.44649606539</v>
      </c>
      <c r="Y28" s="197">
        <v>-49404.134309230496</v>
      </c>
      <c r="Z28" s="197">
        <v>873821.64219217759</v>
      </c>
      <c r="AA28" s="59"/>
      <c r="AB28" s="2" t="s">
        <v>332</v>
      </c>
    </row>
    <row r="29" spans="2:30">
      <c r="AA29" s="59"/>
    </row>
    <row r="30" spans="2:30">
      <c r="B30" s="1" t="s">
        <v>98</v>
      </c>
      <c r="AA30" s="59"/>
    </row>
    <row r="31" spans="2:30">
      <c r="B31" s="2" t="s">
        <v>99</v>
      </c>
      <c r="F31" s="2" t="s">
        <v>84</v>
      </c>
      <c r="J31" s="49">
        <f>SUM(L31:S31)</f>
        <v>3201296.7500436427</v>
      </c>
      <c r="K31" s="48"/>
      <c r="L31" s="197">
        <v>44280</v>
      </c>
      <c r="M31" s="197">
        <v>0</v>
      </c>
      <c r="N31" s="49">
        <f t="shared" ref="N31:N37" si="3">Y31+U31+V31+X31</f>
        <v>1913880.00000615</v>
      </c>
      <c r="O31" s="49">
        <f t="shared" ref="O31:O37" si="4">Z31+W31</f>
        <v>466094.53152821626</v>
      </c>
      <c r="P31" s="197">
        <v>10532.356009276329</v>
      </c>
      <c r="Q31" s="197">
        <v>766509.86250000005</v>
      </c>
      <c r="R31" s="197">
        <v>0</v>
      </c>
      <c r="S31" s="197">
        <v>0</v>
      </c>
      <c r="U31" s="197">
        <v>6.1500000000000004E-6</v>
      </c>
      <c r="V31" s="197">
        <v>0</v>
      </c>
      <c r="W31" s="197">
        <v>0</v>
      </c>
      <c r="X31" s="197">
        <v>0</v>
      </c>
      <c r="Y31" s="197">
        <v>1913880</v>
      </c>
      <c r="Z31" s="197">
        <v>466094.53152821626</v>
      </c>
      <c r="AA31" s="59"/>
      <c r="AB31" s="2" t="s">
        <v>372</v>
      </c>
    </row>
    <row r="32" spans="2:30">
      <c r="B32" s="2" t="s">
        <v>100</v>
      </c>
      <c r="F32" s="2" t="s">
        <v>85</v>
      </c>
      <c r="J32" s="49">
        <f t="shared" ref="J32:J37" si="5">SUM(L32:S32)</f>
        <v>3698844.2095031529</v>
      </c>
      <c r="K32" s="48"/>
      <c r="L32" s="197">
        <v>0</v>
      </c>
      <c r="M32" s="197">
        <v>0</v>
      </c>
      <c r="N32" s="49">
        <f t="shared" si="3"/>
        <v>2991083.7090322208</v>
      </c>
      <c r="O32" s="49">
        <f t="shared" si="4"/>
        <v>134637.43717093219</v>
      </c>
      <c r="P32" s="197">
        <v>1194.7420499999998</v>
      </c>
      <c r="Q32" s="197">
        <v>571928.32125000004</v>
      </c>
      <c r="R32" s="197">
        <v>0</v>
      </c>
      <c r="S32" s="197">
        <v>0</v>
      </c>
      <c r="U32" s="197">
        <v>0</v>
      </c>
      <c r="V32" s="197">
        <v>1861.4386793280637</v>
      </c>
      <c r="W32" s="197">
        <v>2026.5461897822138</v>
      </c>
      <c r="X32" s="197">
        <v>7702.2703528927386</v>
      </c>
      <c r="Y32" s="197">
        <v>2981520</v>
      </c>
      <c r="Z32" s="197">
        <v>132610.89098114998</v>
      </c>
      <c r="AA32" s="59"/>
      <c r="AB32" s="2" t="s">
        <v>373</v>
      </c>
    </row>
    <row r="33" spans="2:28">
      <c r="B33" s="2" t="s">
        <v>101</v>
      </c>
      <c r="F33" s="2" t="s">
        <v>86</v>
      </c>
      <c r="J33" s="49">
        <f t="shared" si="5"/>
        <v>4567844.4836515635</v>
      </c>
      <c r="K33" s="48"/>
      <c r="L33" s="197">
        <v>0</v>
      </c>
      <c r="M33" s="197">
        <v>0</v>
      </c>
      <c r="N33" s="49">
        <f t="shared" si="3"/>
        <v>2739853.4515367909</v>
      </c>
      <c r="O33" s="49">
        <f t="shared" si="4"/>
        <v>874760.66924640001</v>
      </c>
      <c r="P33" s="197">
        <v>36551.310885068342</v>
      </c>
      <c r="Q33" s="197">
        <v>916679.05198330339</v>
      </c>
      <c r="R33" s="197">
        <v>0</v>
      </c>
      <c r="S33" s="197">
        <v>0</v>
      </c>
      <c r="U33" s="197">
        <v>0</v>
      </c>
      <c r="V33" s="191"/>
      <c r="W33" s="191"/>
      <c r="X33" s="197">
        <v>-17155.548463208914</v>
      </c>
      <c r="Y33" s="197">
        <v>2757009</v>
      </c>
      <c r="Z33" s="197">
        <v>874760.66924640001</v>
      </c>
      <c r="AA33" s="59"/>
      <c r="AB33" s="2" t="s">
        <v>336</v>
      </c>
    </row>
    <row r="34" spans="2:28">
      <c r="B34" s="2" t="s">
        <v>102</v>
      </c>
      <c r="F34" s="2" t="s">
        <v>87</v>
      </c>
      <c r="J34" s="49">
        <f t="shared" si="5"/>
        <v>7566599.8865464339</v>
      </c>
      <c r="K34" s="48"/>
      <c r="L34" s="197">
        <v>15307</v>
      </c>
      <c r="M34" s="197">
        <v>0</v>
      </c>
      <c r="N34" s="49">
        <f t="shared" si="3"/>
        <v>4996732.9506187765</v>
      </c>
      <c r="O34" s="49">
        <f t="shared" si="4"/>
        <v>943605.54968044441</v>
      </c>
      <c r="P34" s="197">
        <v>3884</v>
      </c>
      <c r="Q34" s="197">
        <v>1607070.386247213</v>
      </c>
      <c r="R34" s="197">
        <v>0</v>
      </c>
      <c r="S34" s="200">
        <v>0</v>
      </c>
      <c r="U34" s="191"/>
      <c r="V34" s="191"/>
      <c r="W34" s="191"/>
      <c r="X34" s="197">
        <v>36345.950618776085</v>
      </c>
      <c r="Y34" s="197">
        <v>4960387</v>
      </c>
      <c r="Z34" s="197">
        <v>943605.54968044441</v>
      </c>
      <c r="AA34" s="59"/>
      <c r="AB34" s="2" t="s">
        <v>334</v>
      </c>
    </row>
    <row r="35" spans="2:28">
      <c r="B35" s="2" t="s">
        <v>103</v>
      </c>
      <c r="F35" s="2" t="s">
        <v>75</v>
      </c>
      <c r="J35" s="49">
        <f t="shared" si="5"/>
        <v>7705901.3882373683</v>
      </c>
      <c r="K35" s="48"/>
      <c r="L35" s="197">
        <v>-11654.09</v>
      </c>
      <c r="M35" s="197">
        <v>0</v>
      </c>
      <c r="N35" s="49">
        <f t="shared" si="3"/>
        <v>6141705.9621714838</v>
      </c>
      <c r="O35" s="49">
        <f t="shared" si="4"/>
        <v>642477.66984968376</v>
      </c>
      <c r="P35" s="197">
        <v>-1265.04</v>
      </c>
      <c r="Q35" s="197">
        <v>934636.88621620112</v>
      </c>
      <c r="R35" s="197">
        <v>0</v>
      </c>
      <c r="S35" s="197">
        <v>0</v>
      </c>
      <c r="U35" s="191"/>
      <c r="V35" s="191"/>
      <c r="W35" s="191"/>
      <c r="X35" s="197">
        <v>-12598.502233823321</v>
      </c>
      <c r="Y35" s="197">
        <v>6154304.4644053075</v>
      </c>
      <c r="Z35" s="197">
        <v>642477.66984968376</v>
      </c>
      <c r="AA35" s="59"/>
      <c r="AB35" s="2" t="s">
        <v>335</v>
      </c>
    </row>
    <row r="36" spans="2:28">
      <c r="B36" s="2" t="s">
        <v>104</v>
      </c>
      <c r="F36" s="2" t="s">
        <v>88</v>
      </c>
      <c r="J36" s="49">
        <f t="shared" si="5"/>
        <v>5690334.8208778184</v>
      </c>
      <c r="K36" s="48"/>
      <c r="L36" s="197">
        <v>19105.503299283097</v>
      </c>
      <c r="M36" s="197">
        <v>0</v>
      </c>
      <c r="N36" s="49">
        <f t="shared" si="3"/>
        <v>4589763.7397852633</v>
      </c>
      <c r="O36" s="49">
        <f t="shared" si="4"/>
        <v>357466.97218611074</v>
      </c>
      <c r="P36" s="197">
        <v>3476.03</v>
      </c>
      <c r="Q36" s="197">
        <v>720522.57560716139</v>
      </c>
      <c r="R36" s="197">
        <v>0</v>
      </c>
      <c r="S36" s="197">
        <v>0</v>
      </c>
      <c r="U36" s="191"/>
      <c r="V36" s="191"/>
      <c r="W36" s="191"/>
      <c r="X36" s="197">
        <v>36873.708909239351</v>
      </c>
      <c r="Y36" s="197">
        <v>4552890.0308760237</v>
      </c>
      <c r="Z36" s="197">
        <v>357466.97218611074</v>
      </c>
      <c r="AA36" s="59"/>
      <c r="AB36" s="2" t="s">
        <v>333</v>
      </c>
    </row>
    <row r="37" spans="2:28">
      <c r="B37" s="2" t="s">
        <v>105</v>
      </c>
      <c r="F37" s="2" t="s">
        <v>89</v>
      </c>
      <c r="J37" s="49">
        <f t="shared" si="5"/>
        <v>6144166.8634531666</v>
      </c>
      <c r="K37" s="48"/>
      <c r="L37" s="197">
        <v>19759.578428256722</v>
      </c>
      <c r="M37" s="197">
        <v>0</v>
      </c>
      <c r="N37" s="49">
        <f t="shared" si="3"/>
        <v>4579199.0645949719</v>
      </c>
      <c r="O37" s="49">
        <f t="shared" si="4"/>
        <v>247166.11377737485</v>
      </c>
      <c r="P37" s="197">
        <v>695.1</v>
      </c>
      <c r="Q37" s="197">
        <v>1284095.5986525645</v>
      </c>
      <c r="R37" s="197">
        <v>13251.407999999999</v>
      </c>
      <c r="S37" s="197">
        <v>0</v>
      </c>
      <c r="U37" s="191"/>
      <c r="V37" s="191"/>
      <c r="W37" s="191"/>
      <c r="X37" s="197">
        <v>6008.4236060654111</v>
      </c>
      <c r="Y37" s="197">
        <v>4573190.6409889068</v>
      </c>
      <c r="Z37" s="197">
        <v>247166.11377737485</v>
      </c>
      <c r="AA37" s="59"/>
      <c r="AB37" s="2" t="s">
        <v>332</v>
      </c>
    </row>
    <row r="38" spans="2:28">
      <c r="U38" s="59"/>
      <c r="V38" s="59"/>
      <c r="W38" s="59"/>
      <c r="X38" s="59"/>
      <c r="Y38" s="59"/>
      <c r="Z38" s="59"/>
      <c r="AA38" s="59"/>
    </row>
    <row r="39" spans="2:28" s="9" customFormat="1">
      <c r="B39" s="9" t="s">
        <v>108</v>
      </c>
    </row>
    <row r="41" spans="2:28">
      <c r="B41" s="2" t="s">
        <v>248</v>
      </c>
      <c r="F41" s="2" t="s">
        <v>249</v>
      </c>
      <c r="H41" s="46">
        <v>39</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A2:AB57"/>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2" width="12.5703125" style="2" customWidth="1"/>
    <col min="23" max="23" width="2.7109375" style="2" customWidth="1"/>
    <col min="24" max="24" width="17.140625" style="2" customWidth="1"/>
    <col min="25" max="25" width="2.7109375" style="2" customWidth="1"/>
    <col min="26" max="26" width="13.7109375" style="2" customWidth="1"/>
    <col min="27" max="27" width="2.7109375" style="2" customWidth="1"/>
    <col min="28" max="42" width="13.7109375" style="2" customWidth="1"/>
    <col min="43" max="16384" width="9.140625" style="2"/>
  </cols>
  <sheetData>
    <row r="2" spans="2:28" s="22" customFormat="1" ht="18">
      <c r="B2" s="22" t="s">
        <v>450</v>
      </c>
    </row>
    <row r="4" spans="2:28">
      <c r="B4" s="31" t="s">
        <v>25</v>
      </c>
      <c r="C4" s="1"/>
      <c r="D4" s="1"/>
      <c r="M4"/>
    </row>
    <row r="5" spans="2:28">
      <c r="B5" s="192" t="s">
        <v>361</v>
      </c>
      <c r="C5" s="192"/>
      <c r="D5" s="192"/>
      <c r="E5" s="192"/>
      <c r="F5" s="192"/>
      <c r="G5" s="192"/>
      <c r="H5" s="23"/>
    </row>
    <row r="6" spans="2:28">
      <c r="B6" s="27" t="s">
        <v>360</v>
      </c>
      <c r="C6" s="3"/>
      <c r="D6" s="3"/>
      <c r="H6" s="23"/>
    </row>
    <row r="7" spans="2:28">
      <c r="B7" s="27" t="s">
        <v>362</v>
      </c>
      <c r="C7" s="3"/>
      <c r="D7" s="3"/>
      <c r="H7" s="23"/>
    </row>
    <row r="8" spans="2:28">
      <c r="B8" s="27"/>
      <c r="C8" s="3"/>
      <c r="D8" s="3"/>
      <c r="H8" s="23"/>
    </row>
    <row r="10" spans="2:28" s="9" customFormat="1">
      <c r="B10" s="9" t="s">
        <v>41</v>
      </c>
      <c r="F10" s="9" t="s">
        <v>23</v>
      </c>
      <c r="L10" s="9" t="s">
        <v>286</v>
      </c>
      <c r="M10" s="9" t="s">
        <v>280</v>
      </c>
      <c r="N10" s="9" t="s">
        <v>77</v>
      </c>
      <c r="O10" s="9" t="s">
        <v>76</v>
      </c>
      <c r="P10" s="9" t="s">
        <v>281</v>
      </c>
      <c r="Q10" s="9" t="s">
        <v>282</v>
      </c>
      <c r="R10" s="9" t="s">
        <v>283</v>
      </c>
      <c r="S10" s="9" t="s">
        <v>284</v>
      </c>
    </row>
    <row r="13" spans="2:28" s="9" customFormat="1">
      <c r="B13" s="9" t="s">
        <v>173</v>
      </c>
      <c r="H13" s="9" t="s">
        <v>173</v>
      </c>
      <c r="Z13" s="69" t="s">
        <v>42</v>
      </c>
      <c r="AB13" s="9" t="s">
        <v>43</v>
      </c>
    </row>
    <row r="14" spans="2:28" s="59" customFormat="1"/>
    <row r="15" spans="2:28" s="59" customFormat="1"/>
    <row r="16" spans="2:28" s="59" customFormat="1">
      <c r="B16" s="60" t="s">
        <v>174</v>
      </c>
    </row>
    <row r="17" spans="2:28" s="59" customFormat="1">
      <c r="B17" s="61">
        <v>2011</v>
      </c>
      <c r="F17" s="62" t="s">
        <v>191</v>
      </c>
      <c r="H17" s="70">
        <v>1.4999999999999999E-2</v>
      </c>
      <c r="J17" s="63"/>
      <c r="M17" s="63"/>
      <c r="N17" s="63"/>
      <c r="Z17" s="66" t="s">
        <v>327</v>
      </c>
    </row>
    <row r="18" spans="2:28" s="59" customFormat="1">
      <c r="B18" s="65">
        <v>2012</v>
      </c>
      <c r="F18" s="62" t="s">
        <v>191</v>
      </c>
      <c r="H18" s="70">
        <v>2.5999999999999999E-2</v>
      </c>
    </row>
    <row r="19" spans="2:28" s="59" customFormat="1">
      <c r="B19" s="59">
        <v>2013</v>
      </c>
      <c r="F19" s="62" t="s">
        <v>191</v>
      </c>
      <c r="H19" s="70">
        <v>2.3E-2</v>
      </c>
    </row>
    <row r="20" spans="2:28" s="59" customFormat="1">
      <c r="B20" s="66">
        <v>2014</v>
      </c>
      <c r="F20" s="62" t="s">
        <v>191</v>
      </c>
      <c r="H20" s="70">
        <v>2.8000000000000001E-2</v>
      </c>
    </row>
    <row r="21" spans="2:28" s="59" customFormat="1">
      <c r="B21" s="59">
        <v>2015</v>
      </c>
      <c r="F21" s="62" t="s">
        <v>191</v>
      </c>
      <c r="H21" s="70">
        <v>0.01</v>
      </c>
      <c r="J21" s="63"/>
      <c r="K21" s="63"/>
      <c r="L21" s="63"/>
      <c r="M21" s="63"/>
      <c r="N21" s="63"/>
      <c r="O21" s="63"/>
      <c r="P21" s="63"/>
      <c r="Q21" s="63"/>
      <c r="R21" s="63"/>
      <c r="S21" s="63"/>
      <c r="T21" s="63"/>
      <c r="U21" s="63"/>
      <c r="V21" s="63"/>
    </row>
    <row r="22" spans="2:28" s="59" customFormat="1">
      <c r="B22" s="59">
        <v>2016</v>
      </c>
      <c r="F22" s="62" t="s">
        <v>191</v>
      </c>
      <c r="H22" s="70">
        <v>8.0000000000000002E-3</v>
      </c>
      <c r="J22" s="63"/>
      <c r="K22" s="63"/>
      <c r="L22" s="63"/>
      <c r="M22" s="63"/>
      <c r="N22" s="63"/>
      <c r="O22" s="63"/>
      <c r="P22" s="63"/>
      <c r="Q22" s="63"/>
      <c r="R22" s="63"/>
      <c r="S22" s="63"/>
      <c r="T22" s="63"/>
      <c r="U22" s="63"/>
      <c r="V22" s="63"/>
      <c r="Z22" s="64"/>
    </row>
    <row r="23" spans="2:28" s="59" customFormat="1">
      <c r="B23" s="59">
        <v>2017</v>
      </c>
      <c r="F23" s="62" t="s">
        <v>191</v>
      </c>
      <c r="H23" s="70">
        <v>2E-3</v>
      </c>
      <c r="J23" s="63"/>
      <c r="K23" s="63"/>
      <c r="L23" s="63"/>
      <c r="M23" s="63"/>
      <c r="N23" s="63"/>
      <c r="O23" s="63"/>
      <c r="P23" s="63"/>
      <c r="Q23" s="63"/>
      <c r="R23" s="63"/>
      <c r="S23" s="63"/>
      <c r="T23" s="63"/>
      <c r="U23" s="63"/>
      <c r="V23" s="63"/>
      <c r="Z23" s="64"/>
    </row>
    <row r="24" spans="2:28" s="59" customFormat="1">
      <c r="B24" s="59">
        <v>2018</v>
      </c>
      <c r="F24" s="62" t="s">
        <v>191</v>
      </c>
      <c r="H24" s="70">
        <v>1.4E-2</v>
      </c>
      <c r="K24" s="63"/>
      <c r="L24" s="63"/>
      <c r="M24" s="63"/>
      <c r="N24" s="63"/>
      <c r="O24" s="63"/>
      <c r="P24" s="63"/>
      <c r="Q24" s="63"/>
      <c r="R24" s="63"/>
      <c r="S24" s="63"/>
      <c r="T24" s="63"/>
      <c r="U24" s="63"/>
      <c r="V24" s="63"/>
      <c r="Z24" s="64"/>
    </row>
    <row r="25" spans="2:28" s="59" customFormat="1">
      <c r="B25" s="59">
        <v>2019</v>
      </c>
      <c r="F25" s="62" t="s">
        <v>191</v>
      </c>
      <c r="H25" s="70">
        <v>2.1000000000000001E-2</v>
      </c>
      <c r="J25" s="63"/>
      <c r="K25" s="63"/>
      <c r="L25" s="63"/>
      <c r="M25" s="63"/>
      <c r="N25" s="63"/>
      <c r="O25" s="63"/>
      <c r="P25" s="63"/>
      <c r="Q25" s="63"/>
      <c r="R25" s="63"/>
      <c r="S25" s="63"/>
      <c r="T25" s="63"/>
      <c r="U25" s="63"/>
      <c r="V25" s="63"/>
      <c r="Z25" s="64"/>
    </row>
    <row r="26" spans="2:28" s="59" customFormat="1">
      <c r="B26" s="59">
        <v>2020</v>
      </c>
      <c r="F26" s="62" t="s">
        <v>191</v>
      </c>
      <c r="H26" s="70">
        <v>2.8000000000000001E-2</v>
      </c>
      <c r="J26" s="63"/>
      <c r="K26" s="63"/>
      <c r="L26" s="63"/>
      <c r="M26" s="63"/>
      <c r="N26" s="63"/>
      <c r="O26" s="63"/>
      <c r="P26" s="63"/>
      <c r="Q26" s="63"/>
      <c r="R26" s="63"/>
      <c r="S26" s="63"/>
      <c r="T26" s="63"/>
      <c r="U26" s="63"/>
      <c r="V26" s="63"/>
      <c r="AB26" s="2" t="s">
        <v>489</v>
      </c>
    </row>
    <row r="27" spans="2:28" s="59" customFormat="1"/>
    <row r="28" spans="2:28" s="59" customFormat="1">
      <c r="J28" s="94" t="s">
        <v>188</v>
      </c>
      <c r="K28" s="45"/>
      <c r="L28" s="45">
        <v>2010</v>
      </c>
      <c r="M28" s="95">
        <v>2011</v>
      </c>
      <c r="N28" s="95">
        <v>2012</v>
      </c>
      <c r="O28" s="95">
        <v>2013</v>
      </c>
      <c r="P28" s="95">
        <v>2014</v>
      </c>
      <c r="Q28" s="95">
        <v>2015</v>
      </c>
      <c r="R28" s="95">
        <v>2016</v>
      </c>
      <c r="S28" s="95">
        <v>2017</v>
      </c>
      <c r="T28" s="95">
        <v>2018</v>
      </c>
      <c r="U28" s="95">
        <v>2019</v>
      </c>
    </row>
    <row r="29" spans="2:28" s="59" customFormat="1">
      <c r="J29" s="95" t="s">
        <v>189</v>
      </c>
      <c r="K29" s="95"/>
      <c r="L29" s="95"/>
      <c r="M29" s="95"/>
      <c r="N29" s="95"/>
      <c r="O29" s="95"/>
      <c r="P29" s="95"/>
      <c r="Q29" s="95"/>
    </row>
    <row r="30" spans="2:28" s="59" customFormat="1">
      <c r="J30" s="95">
        <v>2011</v>
      </c>
      <c r="K30" s="95"/>
      <c r="L30" s="96">
        <f>H17</f>
        <v>1.4999999999999999E-2</v>
      </c>
      <c r="M30" s="97"/>
      <c r="N30" s="97"/>
      <c r="O30" s="97"/>
      <c r="P30" s="97"/>
      <c r="Q30" s="97"/>
      <c r="R30" s="202"/>
      <c r="S30" s="202"/>
      <c r="T30" s="202"/>
      <c r="U30" s="202"/>
    </row>
    <row r="31" spans="2:28" s="59" customFormat="1">
      <c r="J31" s="95">
        <v>2012</v>
      </c>
      <c r="K31" s="95"/>
      <c r="L31" s="99">
        <f>(1+L30)*(1+H18)-1</f>
        <v>4.1389999999999816E-2</v>
      </c>
      <c r="M31" s="96">
        <f>H18</f>
        <v>2.5999999999999999E-2</v>
      </c>
      <c r="N31" s="97"/>
      <c r="O31" s="97"/>
      <c r="P31" s="97"/>
      <c r="Q31" s="97"/>
      <c r="R31" s="202"/>
      <c r="S31" s="202"/>
      <c r="T31" s="202"/>
      <c r="U31" s="202"/>
    </row>
    <row r="32" spans="2:28" s="59" customFormat="1">
      <c r="J32" s="95">
        <v>2013</v>
      </c>
      <c r="K32" s="98"/>
      <c r="L32" s="99">
        <f>(1+L31)*(1+H19)-1</f>
        <v>6.5341969999999749E-2</v>
      </c>
      <c r="M32" s="99">
        <f>(1+M31)*(1+H19)-1</f>
        <v>4.9598000000000031E-2</v>
      </c>
      <c r="N32" s="96">
        <f>H19</f>
        <v>2.3E-2</v>
      </c>
      <c r="O32" s="100"/>
      <c r="P32" s="100"/>
      <c r="Q32" s="100"/>
      <c r="R32" s="202"/>
      <c r="S32" s="202"/>
      <c r="T32" s="202"/>
      <c r="U32" s="202"/>
    </row>
    <row r="33" spans="2:26" s="59" customFormat="1">
      <c r="J33" s="95">
        <v>2014</v>
      </c>
      <c r="K33" s="95"/>
      <c r="L33" s="99">
        <f>(1+L32)*(1+H20)-1</f>
        <v>9.5171545159999704E-2</v>
      </c>
      <c r="M33" s="99">
        <f>(1+M32)*(1+H20)-1</f>
        <v>7.8986744000000053E-2</v>
      </c>
      <c r="N33" s="99">
        <f>(1+N32)*(1+H20)-1</f>
        <v>5.1644000000000023E-2</v>
      </c>
      <c r="O33" s="96">
        <f>H20</f>
        <v>2.8000000000000001E-2</v>
      </c>
      <c r="P33" s="101"/>
      <c r="Q33" s="101"/>
      <c r="R33" s="202"/>
      <c r="S33" s="202"/>
      <c r="T33" s="202"/>
      <c r="U33" s="202"/>
    </row>
    <row r="34" spans="2:26" s="59" customFormat="1">
      <c r="J34" s="95">
        <v>2015</v>
      </c>
      <c r="K34" s="95"/>
      <c r="L34" s="99">
        <f>(1+L33)*(1+H21)-1</f>
        <v>0.1061232606115996</v>
      </c>
      <c r="M34" s="99">
        <f>(1+M33)*(1+H21)-1</f>
        <v>8.9776611440000043E-2</v>
      </c>
      <c r="N34" s="99">
        <f>(1+N33)*(1+H21)-1</f>
        <v>6.2160439999999983E-2</v>
      </c>
      <c r="O34" s="99">
        <f>(1+O33)*(1+H21)-1</f>
        <v>3.8280000000000092E-2</v>
      </c>
      <c r="P34" s="96">
        <f>H21</f>
        <v>0.01</v>
      </c>
      <c r="Q34" s="101"/>
      <c r="R34" s="202"/>
      <c r="S34" s="202"/>
      <c r="T34" s="202"/>
      <c r="U34" s="202"/>
    </row>
    <row r="35" spans="2:26" s="59" customFormat="1">
      <c r="J35" s="95">
        <v>2016</v>
      </c>
      <c r="K35" s="95"/>
      <c r="L35" s="99">
        <f>(1+L34)*(1+H22)-1</f>
        <v>0.11497224669649242</v>
      </c>
      <c r="M35" s="99">
        <f>(1+M34)*(1+H22)-1</f>
        <v>9.8494824331520014E-2</v>
      </c>
      <c r="N35" s="99">
        <f>(1+N34)*(1+H22)-1</f>
        <v>7.0657723519999882E-2</v>
      </c>
      <c r="O35" s="99">
        <f>(1+O34)*(1+H22)-1</f>
        <v>4.6586240000000112E-2</v>
      </c>
      <c r="P35" s="99">
        <f>(1+P34)*(1+H22)-1</f>
        <v>1.8080000000000096E-2</v>
      </c>
      <c r="Q35" s="96">
        <f>H22</f>
        <v>8.0000000000000002E-3</v>
      </c>
      <c r="R35" s="202"/>
      <c r="S35" s="202"/>
      <c r="T35" s="202"/>
      <c r="U35" s="202"/>
    </row>
    <row r="36" spans="2:26" s="59" customFormat="1">
      <c r="J36" s="95">
        <v>2017</v>
      </c>
      <c r="K36" s="95"/>
      <c r="L36" s="99">
        <f t="shared" ref="L36:L39" si="0">(1+L35)*(1+H23)-1</f>
        <v>0.11720219118988551</v>
      </c>
      <c r="M36" s="99">
        <f t="shared" ref="M36:M39" si="1">(1+M35)*(1+H23)-1</f>
        <v>0.10069181398018312</v>
      </c>
      <c r="N36" s="99">
        <f t="shared" ref="N36:N39" si="2">(1+N35)*(1+H23)-1</f>
        <v>7.2799038967039875E-2</v>
      </c>
      <c r="O36" s="99">
        <f t="shared" ref="O36:O39" si="3">(1+O35)*(1+H23)-1</f>
        <v>4.8679412480000073E-2</v>
      </c>
      <c r="P36" s="99">
        <f t="shared" ref="P36:P39" si="4">(1+P35)*(1+H23)-1</f>
        <v>2.0116160000000161E-2</v>
      </c>
      <c r="Q36" s="99">
        <f>(1+Q35)*(1+H23)-1</f>
        <v>1.0016000000000025E-2</v>
      </c>
      <c r="R36" s="96">
        <f>H23</f>
        <v>2E-3</v>
      </c>
      <c r="S36" s="202"/>
      <c r="T36" s="202"/>
      <c r="U36" s="202"/>
    </row>
    <row r="37" spans="2:26" s="59" customFormat="1">
      <c r="J37" s="95">
        <v>2018</v>
      </c>
      <c r="K37" s="95"/>
      <c r="L37" s="99">
        <f t="shared" si="0"/>
        <v>0.13284302186654395</v>
      </c>
      <c r="M37" s="99">
        <f t="shared" si="1"/>
        <v>0.11610149937590575</v>
      </c>
      <c r="N37" s="99">
        <f t="shared" si="2"/>
        <v>8.7818225512578341E-2</v>
      </c>
      <c r="O37" s="99">
        <f t="shared" si="3"/>
        <v>6.3360924254720175E-2</v>
      </c>
      <c r="P37" s="99">
        <f t="shared" si="4"/>
        <v>3.4397786240000228E-2</v>
      </c>
      <c r="Q37" s="99">
        <f>(1+Q36)*(1+H24)-1</f>
        <v>2.4156223999999948E-2</v>
      </c>
      <c r="R37" s="99">
        <f>(1+R36)*(1+H24)-1</f>
        <v>1.6027999999999931E-2</v>
      </c>
      <c r="S37" s="96">
        <f>H24</f>
        <v>1.4E-2</v>
      </c>
      <c r="T37" s="202"/>
      <c r="U37" s="202"/>
    </row>
    <row r="38" spans="2:26" s="59" customFormat="1">
      <c r="J38" s="95">
        <v>2019</v>
      </c>
      <c r="K38" s="95"/>
      <c r="L38" s="99">
        <f t="shared" si="0"/>
        <v>0.15663272532574135</v>
      </c>
      <c r="M38" s="99">
        <f t="shared" si="1"/>
        <v>0.13953963086279964</v>
      </c>
      <c r="N38" s="99">
        <f t="shared" si="2"/>
        <v>0.11066240824834228</v>
      </c>
      <c r="O38" s="99">
        <f t="shared" si="3"/>
        <v>8.5691503664069302E-2</v>
      </c>
      <c r="P38" s="99">
        <f t="shared" si="4"/>
        <v>5.6120139751040243E-2</v>
      </c>
      <c r="Q38" s="99">
        <f>(1+Q37)*(1+H25)-1</f>
        <v>4.5663504703999935E-2</v>
      </c>
      <c r="R38" s="99">
        <f>(1+R37)*(1+H25)-1</f>
        <v>3.7364587999999754E-2</v>
      </c>
      <c r="S38" s="99">
        <f>(1+S37)*(1+H25)-1</f>
        <v>3.5293999999999937E-2</v>
      </c>
      <c r="T38" s="96">
        <f>H25</f>
        <v>2.1000000000000001E-2</v>
      </c>
      <c r="U38" s="202"/>
    </row>
    <row r="39" spans="2:26" s="59" customFormat="1">
      <c r="J39" s="95">
        <v>2020</v>
      </c>
      <c r="K39" s="95"/>
      <c r="L39" s="99">
        <f t="shared" si="0"/>
        <v>0.18901844163486214</v>
      </c>
      <c r="M39" s="99">
        <f t="shared" si="1"/>
        <v>0.17144674052695796</v>
      </c>
      <c r="N39" s="99">
        <f t="shared" si="2"/>
        <v>0.14176095567929581</v>
      </c>
      <c r="O39" s="99">
        <f t="shared" si="3"/>
        <v>0.11609086576666328</v>
      </c>
      <c r="P39" s="99">
        <f t="shared" si="4"/>
        <v>8.5691503664069302E-2</v>
      </c>
      <c r="Q39" s="99">
        <f>(1+Q38)*(1+H26)-1</f>
        <v>7.494208283571191E-2</v>
      </c>
      <c r="R39" s="99">
        <f>(1+R38)*(1+H26)-1</f>
        <v>6.6410796463999722E-2</v>
      </c>
      <c r="S39" s="99">
        <f>(1+S38)*(1+H26)-1</f>
        <v>6.428223200000005E-2</v>
      </c>
      <c r="T39" s="99">
        <f>(1+T38)*(1+H26)-1</f>
        <v>4.9587999999999965E-2</v>
      </c>
      <c r="U39" s="96">
        <f>H26</f>
        <v>2.8000000000000001E-2</v>
      </c>
    </row>
    <row r="40" spans="2:26" s="59" customFormat="1">
      <c r="J40" s="63"/>
      <c r="K40" s="63"/>
      <c r="L40" s="63"/>
      <c r="M40" s="63"/>
      <c r="N40" s="63"/>
      <c r="O40" s="63"/>
      <c r="P40" s="63"/>
      <c r="Q40" s="63"/>
      <c r="R40" s="63"/>
      <c r="S40" s="63"/>
      <c r="T40" s="63"/>
      <c r="U40" s="63"/>
      <c r="V40" s="63"/>
    </row>
    <row r="41" spans="2:26" s="9" customFormat="1">
      <c r="B41" s="9" t="s">
        <v>175</v>
      </c>
      <c r="Z41" s="69" t="s">
        <v>42</v>
      </c>
    </row>
    <row r="42" spans="2:26" s="59" customFormat="1">
      <c r="J42" s="63"/>
      <c r="K42" s="63"/>
      <c r="L42" s="63"/>
      <c r="M42" s="63"/>
      <c r="N42" s="63"/>
      <c r="O42" s="63"/>
      <c r="P42" s="63"/>
      <c r="Q42" s="63"/>
      <c r="R42" s="63"/>
      <c r="S42" s="63"/>
      <c r="T42" s="63"/>
      <c r="U42" s="63"/>
      <c r="V42" s="63"/>
    </row>
    <row r="43" spans="2:26" s="59" customFormat="1">
      <c r="B43" s="71" t="s">
        <v>175</v>
      </c>
      <c r="C43" s="67"/>
      <c r="D43" s="67"/>
      <c r="E43" s="67"/>
      <c r="F43" s="67"/>
      <c r="G43" s="67"/>
      <c r="H43" s="67"/>
      <c r="J43" s="63"/>
      <c r="K43" s="63"/>
      <c r="L43" s="63"/>
      <c r="M43" s="63"/>
      <c r="N43" s="63"/>
      <c r="O43" s="63"/>
      <c r="P43" s="63"/>
      <c r="Q43" s="63"/>
      <c r="R43" s="63"/>
      <c r="S43" s="63"/>
      <c r="T43" s="63"/>
      <c r="U43" s="63"/>
      <c r="V43" s="63"/>
    </row>
    <row r="44" spans="2:26" s="59" customFormat="1">
      <c r="B44" s="61" t="s">
        <v>374</v>
      </c>
      <c r="C44" s="67"/>
      <c r="D44" s="67"/>
      <c r="E44" s="67"/>
      <c r="F44" s="67" t="s">
        <v>191</v>
      </c>
      <c r="G44" s="67"/>
      <c r="H44" s="70">
        <v>3.2000000000000001E-2</v>
      </c>
      <c r="J44" s="63"/>
      <c r="K44" s="63"/>
      <c r="L44" s="63"/>
      <c r="M44" s="63"/>
      <c r="N44" s="63"/>
      <c r="O44" s="63"/>
      <c r="P44" s="63"/>
      <c r="Q44" s="63"/>
      <c r="R44" s="63"/>
      <c r="S44" s="63"/>
      <c r="T44" s="63"/>
      <c r="U44" s="63"/>
      <c r="V44" s="63"/>
      <c r="Z44" s="92" t="s">
        <v>377</v>
      </c>
    </row>
    <row r="45" spans="2:26" s="59" customFormat="1">
      <c r="B45" s="61"/>
      <c r="J45" s="63"/>
      <c r="K45" s="63"/>
      <c r="L45" s="63"/>
      <c r="M45" s="63"/>
      <c r="N45" s="63"/>
      <c r="O45" s="63"/>
      <c r="P45" s="63"/>
      <c r="Q45" s="63"/>
      <c r="R45" s="63"/>
      <c r="S45" s="63"/>
      <c r="T45" s="63"/>
      <c r="U45" s="63"/>
      <c r="V45" s="63"/>
    </row>
    <row r="46" spans="2:26" s="9" customFormat="1">
      <c r="B46" s="9" t="s">
        <v>277</v>
      </c>
      <c r="Z46" s="69" t="s">
        <v>42</v>
      </c>
    </row>
    <row r="47" spans="2:26" s="59" customFormat="1">
      <c r="B47" s="61"/>
      <c r="J47" s="63"/>
      <c r="K47" s="63"/>
      <c r="L47" s="63"/>
      <c r="M47" s="63"/>
      <c r="N47" s="63"/>
      <c r="O47" s="63"/>
      <c r="P47" s="63"/>
      <c r="Q47" s="63"/>
      <c r="R47" s="63"/>
      <c r="S47" s="63"/>
      <c r="T47" s="63"/>
      <c r="U47" s="63"/>
      <c r="V47" s="63"/>
    </row>
    <row r="48" spans="2:26" s="59" customFormat="1">
      <c r="B48" s="44" t="s">
        <v>275</v>
      </c>
      <c r="C48" s="45"/>
      <c r="D48" s="45"/>
      <c r="E48" s="45"/>
      <c r="F48" s="45"/>
      <c r="G48" s="45"/>
      <c r="H48" s="45"/>
      <c r="I48" s="45"/>
      <c r="J48" s="45"/>
      <c r="K48" s="63"/>
      <c r="L48" s="63"/>
      <c r="M48" s="63"/>
      <c r="N48" s="63"/>
      <c r="O48" s="63"/>
      <c r="P48" s="63"/>
      <c r="Q48" s="63"/>
      <c r="R48" s="63"/>
      <c r="S48" s="63"/>
      <c r="T48" s="63"/>
      <c r="U48" s="63"/>
      <c r="V48" s="63"/>
    </row>
    <row r="49" spans="1:26" s="59" customFormat="1">
      <c r="B49" s="45" t="s">
        <v>276</v>
      </c>
      <c r="C49" s="45"/>
      <c r="D49" s="161"/>
      <c r="E49" s="45"/>
      <c r="F49" s="45" t="s">
        <v>191</v>
      </c>
      <c r="G49" s="45"/>
      <c r="H49" s="70">
        <v>3.3007719701627636E-4</v>
      </c>
      <c r="I49" s="45"/>
      <c r="K49" s="63"/>
      <c r="L49" s="63"/>
      <c r="M49" s="63"/>
      <c r="N49" s="63"/>
      <c r="O49" s="63"/>
      <c r="P49" s="63"/>
      <c r="Q49" s="63"/>
      <c r="R49" s="63"/>
      <c r="S49" s="63"/>
      <c r="T49" s="63"/>
      <c r="U49" s="63"/>
      <c r="V49" s="63"/>
      <c r="Z49" s="10" t="s">
        <v>348</v>
      </c>
    </row>
    <row r="50" spans="1:26" s="59" customFormat="1">
      <c r="B50" s="61"/>
      <c r="J50" s="63"/>
      <c r="K50" s="63"/>
      <c r="L50" s="63"/>
      <c r="M50" s="63"/>
      <c r="N50" s="63"/>
      <c r="O50" s="63"/>
      <c r="P50" s="63"/>
      <c r="Q50" s="63"/>
      <c r="R50" s="63"/>
      <c r="S50" s="63"/>
      <c r="T50" s="63"/>
      <c r="U50" s="63"/>
      <c r="V50" s="63"/>
    </row>
    <row r="51" spans="1:26" s="9" customFormat="1">
      <c r="B51" s="9" t="s">
        <v>320</v>
      </c>
      <c r="Z51" s="69" t="s">
        <v>42</v>
      </c>
    </row>
    <row r="52" spans="1:26" s="59" customFormat="1"/>
    <row r="53" spans="1:26" s="59" customFormat="1">
      <c r="B53" s="59" t="s">
        <v>320</v>
      </c>
      <c r="F53" s="45" t="s">
        <v>191</v>
      </c>
      <c r="H53" s="178">
        <v>0.5</v>
      </c>
    </row>
    <row r="54" spans="1:26" s="59" customFormat="1"/>
    <row r="55" spans="1:26" s="9" customFormat="1">
      <c r="B55" s="9" t="s">
        <v>448</v>
      </c>
      <c r="Z55" s="69" t="s">
        <v>42</v>
      </c>
    </row>
    <row r="56" spans="1:26" s="59" customFormat="1"/>
    <row r="57" spans="1:26">
      <c r="A57" s="59"/>
      <c r="B57" s="2" t="s">
        <v>449</v>
      </c>
      <c r="F57" s="162" t="s">
        <v>110</v>
      </c>
      <c r="L57" s="246">
        <v>1.54</v>
      </c>
      <c r="M57" s="246">
        <v>1.52</v>
      </c>
      <c r="N57" s="246">
        <v>1.54</v>
      </c>
      <c r="O57" s="246">
        <v>1.42</v>
      </c>
      <c r="P57" s="246">
        <v>1.44</v>
      </c>
      <c r="Q57" s="246">
        <v>1.46</v>
      </c>
      <c r="R57" s="246">
        <v>1.79</v>
      </c>
      <c r="S57" s="246">
        <v>2.25</v>
      </c>
      <c r="Z57" s="2" t="s">
        <v>456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A2:AE250"/>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2" customWidth="1"/>
    <col min="2" max="2" width="41.42578125" style="2" customWidth="1"/>
    <col min="3" max="3" width="4.7109375" style="2" customWidth="1"/>
    <col min="4" max="5" width="4.5703125" style="2" customWidth="1"/>
    <col min="6" max="6" width="20.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0" width="12.5703125" style="2" customWidth="1"/>
    <col min="21" max="21" width="14.42578125" style="2" bestFit="1" customWidth="1"/>
    <col min="22" max="22" width="13.140625" style="2" bestFit="1" customWidth="1"/>
    <col min="23" max="23" width="13.42578125" style="2" bestFit="1" customWidth="1"/>
    <col min="24" max="27" width="12.5703125" style="2" customWidth="1"/>
    <col min="28" max="28" width="2.7109375" style="2" customWidth="1"/>
    <col min="29" max="29" width="17.140625" style="2" customWidth="1"/>
    <col min="30" max="30" width="2.7109375" style="2" customWidth="1"/>
    <col min="31" max="31" width="13.7109375" style="2" customWidth="1"/>
    <col min="32" max="32" width="2.7109375" style="2" customWidth="1"/>
    <col min="33" max="47" width="13.7109375" style="2" customWidth="1"/>
    <col min="48" max="16384" width="9.140625" style="2"/>
  </cols>
  <sheetData>
    <row r="2" spans="1:31" s="22" customFormat="1" ht="18">
      <c r="B2" s="22" t="s">
        <v>270</v>
      </c>
    </row>
    <row r="4" spans="1:31">
      <c r="B4" s="31" t="s">
        <v>25</v>
      </c>
      <c r="C4" s="1"/>
      <c r="D4" s="1"/>
      <c r="L4"/>
    </row>
    <row r="5" spans="1:31">
      <c r="B5" s="188" t="s">
        <v>514</v>
      </c>
      <c r="C5" s="188"/>
      <c r="D5" s="188"/>
      <c r="E5" s="188"/>
      <c r="F5" s="188"/>
      <c r="H5" s="23"/>
    </row>
    <row r="6" spans="1:31">
      <c r="C6" s="3"/>
      <c r="D6" s="3"/>
      <c r="H6" s="23"/>
    </row>
    <row r="8" spans="1:31" s="9" customFormat="1">
      <c r="B8" s="9" t="s">
        <v>41</v>
      </c>
      <c r="F8" s="9" t="s">
        <v>23</v>
      </c>
      <c r="H8" s="9" t="s">
        <v>24</v>
      </c>
      <c r="J8" s="9" t="s">
        <v>45</v>
      </c>
      <c r="L8" s="9" t="s">
        <v>286</v>
      </c>
      <c r="M8" s="9" t="s">
        <v>280</v>
      </c>
      <c r="N8" s="9" t="s">
        <v>77</v>
      </c>
      <c r="O8" s="9" t="s">
        <v>76</v>
      </c>
      <c r="P8" s="9" t="s">
        <v>281</v>
      </c>
      <c r="Q8" s="9" t="s">
        <v>282</v>
      </c>
      <c r="R8" s="9" t="s">
        <v>283</v>
      </c>
      <c r="S8" s="9" t="s">
        <v>284</v>
      </c>
      <c r="U8" s="9" t="s">
        <v>426</v>
      </c>
      <c r="V8" s="9" t="s">
        <v>427</v>
      </c>
      <c r="W8" s="9" t="s">
        <v>425</v>
      </c>
      <c r="X8" s="9" t="s">
        <v>351</v>
      </c>
      <c r="Y8" s="9" t="s">
        <v>396</v>
      </c>
      <c r="Z8" s="9" t="s">
        <v>397</v>
      </c>
      <c r="AC8" s="9" t="s">
        <v>42</v>
      </c>
      <c r="AE8" s="9" t="s">
        <v>43</v>
      </c>
    </row>
    <row r="11" spans="1:31" s="78" customFormat="1">
      <c r="A11" s="77"/>
      <c r="B11" s="78" t="s">
        <v>317</v>
      </c>
    </row>
    <row r="12" spans="1:31" s="67" customFormat="1"/>
    <row r="13" spans="1:31" s="67" customFormat="1">
      <c r="B13" s="44" t="s">
        <v>250</v>
      </c>
    </row>
    <row r="14" spans="1:31" s="67" customFormat="1">
      <c r="B14" s="45"/>
      <c r="F14" s="72"/>
      <c r="J14" s="74"/>
      <c r="L14" s="74"/>
      <c r="M14" s="74"/>
      <c r="AC14" s="138"/>
      <c r="AE14" s="76"/>
    </row>
    <row r="15" spans="1:31" s="67" customFormat="1">
      <c r="B15" s="44" t="s">
        <v>251</v>
      </c>
      <c r="F15" s="72"/>
    </row>
    <row r="16" spans="1:31" s="67" customFormat="1">
      <c r="B16" s="45" t="s">
        <v>252</v>
      </c>
      <c r="F16" s="45" t="s">
        <v>110</v>
      </c>
      <c r="J16" s="220">
        <f>SUM(L16:S16)</f>
        <v>9768.5286607531089</v>
      </c>
      <c r="K16" s="79"/>
      <c r="L16" s="176">
        <v>227.07692307692307</v>
      </c>
      <c r="M16" s="176">
        <v>193.91666666666666</v>
      </c>
      <c r="N16" s="220">
        <f>W16+X16+Z16-Y16</f>
        <v>3326.8076137885396</v>
      </c>
      <c r="O16" s="220">
        <f>U16+Y16</f>
        <v>3547.983012776534</v>
      </c>
      <c r="P16" s="176">
        <v>133.80000000000001</v>
      </c>
      <c r="Q16" s="220">
        <f>V16-Z16</f>
        <v>2238.9444444444443</v>
      </c>
      <c r="R16" s="176">
        <v>100</v>
      </c>
      <c r="S16" s="176"/>
      <c r="T16" s="139"/>
      <c r="U16" s="176">
        <v>3292.4693374359895</v>
      </c>
      <c r="V16" s="176">
        <v>2268.1111111111109</v>
      </c>
      <c r="W16" s="176">
        <v>2797.1546224624176</v>
      </c>
      <c r="X16" s="176">
        <v>756</v>
      </c>
      <c r="Y16" s="176">
        <v>255.51367534054469</v>
      </c>
      <c r="Z16" s="176">
        <v>29.166666666666668</v>
      </c>
      <c r="AA16" s="139"/>
      <c r="AC16" s="2" t="s">
        <v>407</v>
      </c>
    </row>
    <row r="17" spans="2:31" s="67" customFormat="1">
      <c r="B17" s="45" t="s">
        <v>253</v>
      </c>
      <c r="F17" s="45" t="s">
        <v>110</v>
      </c>
      <c r="J17" s="220">
        <f t="shared" ref="J17:J25" si="0">SUM(L17:S17)</f>
        <v>12299.861872687736</v>
      </c>
      <c r="K17" s="79"/>
      <c r="L17" s="176">
        <v>180.38461538461539</v>
      </c>
      <c r="M17" s="176">
        <v>252.58333333333334</v>
      </c>
      <c r="N17" s="220">
        <f t="shared" ref="N17:N25" si="1">W17+X17+Z17-Y17</f>
        <v>3607.3499813695398</v>
      </c>
      <c r="O17" s="220">
        <f t="shared" ref="O17:O25" si="2">U17+Y17</f>
        <v>4609.3606092669152</v>
      </c>
      <c r="P17" s="176">
        <v>140.6</v>
      </c>
      <c r="Q17" s="220">
        <f t="shared" ref="Q17:Q25" si="3">V17-Z17</f>
        <v>3317.583333333333</v>
      </c>
      <c r="R17" s="176">
        <v>192</v>
      </c>
      <c r="S17" s="176"/>
      <c r="T17" s="139"/>
      <c r="U17" s="176">
        <v>4263.9164330057538</v>
      </c>
      <c r="V17" s="176">
        <v>3335.6666666666665</v>
      </c>
      <c r="W17" s="176">
        <v>3401.7108242973673</v>
      </c>
      <c r="X17" s="176">
        <v>533</v>
      </c>
      <c r="Y17" s="176">
        <v>345.44417626116098</v>
      </c>
      <c r="Z17" s="176">
        <v>18.083333333333332</v>
      </c>
      <c r="AA17" s="139"/>
      <c r="AC17" s="2" t="s">
        <v>407</v>
      </c>
    </row>
    <row r="18" spans="2:31" s="67" customFormat="1">
      <c r="B18" s="45" t="s">
        <v>254</v>
      </c>
      <c r="F18" s="45" t="s">
        <v>110</v>
      </c>
      <c r="J18" s="220">
        <f t="shared" si="0"/>
        <v>6463.0948713197322</v>
      </c>
      <c r="K18" s="132"/>
      <c r="L18" s="176">
        <v>59.07692307692308</v>
      </c>
      <c r="M18" s="176">
        <v>94.416666666666657</v>
      </c>
      <c r="N18" s="220">
        <f t="shared" si="1"/>
        <v>1976.2723019281702</v>
      </c>
      <c r="O18" s="220">
        <f t="shared" si="2"/>
        <v>2181.2178685368613</v>
      </c>
      <c r="P18" s="176">
        <v>37</v>
      </c>
      <c r="Q18" s="220">
        <f t="shared" si="3"/>
        <v>1934.1111111111111</v>
      </c>
      <c r="R18" s="176">
        <v>181</v>
      </c>
      <c r="S18" s="176"/>
      <c r="T18" s="139"/>
      <c r="U18" s="176">
        <v>2022.6910468476301</v>
      </c>
      <c r="V18" s="176">
        <v>1954.4444444444443</v>
      </c>
      <c r="W18" s="176">
        <v>1756.4657902840681</v>
      </c>
      <c r="X18" s="176">
        <v>358</v>
      </c>
      <c r="Y18" s="176">
        <v>158.52682168923127</v>
      </c>
      <c r="Z18" s="176">
        <v>20.333333333333332</v>
      </c>
      <c r="AA18" s="139"/>
      <c r="AC18" s="2" t="s">
        <v>407</v>
      </c>
    </row>
    <row r="19" spans="2:31" s="67" customFormat="1">
      <c r="B19" s="45" t="s">
        <v>255</v>
      </c>
      <c r="F19" s="45" t="s">
        <v>110</v>
      </c>
      <c r="J19" s="220">
        <f t="shared" si="0"/>
        <v>3362.3053264799569</v>
      </c>
      <c r="K19" s="132"/>
      <c r="L19" s="176">
        <v>58.07692307692308</v>
      </c>
      <c r="M19" s="176">
        <v>53.416666666666671</v>
      </c>
      <c r="N19" s="220">
        <f t="shared" si="1"/>
        <v>984.70160405880119</v>
      </c>
      <c r="O19" s="220">
        <f t="shared" si="2"/>
        <v>1285.582354899788</v>
      </c>
      <c r="P19" s="176">
        <v>18</v>
      </c>
      <c r="Q19" s="220">
        <f t="shared" si="3"/>
        <v>648.52777777777771</v>
      </c>
      <c r="R19" s="176">
        <v>314</v>
      </c>
      <c r="S19" s="176"/>
      <c r="T19" s="139"/>
      <c r="U19" s="176">
        <v>1213.9935412888733</v>
      </c>
      <c r="V19" s="176">
        <v>652.77777777777771</v>
      </c>
      <c r="W19" s="176">
        <v>938.04041766971591</v>
      </c>
      <c r="X19" s="176">
        <v>114</v>
      </c>
      <c r="Y19" s="176">
        <v>71.588813610914727</v>
      </c>
      <c r="Z19" s="176">
        <v>4.25</v>
      </c>
      <c r="AA19" s="139"/>
      <c r="AC19" s="2" t="s">
        <v>407</v>
      </c>
      <c r="AE19" s="76"/>
    </row>
    <row r="20" spans="2:31" s="67" customFormat="1">
      <c r="B20" s="45" t="s">
        <v>256</v>
      </c>
      <c r="F20" s="45" t="s">
        <v>110</v>
      </c>
      <c r="J20" s="220">
        <f t="shared" si="0"/>
        <v>2665.6861554650941</v>
      </c>
      <c r="K20" s="132"/>
      <c r="L20" s="176">
        <v>17</v>
      </c>
      <c r="M20" s="176">
        <v>11.25</v>
      </c>
      <c r="N20" s="220">
        <f t="shared" si="1"/>
        <v>759.01135441147358</v>
      </c>
      <c r="O20" s="220">
        <f t="shared" si="2"/>
        <v>698.09146772028703</v>
      </c>
      <c r="P20" s="176">
        <v>4</v>
      </c>
      <c r="Q20" s="220">
        <f t="shared" si="3"/>
        <v>770.33333333333326</v>
      </c>
      <c r="R20" s="176">
        <v>406</v>
      </c>
      <c r="S20" s="176"/>
      <c r="T20" s="139"/>
      <c r="U20" s="176">
        <v>621.86328055086392</v>
      </c>
      <c r="V20" s="176">
        <v>775.66666666666663</v>
      </c>
      <c r="W20" s="176">
        <v>763.90620824756331</v>
      </c>
      <c r="X20" s="176">
        <v>66</v>
      </c>
      <c r="Y20" s="176">
        <v>76.22818716942308</v>
      </c>
      <c r="Z20" s="176">
        <v>5.333333333333333</v>
      </c>
      <c r="AA20" s="139"/>
      <c r="AC20" s="2" t="s">
        <v>407</v>
      </c>
    </row>
    <row r="21" spans="2:31" s="67" customFormat="1">
      <c r="B21" s="45" t="s">
        <v>257</v>
      </c>
      <c r="F21" s="45" t="s">
        <v>110</v>
      </c>
      <c r="J21" s="220">
        <f t="shared" si="0"/>
        <v>1115.1574476821052</v>
      </c>
      <c r="K21" s="132"/>
      <c r="L21" s="176">
        <v>4.8461538461538467</v>
      </c>
      <c r="M21" s="176">
        <v>0</v>
      </c>
      <c r="N21" s="220">
        <f t="shared" si="1"/>
        <v>337.95949444030811</v>
      </c>
      <c r="O21" s="220">
        <f t="shared" si="2"/>
        <v>343.85179939564307</v>
      </c>
      <c r="P21" s="176">
        <v>3</v>
      </c>
      <c r="Q21" s="220">
        <f t="shared" si="3"/>
        <v>424.5</v>
      </c>
      <c r="R21" s="176">
        <v>1</v>
      </c>
      <c r="S21" s="176"/>
      <c r="T21" s="139"/>
      <c r="U21" s="176">
        <v>309.95686992420787</v>
      </c>
      <c r="V21" s="176">
        <v>429</v>
      </c>
      <c r="W21" s="176">
        <v>358.35442391174331</v>
      </c>
      <c r="X21" s="176">
        <v>9</v>
      </c>
      <c r="Y21" s="176">
        <v>33.894929471435219</v>
      </c>
      <c r="Z21" s="176">
        <v>4.5</v>
      </c>
      <c r="AA21" s="139"/>
      <c r="AC21" s="2" t="s">
        <v>407</v>
      </c>
    </row>
    <row r="22" spans="2:31" s="67" customFormat="1">
      <c r="B22" s="45" t="s">
        <v>258</v>
      </c>
      <c r="F22" s="45" t="s">
        <v>110</v>
      </c>
      <c r="J22" s="220">
        <f t="shared" si="0"/>
        <v>722.17448695613871</v>
      </c>
      <c r="K22" s="132"/>
      <c r="L22" s="176">
        <v>0</v>
      </c>
      <c r="M22" s="176">
        <v>1</v>
      </c>
      <c r="N22" s="220">
        <f t="shared" si="1"/>
        <v>199.34289296597012</v>
      </c>
      <c r="O22" s="220">
        <f t="shared" si="2"/>
        <v>183.49826065683521</v>
      </c>
      <c r="P22" s="176">
        <v>0</v>
      </c>
      <c r="Q22" s="220">
        <f t="shared" si="3"/>
        <v>338.33333333333331</v>
      </c>
      <c r="R22" s="176">
        <v>0</v>
      </c>
      <c r="S22" s="176"/>
      <c r="T22" s="139"/>
      <c r="U22" s="176">
        <v>164.19101198004239</v>
      </c>
      <c r="V22" s="176">
        <v>341.33333333333331</v>
      </c>
      <c r="W22" s="176">
        <v>213.65014164276295</v>
      </c>
      <c r="X22" s="176">
        <v>2</v>
      </c>
      <c r="Y22" s="176">
        <v>19.307248676792828</v>
      </c>
      <c r="Z22" s="176">
        <v>3</v>
      </c>
      <c r="AA22" s="139"/>
      <c r="AC22" s="2" t="s">
        <v>407</v>
      </c>
    </row>
    <row r="23" spans="2:31" s="67" customFormat="1">
      <c r="B23" s="45" t="s">
        <v>259</v>
      </c>
      <c r="F23" s="45" t="s">
        <v>110</v>
      </c>
      <c r="J23" s="220">
        <f t="shared" si="0"/>
        <v>520.70838577645236</v>
      </c>
      <c r="K23" s="132"/>
      <c r="L23" s="176">
        <v>0</v>
      </c>
      <c r="M23" s="176">
        <v>0</v>
      </c>
      <c r="N23" s="220">
        <f t="shared" si="1"/>
        <v>79.497862847479823</v>
      </c>
      <c r="O23" s="220">
        <f t="shared" si="2"/>
        <v>80.293856262305923</v>
      </c>
      <c r="P23" s="176">
        <v>0</v>
      </c>
      <c r="Q23" s="220">
        <f t="shared" si="3"/>
        <v>138.91666666666666</v>
      </c>
      <c r="R23" s="176">
        <v>222</v>
      </c>
      <c r="S23" s="176"/>
      <c r="T23" s="139"/>
      <c r="U23" s="176">
        <v>76.394695707604896</v>
      </c>
      <c r="V23" s="176">
        <v>139.66666666666666</v>
      </c>
      <c r="W23" s="176">
        <v>81.647023402180849</v>
      </c>
      <c r="X23" s="176">
        <v>1</v>
      </c>
      <c r="Y23" s="176">
        <v>3.899160554701028</v>
      </c>
      <c r="Z23" s="176">
        <v>0.75</v>
      </c>
      <c r="AA23" s="139"/>
      <c r="AC23" s="2" t="s">
        <v>407</v>
      </c>
    </row>
    <row r="24" spans="2:31" s="67" customFormat="1">
      <c r="B24" s="45" t="s">
        <v>260</v>
      </c>
      <c r="F24" s="45" t="s">
        <v>110</v>
      </c>
      <c r="J24" s="220">
        <f t="shared" si="0"/>
        <v>105.72279515651418</v>
      </c>
      <c r="K24" s="132"/>
      <c r="L24" s="176">
        <v>0</v>
      </c>
      <c r="M24" s="176">
        <v>0</v>
      </c>
      <c r="N24" s="220">
        <f t="shared" si="1"/>
        <v>28.408620998483084</v>
      </c>
      <c r="O24" s="220">
        <f t="shared" si="2"/>
        <v>29.314174158031097</v>
      </c>
      <c r="P24" s="176">
        <v>0</v>
      </c>
      <c r="Q24" s="220">
        <f t="shared" si="3"/>
        <v>48</v>
      </c>
      <c r="R24" s="176">
        <v>0</v>
      </c>
      <c r="S24" s="176"/>
      <c r="T24" s="139"/>
      <c r="U24" s="176">
        <v>26.256345698213096</v>
      </c>
      <c r="V24" s="176">
        <v>48</v>
      </c>
      <c r="W24" s="176">
        <v>31.466449458301085</v>
      </c>
      <c r="X24" s="176">
        <v>0</v>
      </c>
      <c r="Y24" s="176">
        <v>3.0578284598180021</v>
      </c>
      <c r="Z24" s="176">
        <v>0</v>
      </c>
      <c r="AA24" s="139"/>
      <c r="AC24" s="2" t="s">
        <v>407</v>
      </c>
    </row>
    <row r="25" spans="2:31" s="67" customFormat="1">
      <c r="B25" s="45" t="s">
        <v>261</v>
      </c>
      <c r="F25" s="45" t="s">
        <v>110</v>
      </c>
      <c r="J25" s="220">
        <f t="shared" si="0"/>
        <v>92.782411630393824</v>
      </c>
      <c r="K25" s="79"/>
      <c r="L25" s="176">
        <v>0</v>
      </c>
      <c r="M25" s="176">
        <v>0</v>
      </c>
      <c r="N25" s="220">
        <f t="shared" si="1"/>
        <v>12.598686787388825</v>
      </c>
      <c r="O25" s="220">
        <f t="shared" si="2"/>
        <v>30.072613731893888</v>
      </c>
      <c r="P25" s="176">
        <v>0</v>
      </c>
      <c r="Q25" s="220">
        <f t="shared" si="3"/>
        <v>43.111111111111107</v>
      </c>
      <c r="R25" s="176">
        <v>7</v>
      </c>
      <c r="S25" s="176"/>
      <c r="T25" s="139"/>
      <c r="U25" s="176">
        <v>22.267199687746363</v>
      </c>
      <c r="V25" s="176">
        <v>43.111111111111107</v>
      </c>
      <c r="W25" s="176">
        <v>20.404100831536351</v>
      </c>
      <c r="X25" s="176">
        <v>0</v>
      </c>
      <c r="Y25" s="176">
        <v>7.8054140441475255</v>
      </c>
      <c r="Z25" s="176">
        <v>0</v>
      </c>
      <c r="AA25" s="139"/>
      <c r="AC25" s="2" t="s">
        <v>407</v>
      </c>
    </row>
    <row r="26" spans="2:31" s="67" customFormat="1">
      <c r="B26" s="45"/>
      <c r="J26" s="215"/>
      <c r="K26" s="79"/>
      <c r="L26" s="139"/>
      <c r="M26" s="139"/>
      <c r="N26" s="215"/>
      <c r="O26" s="79"/>
      <c r="P26" s="79"/>
      <c r="Q26" s="79"/>
      <c r="R26" s="79"/>
      <c r="S26" s="79"/>
      <c r="T26" s="79"/>
      <c r="U26" s="79"/>
      <c r="V26" s="79"/>
      <c r="W26" s="79"/>
      <c r="X26" s="79"/>
      <c r="Y26" s="79"/>
      <c r="Z26" s="79"/>
      <c r="AC26" s="2"/>
    </row>
    <row r="27" spans="2:31" s="67" customFormat="1">
      <c r="B27" s="44" t="s">
        <v>262</v>
      </c>
      <c r="J27" s="215"/>
      <c r="K27" s="132"/>
      <c r="L27" s="139"/>
      <c r="M27" s="139"/>
      <c r="N27" s="215"/>
      <c r="O27" s="132"/>
      <c r="P27" s="132"/>
      <c r="Q27" s="132"/>
      <c r="R27" s="132"/>
      <c r="S27" s="132"/>
      <c r="T27" s="132"/>
      <c r="U27" s="132"/>
      <c r="V27" s="132"/>
      <c r="W27" s="132"/>
      <c r="X27" s="132"/>
      <c r="Y27" s="132"/>
      <c r="Z27" s="132"/>
      <c r="AA27" s="74"/>
    </row>
    <row r="28" spans="2:31" s="67" customFormat="1">
      <c r="B28" s="45" t="s">
        <v>252</v>
      </c>
      <c r="F28" s="45" t="s">
        <v>110</v>
      </c>
      <c r="J28" s="220">
        <f>SUM(L28:S28)</f>
        <v>98.402554417472359</v>
      </c>
      <c r="K28" s="132"/>
      <c r="L28" s="176">
        <v>1</v>
      </c>
      <c r="M28" s="176">
        <v>3.416666666666667</v>
      </c>
      <c r="N28" s="220">
        <f t="shared" ref="N28:N37" si="4">W28+X28+Z28-Y28</f>
        <v>72.44518306064866</v>
      </c>
      <c r="O28" s="220">
        <f t="shared" ref="O28:O37" si="5">U28+Y28</f>
        <v>18.540704690157028</v>
      </c>
      <c r="P28" s="176">
        <v>2</v>
      </c>
      <c r="Q28" s="220">
        <f t="shared" ref="Q28:Q37" si="6">V28-Z28</f>
        <v>0</v>
      </c>
      <c r="R28" s="176">
        <v>1</v>
      </c>
      <c r="S28" s="176"/>
      <c r="T28" s="139"/>
      <c r="U28" s="176">
        <v>7</v>
      </c>
      <c r="V28" s="176">
        <v>0</v>
      </c>
      <c r="W28" s="176">
        <v>78.985887750805688</v>
      </c>
      <c r="X28" s="176">
        <v>5</v>
      </c>
      <c r="Y28" s="176">
        <v>11.540704690157028</v>
      </c>
      <c r="Z28" s="176"/>
      <c r="AA28" s="139"/>
      <c r="AC28" s="2" t="s">
        <v>407</v>
      </c>
      <c r="AE28" s="76"/>
    </row>
    <row r="29" spans="2:31" s="67" customFormat="1">
      <c r="B29" s="45" t="s">
        <v>253</v>
      </c>
      <c r="F29" s="45" t="s">
        <v>110</v>
      </c>
      <c r="J29" s="220">
        <f t="shared" ref="J29:J37" si="7">SUM(L29:S29)</f>
        <v>55.512136999241491</v>
      </c>
      <c r="K29" s="132"/>
      <c r="L29" s="176">
        <v>6</v>
      </c>
      <c r="M29" s="176">
        <v>12.833333333333332</v>
      </c>
      <c r="N29" s="220">
        <f t="shared" si="4"/>
        <v>13.47880366590816</v>
      </c>
      <c r="O29" s="220">
        <f t="shared" si="5"/>
        <v>13</v>
      </c>
      <c r="P29" s="176">
        <v>8.1999999999999993</v>
      </c>
      <c r="Q29" s="220">
        <f t="shared" si="6"/>
        <v>0</v>
      </c>
      <c r="R29" s="176">
        <v>2</v>
      </c>
      <c r="S29" s="176"/>
      <c r="T29" s="139"/>
      <c r="U29" s="176">
        <v>13</v>
      </c>
      <c r="V29" s="176">
        <v>0</v>
      </c>
      <c r="W29" s="176">
        <v>0.47880366590816054</v>
      </c>
      <c r="X29" s="176">
        <v>13</v>
      </c>
      <c r="Y29" s="176">
        <v>0</v>
      </c>
      <c r="Z29" s="176"/>
      <c r="AA29" s="139"/>
      <c r="AC29" s="2" t="s">
        <v>407</v>
      </c>
    </row>
    <row r="30" spans="2:31" s="67" customFormat="1">
      <c r="B30" s="45" t="s">
        <v>254</v>
      </c>
      <c r="F30" s="45" t="s">
        <v>110</v>
      </c>
      <c r="J30" s="220">
        <f t="shared" si="7"/>
        <v>76.151141022763269</v>
      </c>
      <c r="K30" s="132"/>
      <c r="L30" s="176">
        <v>5</v>
      </c>
      <c r="M30" s="176">
        <v>10.416666666666668</v>
      </c>
      <c r="N30" s="220">
        <f t="shared" si="4"/>
        <v>18.941662992895985</v>
      </c>
      <c r="O30" s="220">
        <f t="shared" si="5"/>
        <v>7.410973699123331</v>
      </c>
      <c r="P30" s="176">
        <v>13.8</v>
      </c>
      <c r="Q30" s="220">
        <f t="shared" si="6"/>
        <v>0</v>
      </c>
      <c r="R30" s="176">
        <v>20.58183766407728</v>
      </c>
      <c r="S30" s="176"/>
      <c r="T30" s="139"/>
      <c r="U30" s="176">
        <v>7</v>
      </c>
      <c r="V30" s="176">
        <v>0</v>
      </c>
      <c r="W30" s="176">
        <v>0.35263669201931697</v>
      </c>
      <c r="X30" s="176">
        <v>19</v>
      </c>
      <c r="Y30" s="176">
        <v>0.41097369912333065</v>
      </c>
      <c r="Z30" s="176"/>
      <c r="AA30" s="139"/>
      <c r="AC30" s="2" t="s">
        <v>407</v>
      </c>
    </row>
    <row r="31" spans="2:31" s="67" customFormat="1">
      <c r="B31" s="45" t="s">
        <v>255</v>
      </c>
      <c r="F31" s="45" t="s">
        <v>110</v>
      </c>
      <c r="J31" s="220">
        <f t="shared" si="7"/>
        <v>165.27284851882894</v>
      </c>
      <c r="K31" s="132"/>
      <c r="L31" s="176">
        <v>20</v>
      </c>
      <c r="M31" s="176">
        <v>31.583333333333332</v>
      </c>
      <c r="N31" s="220">
        <f t="shared" si="4"/>
        <v>32.972614622143467</v>
      </c>
      <c r="O31" s="220">
        <f t="shared" si="5"/>
        <v>21.61690056335215</v>
      </c>
      <c r="P31" s="176">
        <v>23.1</v>
      </c>
      <c r="Q31" s="220">
        <f t="shared" si="6"/>
        <v>0</v>
      </c>
      <c r="R31" s="176">
        <v>36</v>
      </c>
      <c r="S31" s="176"/>
      <c r="T31" s="139"/>
      <c r="U31" s="176">
        <v>21</v>
      </c>
      <c r="V31" s="176">
        <v>0</v>
      </c>
      <c r="W31" s="176">
        <v>0.58951518549562087</v>
      </c>
      <c r="X31" s="176">
        <v>33</v>
      </c>
      <c r="Y31" s="176">
        <v>0.61690056335215171</v>
      </c>
      <c r="Z31" s="176"/>
      <c r="AA31" s="139"/>
      <c r="AC31" s="2" t="s">
        <v>407</v>
      </c>
    </row>
    <row r="32" spans="2:31" s="67" customFormat="1">
      <c r="B32" s="45" t="s">
        <v>256</v>
      </c>
      <c r="F32" s="45" t="s">
        <v>110</v>
      </c>
      <c r="J32" s="220">
        <f t="shared" si="7"/>
        <v>191.1124831580639</v>
      </c>
      <c r="K32" s="132"/>
      <c r="L32" s="176">
        <v>16</v>
      </c>
      <c r="M32" s="176">
        <v>20.916666666666668</v>
      </c>
      <c r="N32" s="220">
        <f t="shared" si="4"/>
        <v>70.457408544465565</v>
      </c>
      <c r="O32" s="220">
        <f t="shared" si="5"/>
        <v>26.438407946931658</v>
      </c>
      <c r="P32" s="176">
        <v>19.3</v>
      </c>
      <c r="Q32" s="220">
        <f t="shared" si="6"/>
        <v>0</v>
      </c>
      <c r="R32" s="176">
        <v>38</v>
      </c>
      <c r="S32" s="176"/>
      <c r="T32" s="139"/>
      <c r="U32" s="176">
        <v>25</v>
      </c>
      <c r="V32" s="176">
        <v>0</v>
      </c>
      <c r="W32" s="176">
        <v>1.895816491397232</v>
      </c>
      <c r="X32" s="176">
        <v>70</v>
      </c>
      <c r="Y32" s="176">
        <v>1.4384079469316582</v>
      </c>
      <c r="Z32" s="176"/>
      <c r="AA32" s="139"/>
      <c r="AC32" s="2" t="s">
        <v>407</v>
      </c>
    </row>
    <row r="33" spans="2:29" s="67" customFormat="1">
      <c r="B33" s="45" t="s">
        <v>257</v>
      </c>
      <c r="F33" s="45" t="s">
        <v>110</v>
      </c>
      <c r="J33" s="220">
        <f t="shared" si="7"/>
        <v>249.53500310153652</v>
      </c>
      <c r="K33" s="132"/>
      <c r="L33" s="176">
        <v>8</v>
      </c>
      <c r="M33" s="176">
        <v>15.583333333333334</v>
      </c>
      <c r="N33" s="220">
        <f t="shared" si="4"/>
        <v>165.24083970923783</v>
      </c>
      <c r="O33" s="220">
        <f t="shared" si="5"/>
        <v>51.610830058965355</v>
      </c>
      <c r="P33" s="176">
        <v>8.1</v>
      </c>
      <c r="Q33" s="220">
        <f t="shared" si="6"/>
        <v>0</v>
      </c>
      <c r="R33" s="176">
        <v>1</v>
      </c>
      <c r="S33" s="176"/>
      <c r="T33" s="139"/>
      <c r="U33" s="176">
        <v>45</v>
      </c>
      <c r="V33" s="176">
        <v>0</v>
      </c>
      <c r="W33" s="176">
        <v>100.85166976820318</v>
      </c>
      <c r="X33" s="176">
        <v>71</v>
      </c>
      <c r="Y33" s="176">
        <v>6.610830058965357</v>
      </c>
      <c r="Z33" s="176"/>
      <c r="AA33" s="139"/>
      <c r="AC33" s="2" t="s">
        <v>407</v>
      </c>
    </row>
    <row r="34" spans="2:29" s="67" customFormat="1">
      <c r="B34" s="45" t="s">
        <v>258</v>
      </c>
      <c r="F34" s="45" t="s">
        <v>110</v>
      </c>
      <c r="J34" s="220">
        <f t="shared" si="7"/>
        <v>117.10198194255661</v>
      </c>
      <c r="K34" s="79"/>
      <c r="L34" s="176">
        <v>3</v>
      </c>
      <c r="M34" s="176">
        <v>15</v>
      </c>
      <c r="N34" s="220">
        <f t="shared" si="4"/>
        <v>51.513010611253407</v>
      </c>
      <c r="O34" s="220">
        <f t="shared" si="5"/>
        <v>41.388971331303189</v>
      </c>
      <c r="P34" s="176">
        <v>6.2</v>
      </c>
      <c r="Q34" s="220">
        <f t="shared" si="6"/>
        <v>0</v>
      </c>
      <c r="R34" s="177">
        <v>0</v>
      </c>
      <c r="S34" s="176"/>
      <c r="T34" s="139"/>
      <c r="U34" s="176">
        <v>41</v>
      </c>
      <c r="V34" s="176">
        <v>0</v>
      </c>
      <c r="W34" s="176">
        <v>0.90198194255659325</v>
      </c>
      <c r="X34" s="176">
        <v>51</v>
      </c>
      <c r="Y34" s="176">
        <v>0.38897133130318712</v>
      </c>
      <c r="Z34" s="176"/>
      <c r="AA34" s="139"/>
      <c r="AC34" s="2" t="s">
        <v>407</v>
      </c>
    </row>
    <row r="35" spans="2:29" s="68" customFormat="1">
      <c r="B35" s="45" t="s">
        <v>259</v>
      </c>
      <c r="F35" s="45" t="s">
        <v>110</v>
      </c>
      <c r="J35" s="220">
        <f t="shared" si="7"/>
        <v>166.58433956681387</v>
      </c>
      <c r="K35" s="152"/>
      <c r="L35" s="176">
        <v>0</v>
      </c>
      <c r="M35" s="176">
        <v>9</v>
      </c>
      <c r="N35" s="220">
        <f t="shared" si="4"/>
        <v>89.421417812543041</v>
      </c>
      <c r="O35" s="220">
        <f t="shared" si="5"/>
        <v>29.16292175427084</v>
      </c>
      <c r="P35" s="176">
        <v>6</v>
      </c>
      <c r="Q35" s="220">
        <f t="shared" si="6"/>
        <v>0</v>
      </c>
      <c r="R35" s="176">
        <v>33</v>
      </c>
      <c r="S35" s="176"/>
      <c r="T35" s="139"/>
      <c r="U35" s="176">
        <v>20</v>
      </c>
      <c r="V35" s="176">
        <v>0</v>
      </c>
      <c r="W35" s="176">
        <v>80.584339566813881</v>
      </c>
      <c r="X35" s="176">
        <v>18</v>
      </c>
      <c r="Y35" s="176">
        <v>9.1629217542708385</v>
      </c>
      <c r="Z35" s="176"/>
      <c r="AA35" s="139"/>
      <c r="AC35" s="2" t="s">
        <v>407</v>
      </c>
    </row>
    <row r="36" spans="2:29" s="67" customFormat="1">
      <c r="B36" s="45" t="s">
        <v>260</v>
      </c>
      <c r="F36" s="45" t="s">
        <v>110</v>
      </c>
      <c r="J36" s="220">
        <f t="shared" si="7"/>
        <v>34.637146395089133</v>
      </c>
      <c r="K36" s="79"/>
      <c r="L36" s="176">
        <v>0</v>
      </c>
      <c r="M36" s="176">
        <v>5</v>
      </c>
      <c r="N36" s="220">
        <f t="shared" si="4"/>
        <v>12.804238953729348</v>
      </c>
      <c r="O36" s="220">
        <f t="shared" si="5"/>
        <v>11.832907441359788</v>
      </c>
      <c r="P36" s="176">
        <v>5</v>
      </c>
      <c r="Q36" s="220">
        <f t="shared" si="6"/>
        <v>0</v>
      </c>
      <c r="R36" s="177">
        <v>0</v>
      </c>
      <c r="S36" s="176"/>
      <c r="T36" s="139"/>
      <c r="U36" s="176">
        <v>11</v>
      </c>
      <c r="V36" s="176">
        <v>0</v>
      </c>
      <c r="W36" s="176">
        <v>0.63714639508913584</v>
      </c>
      <c r="X36" s="176">
        <v>13</v>
      </c>
      <c r="Y36" s="176">
        <v>0.83290744135978756</v>
      </c>
      <c r="Z36" s="176"/>
      <c r="AA36" s="139"/>
      <c r="AC36" s="2" t="s">
        <v>407</v>
      </c>
    </row>
    <row r="37" spans="2:29" s="67" customFormat="1">
      <c r="B37" s="45" t="s">
        <v>261</v>
      </c>
      <c r="F37" s="45" t="s">
        <v>110</v>
      </c>
      <c r="J37" s="220">
        <f t="shared" si="7"/>
        <v>121.81166380789023</v>
      </c>
      <c r="K37" s="79"/>
      <c r="L37" s="176">
        <v>0</v>
      </c>
      <c r="M37" s="176">
        <v>3</v>
      </c>
      <c r="N37" s="220">
        <f t="shared" si="4"/>
        <v>37.478396677800859</v>
      </c>
      <c r="O37" s="220">
        <f t="shared" si="5"/>
        <v>8.3332671300893679</v>
      </c>
      <c r="P37" s="176">
        <v>3</v>
      </c>
      <c r="Q37" s="220">
        <f t="shared" si="6"/>
        <v>0</v>
      </c>
      <c r="R37" s="176">
        <v>70</v>
      </c>
      <c r="S37" s="176"/>
      <c r="T37" s="139"/>
      <c r="U37" s="176">
        <v>8</v>
      </c>
      <c r="V37" s="176">
        <v>0</v>
      </c>
      <c r="W37" s="176">
        <v>32.811663807890227</v>
      </c>
      <c r="X37" s="176">
        <v>5</v>
      </c>
      <c r="Y37" s="176">
        <v>0.33326713008936881</v>
      </c>
      <c r="Z37" s="176"/>
      <c r="AA37" s="139"/>
      <c r="AC37" s="2" t="s">
        <v>407</v>
      </c>
    </row>
    <row r="38" spans="2:29">
      <c r="J38" s="27"/>
      <c r="K38" s="27"/>
      <c r="L38" s="27"/>
      <c r="M38" s="27"/>
      <c r="N38" s="27"/>
      <c r="O38" s="27"/>
      <c r="P38" s="27"/>
      <c r="Q38" s="27"/>
      <c r="R38" s="27"/>
      <c r="S38" s="27"/>
      <c r="T38" s="66"/>
      <c r="U38" s="27"/>
      <c r="V38" s="27"/>
      <c r="W38" s="27"/>
      <c r="X38" s="27"/>
      <c r="Y38" s="27"/>
      <c r="Z38" s="27"/>
      <c r="AA38" s="59"/>
    </row>
    <row r="39" spans="2:29">
      <c r="B39" s="44" t="s">
        <v>263</v>
      </c>
      <c r="J39" s="27"/>
      <c r="K39" s="27"/>
      <c r="L39" s="27"/>
      <c r="M39" s="27"/>
      <c r="N39" s="27"/>
      <c r="O39" s="27"/>
      <c r="P39" s="27"/>
      <c r="Q39" s="27"/>
      <c r="R39" s="27"/>
      <c r="S39" s="27"/>
      <c r="T39" s="66"/>
      <c r="U39" s="27"/>
      <c r="V39" s="27"/>
      <c r="W39" s="66"/>
      <c r="X39" s="27"/>
      <c r="Y39" s="27"/>
      <c r="Z39" s="27"/>
      <c r="AA39" s="59"/>
    </row>
    <row r="40" spans="2:29">
      <c r="B40" s="45"/>
      <c r="J40" s="27"/>
      <c r="K40" s="27"/>
      <c r="L40" s="27"/>
      <c r="M40" s="27"/>
      <c r="N40" s="27"/>
      <c r="O40" s="27"/>
      <c r="P40" s="27"/>
      <c r="Q40" s="27"/>
      <c r="R40" s="27"/>
      <c r="S40" s="27"/>
      <c r="T40" s="66"/>
      <c r="U40" s="27"/>
      <c r="V40" s="27"/>
      <c r="W40" s="66"/>
      <c r="X40" s="27"/>
      <c r="Y40" s="27"/>
      <c r="Z40" s="27"/>
      <c r="AA40" s="59"/>
    </row>
    <row r="41" spans="2:29">
      <c r="B41" s="44" t="s">
        <v>251</v>
      </c>
      <c r="J41" s="27"/>
      <c r="K41" s="27"/>
      <c r="L41" s="27"/>
      <c r="M41" s="27"/>
      <c r="N41" s="27"/>
      <c r="O41" s="27"/>
      <c r="P41" s="27"/>
      <c r="Q41" s="27"/>
      <c r="R41" s="27"/>
      <c r="S41" s="27"/>
      <c r="T41" s="66"/>
      <c r="U41" s="27"/>
      <c r="V41" s="27"/>
      <c r="W41" s="66"/>
      <c r="X41" s="27"/>
      <c r="Y41" s="27"/>
      <c r="Z41" s="27"/>
      <c r="AA41" s="59"/>
    </row>
    <row r="42" spans="2:29">
      <c r="B42" s="45" t="s">
        <v>252</v>
      </c>
      <c r="F42" s="45" t="s">
        <v>110</v>
      </c>
      <c r="J42" s="227">
        <f>SUM(L42:S42)</f>
        <v>88.485980051819752</v>
      </c>
      <c r="K42" s="27"/>
      <c r="L42" s="176">
        <v>1</v>
      </c>
      <c r="M42" s="176">
        <v>3</v>
      </c>
      <c r="N42" s="220">
        <f t="shared" ref="N42:N51" si="8">W42+X42+Z42-Y42</f>
        <v>48.129052640556907</v>
      </c>
      <c r="O42" s="220">
        <f t="shared" ref="O42:O51" si="9">U42+Y42</f>
        <v>4.1865564435209119</v>
      </c>
      <c r="P42" s="176">
        <v>0</v>
      </c>
      <c r="Q42" s="220">
        <f t="shared" ref="Q42:Q51" si="10">V42-Z42</f>
        <v>31.170370967741938</v>
      </c>
      <c r="R42" s="176">
        <v>1</v>
      </c>
      <c r="S42" s="176"/>
      <c r="T42" s="139"/>
      <c r="U42" s="176">
        <v>0</v>
      </c>
      <c r="V42" s="176">
        <v>31.170370967741938</v>
      </c>
      <c r="W42" s="176">
        <v>44.016101694915257</v>
      </c>
      <c r="X42" s="176">
        <v>8.2995073891625619</v>
      </c>
      <c r="Y42" s="176">
        <v>4.1865564435209119</v>
      </c>
      <c r="Z42" s="176">
        <v>0</v>
      </c>
      <c r="AA42" s="139"/>
      <c r="AC42" s="2" t="s">
        <v>408</v>
      </c>
    </row>
    <row r="43" spans="2:29">
      <c r="B43" s="45" t="s">
        <v>253</v>
      </c>
      <c r="F43" s="45" t="s">
        <v>110</v>
      </c>
      <c r="J43" s="227">
        <f t="shared" ref="J43:J51" si="11">SUM(L43:S43)</f>
        <v>149.93726522102818</v>
      </c>
      <c r="K43" s="27"/>
      <c r="L43" s="176">
        <v>4.0204631651309848</v>
      </c>
      <c r="M43" s="176">
        <v>1</v>
      </c>
      <c r="N43" s="220">
        <f t="shared" si="8"/>
        <v>48.46487702823898</v>
      </c>
      <c r="O43" s="220">
        <f t="shared" si="9"/>
        <v>68.629118576045329</v>
      </c>
      <c r="P43" s="176">
        <v>2</v>
      </c>
      <c r="Q43" s="220">
        <f t="shared" si="10"/>
        <v>22.822806451612902</v>
      </c>
      <c r="R43" s="176">
        <v>3</v>
      </c>
      <c r="S43" s="176"/>
      <c r="T43" s="139"/>
      <c r="U43" s="176">
        <v>64.303771164699839</v>
      </c>
      <c r="V43" s="176">
        <v>22.822806451612902</v>
      </c>
      <c r="W43" s="176">
        <v>45.475305084745763</v>
      </c>
      <c r="X43" s="176">
        <v>7.3149193548387093</v>
      </c>
      <c r="Y43" s="176">
        <v>4.3253474113454926</v>
      </c>
      <c r="Z43" s="176"/>
      <c r="AA43" s="139"/>
      <c r="AC43" s="2" t="s">
        <v>408</v>
      </c>
    </row>
    <row r="44" spans="2:29">
      <c r="B44" s="45" t="s">
        <v>254</v>
      </c>
      <c r="F44" s="45" t="s">
        <v>110</v>
      </c>
      <c r="J44" s="227">
        <f t="shared" si="11"/>
        <v>84.737976455031344</v>
      </c>
      <c r="K44" s="27"/>
      <c r="L44" s="176">
        <v>1.0047108190491272</v>
      </c>
      <c r="M44" s="176">
        <v>0</v>
      </c>
      <c r="N44" s="220">
        <f t="shared" si="8"/>
        <v>20.1724484941813</v>
      </c>
      <c r="O44" s="220">
        <f t="shared" si="9"/>
        <v>53.506663915994451</v>
      </c>
      <c r="P44" s="176">
        <v>0</v>
      </c>
      <c r="Q44" s="220">
        <f t="shared" si="10"/>
        <v>8.0541532258064521</v>
      </c>
      <c r="R44" s="176">
        <v>2</v>
      </c>
      <c r="S44" s="176"/>
      <c r="T44" s="139"/>
      <c r="U44" s="176">
        <v>51.839747201155653</v>
      </c>
      <c r="V44" s="176">
        <v>8.0541532258064521</v>
      </c>
      <c r="W44" s="176">
        <v>17.525423728813561</v>
      </c>
      <c r="X44" s="176">
        <v>4.3139414802065401</v>
      </c>
      <c r="Y44" s="176">
        <v>1.6669167148388007</v>
      </c>
      <c r="Z44" s="176"/>
      <c r="AA44" s="139"/>
      <c r="AC44" s="2" t="s">
        <v>408</v>
      </c>
    </row>
    <row r="45" spans="2:29">
      <c r="B45" s="45" t="s">
        <v>255</v>
      </c>
      <c r="F45" s="45" t="s">
        <v>110</v>
      </c>
      <c r="J45" s="227">
        <f t="shared" si="11"/>
        <v>17.041008681273254</v>
      </c>
      <c r="K45" s="27"/>
      <c r="L45" s="176">
        <v>0</v>
      </c>
      <c r="M45" s="176">
        <v>0</v>
      </c>
      <c r="N45" s="220">
        <f t="shared" si="8"/>
        <v>10.305888737398501</v>
      </c>
      <c r="O45" s="220">
        <f t="shared" si="9"/>
        <v>6.7351199438747518</v>
      </c>
      <c r="P45" s="176">
        <v>0</v>
      </c>
      <c r="Q45" s="220">
        <f t="shared" si="10"/>
        <v>0</v>
      </c>
      <c r="R45" s="176">
        <v>0</v>
      </c>
      <c r="S45" s="176"/>
      <c r="T45" s="139"/>
      <c r="U45" s="176">
        <v>6</v>
      </c>
      <c r="V45" s="176">
        <v>0</v>
      </c>
      <c r="W45" s="176">
        <v>7.7288135593220337</v>
      </c>
      <c r="X45" s="176">
        <v>3.3121951219512193</v>
      </c>
      <c r="Y45" s="176">
        <v>0.73511994387475144</v>
      </c>
      <c r="Z45" s="176"/>
      <c r="AA45" s="139"/>
      <c r="AC45" s="2" t="s">
        <v>408</v>
      </c>
    </row>
    <row r="46" spans="2:29">
      <c r="B46" s="45" t="s">
        <v>256</v>
      </c>
      <c r="F46" s="45" t="s">
        <v>110</v>
      </c>
      <c r="J46" s="227">
        <f t="shared" si="11"/>
        <v>16.201702022963367</v>
      </c>
      <c r="K46" s="27"/>
      <c r="L46" s="176">
        <v>0</v>
      </c>
      <c r="M46" s="176">
        <v>1</v>
      </c>
      <c r="N46" s="220">
        <f t="shared" si="8"/>
        <v>6.1808301031255581</v>
      </c>
      <c r="O46" s="220">
        <f t="shared" si="9"/>
        <v>7.6496783714507126</v>
      </c>
      <c r="P46" s="176">
        <v>0</v>
      </c>
      <c r="Q46" s="220">
        <f t="shared" si="10"/>
        <v>1.3711935483870967</v>
      </c>
      <c r="R46" s="176">
        <v>0</v>
      </c>
      <c r="S46" s="176"/>
      <c r="T46" s="139"/>
      <c r="U46" s="176">
        <v>7</v>
      </c>
      <c r="V46" s="176">
        <v>1.3711935483870967</v>
      </c>
      <c r="W46" s="176">
        <v>6.8305084745762707</v>
      </c>
      <c r="X46" s="176">
        <v>0</v>
      </c>
      <c r="Y46" s="176">
        <v>0.64967837145071228</v>
      </c>
      <c r="Z46" s="176"/>
      <c r="AA46" s="139"/>
      <c r="AC46" s="2" t="s">
        <v>408</v>
      </c>
    </row>
    <row r="47" spans="2:29">
      <c r="B47" s="45" t="s">
        <v>257</v>
      </c>
      <c r="F47" s="45" t="s">
        <v>110</v>
      </c>
      <c r="J47" s="227">
        <f t="shared" si="11"/>
        <v>7.2203389830508478</v>
      </c>
      <c r="K47" s="27"/>
      <c r="L47" s="176">
        <v>0</v>
      </c>
      <c r="M47" s="176">
        <v>0</v>
      </c>
      <c r="N47" s="220">
        <f t="shared" si="8"/>
        <v>3.8189248031718717</v>
      </c>
      <c r="O47" s="220">
        <f t="shared" si="9"/>
        <v>3.4014141798789761</v>
      </c>
      <c r="P47" s="176">
        <v>0</v>
      </c>
      <c r="Q47" s="220">
        <f t="shared" si="10"/>
        <v>0</v>
      </c>
      <c r="R47" s="176">
        <v>0</v>
      </c>
      <c r="S47" s="176"/>
      <c r="T47" s="139"/>
      <c r="U47" s="176">
        <v>3</v>
      </c>
      <c r="V47" s="176">
        <v>0</v>
      </c>
      <c r="W47" s="176">
        <v>4.2203389830508478</v>
      </c>
      <c r="X47" s="176">
        <v>0</v>
      </c>
      <c r="Y47" s="176">
        <v>0.40141417987897615</v>
      </c>
      <c r="Z47" s="176"/>
      <c r="AA47" s="139"/>
      <c r="AC47" s="2" t="s">
        <v>408</v>
      </c>
    </row>
    <row r="48" spans="2:29">
      <c r="B48" s="45" t="s">
        <v>258</v>
      </c>
      <c r="F48" s="45" t="s">
        <v>110</v>
      </c>
      <c r="J48" s="227">
        <f t="shared" si="11"/>
        <v>0.93023255813953487</v>
      </c>
      <c r="K48" s="27"/>
      <c r="L48" s="176">
        <v>0</v>
      </c>
      <c r="M48" s="176">
        <v>0</v>
      </c>
      <c r="N48" s="220">
        <f t="shared" si="8"/>
        <v>0.84175422952139878</v>
      </c>
      <c r="O48" s="220">
        <f t="shared" si="9"/>
        <v>8.8478328618136134E-2</v>
      </c>
      <c r="P48" s="176">
        <v>0</v>
      </c>
      <c r="Q48" s="220">
        <f t="shared" si="10"/>
        <v>0</v>
      </c>
      <c r="R48" s="176">
        <v>0</v>
      </c>
      <c r="S48" s="176"/>
      <c r="T48" s="139"/>
      <c r="U48" s="176">
        <v>0</v>
      </c>
      <c r="V48" s="176">
        <v>0</v>
      </c>
      <c r="W48" s="176">
        <v>0.93023255813953487</v>
      </c>
      <c r="X48" s="176">
        <v>0</v>
      </c>
      <c r="Y48" s="176">
        <v>8.8478328618136134E-2</v>
      </c>
      <c r="Z48" s="176"/>
      <c r="AA48" s="139"/>
      <c r="AC48" s="2" t="s">
        <v>408</v>
      </c>
    </row>
    <row r="49" spans="2:29">
      <c r="B49" s="45" t="s">
        <v>259</v>
      </c>
      <c r="F49" s="45" t="s">
        <v>110</v>
      </c>
      <c r="J49" s="227">
        <f t="shared" si="11"/>
        <v>0</v>
      </c>
      <c r="K49" s="27"/>
      <c r="L49" s="176">
        <v>0</v>
      </c>
      <c r="M49" s="176">
        <v>0</v>
      </c>
      <c r="N49" s="220">
        <f t="shared" si="8"/>
        <v>0</v>
      </c>
      <c r="O49" s="220">
        <f t="shared" si="9"/>
        <v>0</v>
      </c>
      <c r="P49" s="176">
        <v>0</v>
      </c>
      <c r="Q49" s="220">
        <f t="shared" si="10"/>
        <v>0</v>
      </c>
      <c r="R49" s="176">
        <v>0</v>
      </c>
      <c r="S49" s="176"/>
      <c r="T49" s="139"/>
      <c r="U49" s="176">
        <v>0</v>
      </c>
      <c r="V49" s="176">
        <v>0</v>
      </c>
      <c r="W49" s="176">
        <v>0</v>
      </c>
      <c r="X49" s="176">
        <v>0</v>
      </c>
      <c r="Y49" s="176">
        <v>0</v>
      </c>
      <c r="Z49" s="176"/>
      <c r="AA49" s="139"/>
      <c r="AC49" s="2" t="s">
        <v>408</v>
      </c>
    </row>
    <row r="50" spans="2:29">
      <c r="B50" s="45" t="s">
        <v>260</v>
      </c>
      <c r="F50" s="45" t="s">
        <v>110</v>
      </c>
      <c r="J50" s="227">
        <f t="shared" si="11"/>
        <v>0</v>
      </c>
      <c r="K50" s="27"/>
      <c r="L50" s="176">
        <v>0</v>
      </c>
      <c r="M50" s="176">
        <v>0</v>
      </c>
      <c r="N50" s="220">
        <f t="shared" si="8"/>
        <v>0</v>
      </c>
      <c r="O50" s="220">
        <f t="shared" si="9"/>
        <v>0</v>
      </c>
      <c r="P50" s="176">
        <v>0</v>
      </c>
      <c r="Q50" s="220">
        <f t="shared" si="10"/>
        <v>0</v>
      </c>
      <c r="R50" s="176">
        <v>0</v>
      </c>
      <c r="S50" s="176"/>
      <c r="T50" s="139"/>
      <c r="U50" s="176">
        <v>0</v>
      </c>
      <c r="V50" s="176">
        <v>0</v>
      </c>
      <c r="W50" s="176">
        <v>0</v>
      </c>
      <c r="X50" s="176">
        <v>0</v>
      </c>
      <c r="Y50" s="176">
        <v>0</v>
      </c>
      <c r="Z50" s="176"/>
      <c r="AA50" s="139"/>
      <c r="AC50" s="2" t="s">
        <v>408</v>
      </c>
    </row>
    <row r="51" spans="2:29">
      <c r="B51" s="45" t="s">
        <v>261</v>
      </c>
      <c r="F51" s="45" t="s">
        <v>110</v>
      </c>
      <c r="J51" s="227">
        <f t="shared" si="11"/>
        <v>0</v>
      </c>
      <c r="K51" s="27"/>
      <c r="L51" s="176">
        <v>0</v>
      </c>
      <c r="M51" s="176">
        <v>0</v>
      </c>
      <c r="N51" s="220">
        <f t="shared" si="8"/>
        <v>0</v>
      </c>
      <c r="O51" s="220">
        <f t="shared" si="9"/>
        <v>0</v>
      </c>
      <c r="P51" s="176">
        <v>0</v>
      </c>
      <c r="Q51" s="220">
        <f t="shared" si="10"/>
        <v>0</v>
      </c>
      <c r="R51" s="176">
        <v>0</v>
      </c>
      <c r="S51" s="176"/>
      <c r="T51" s="139"/>
      <c r="U51" s="176">
        <v>0</v>
      </c>
      <c r="V51" s="176">
        <v>0</v>
      </c>
      <c r="W51" s="176">
        <v>0</v>
      </c>
      <c r="X51" s="176">
        <v>0</v>
      </c>
      <c r="Y51" s="176">
        <v>0</v>
      </c>
      <c r="Z51" s="176"/>
      <c r="AA51" s="139"/>
      <c r="AC51" s="2" t="s">
        <v>408</v>
      </c>
    </row>
    <row r="52" spans="2:29">
      <c r="B52" s="45"/>
      <c r="J52" s="228"/>
      <c r="K52" s="27"/>
      <c r="L52" s="139"/>
      <c r="M52" s="139"/>
      <c r="N52" s="228"/>
      <c r="O52" s="79"/>
      <c r="P52" s="79"/>
      <c r="Q52" s="79"/>
      <c r="R52" s="79"/>
      <c r="S52" s="79"/>
      <c r="T52" s="139"/>
      <c r="U52" s="79"/>
      <c r="V52" s="79"/>
      <c r="W52" s="79"/>
      <c r="X52" s="79"/>
      <c r="Y52" s="79"/>
      <c r="Z52" s="79"/>
      <c r="AA52" s="139"/>
    </row>
    <row r="53" spans="2:29">
      <c r="B53" s="44" t="s">
        <v>262</v>
      </c>
      <c r="J53" s="228"/>
      <c r="K53" s="27"/>
      <c r="L53" s="139"/>
      <c r="M53" s="139"/>
      <c r="N53" s="228"/>
      <c r="O53" s="132"/>
      <c r="P53" s="132"/>
      <c r="Q53" s="132"/>
      <c r="R53" s="132"/>
      <c r="S53" s="132"/>
      <c r="T53" s="139"/>
      <c r="U53" s="132"/>
      <c r="V53" s="132"/>
      <c r="W53" s="132"/>
      <c r="X53" s="132"/>
      <c r="Y53" s="132"/>
      <c r="Z53" s="132"/>
      <c r="AA53" s="139"/>
    </row>
    <row r="54" spans="2:29">
      <c r="B54" s="45" t="s">
        <v>252</v>
      </c>
      <c r="F54" s="45" t="s">
        <v>110</v>
      </c>
      <c r="J54" s="227">
        <f>SUM(L54:S54)</f>
        <v>3</v>
      </c>
      <c r="K54" s="27"/>
      <c r="L54" s="176">
        <v>0</v>
      </c>
      <c r="M54" s="176">
        <v>1</v>
      </c>
      <c r="N54" s="220">
        <f t="shared" ref="N54:N63" si="12">W54+X54+Z54-Y54</f>
        <v>0</v>
      </c>
      <c r="O54" s="220">
        <f t="shared" ref="O54:O63" si="13">U54+Y54</f>
        <v>0</v>
      </c>
      <c r="P54" s="176">
        <v>0</v>
      </c>
      <c r="Q54" s="220">
        <f t="shared" ref="Q54:Q63" si="14">V54-Z54</f>
        <v>2</v>
      </c>
      <c r="R54" s="176">
        <v>0</v>
      </c>
      <c r="S54" s="176"/>
      <c r="T54" s="139"/>
      <c r="U54" s="176">
        <v>0</v>
      </c>
      <c r="V54" s="176">
        <v>2</v>
      </c>
      <c r="W54" s="176">
        <v>0</v>
      </c>
      <c r="X54" s="176">
        <v>0</v>
      </c>
      <c r="Y54" s="176">
        <v>0</v>
      </c>
      <c r="Z54" s="176"/>
      <c r="AA54" s="139"/>
      <c r="AC54" s="2" t="s">
        <v>408</v>
      </c>
    </row>
    <row r="55" spans="2:29">
      <c r="B55" s="45" t="s">
        <v>253</v>
      </c>
      <c r="F55" s="45" t="s">
        <v>110</v>
      </c>
      <c r="J55" s="227">
        <f t="shared" ref="J55:J63" si="15">SUM(L55:S55)</f>
        <v>13.091880809185348</v>
      </c>
      <c r="K55" s="27"/>
      <c r="L55" s="176">
        <v>1</v>
      </c>
      <c r="M55" s="176">
        <v>1</v>
      </c>
      <c r="N55" s="220">
        <f t="shared" si="12"/>
        <v>3.9081008232166599</v>
      </c>
      <c r="O55" s="220">
        <f t="shared" si="13"/>
        <v>7.1837799859686875</v>
      </c>
      <c r="P55" s="176">
        <v>0</v>
      </c>
      <c r="Q55" s="220">
        <f t="shared" si="14"/>
        <v>0</v>
      </c>
      <c r="R55" s="176">
        <v>0</v>
      </c>
      <c r="S55" s="176"/>
      <c r="T55" s="139"/>
      <c r="U55" s="176">
        <v>7</v>
      </c>
      <c r="V55" s="176">
        <v>0</v>
      </c>
      <c r="W55" s="176">
        <v>1.9322033898305084</v>
      </c>
      <c r="X55" s="176">
        <v>2.1596774193548391</v>
      </c>
      <c r="Y55" s="176">
        <v>0.18377998596868786</v>
      </c>
      <c r="Z55" s="176"/>
      <c r="AA55" s="139"/>
      <c r="AC55" s="2" t="s">
        <v>408</v>
      </c>
    </row>
    <row r="56" spans="2:29">
      <c r="B56" s="45" t="s">
        <v>254</v>
      </c>
      <c r="F56" s="45" t="s">
        <v>110</v>
      </c>
      <c r="J56" s="227">
        <f t="shared" si="15"/>
        <v>13.552510320523577</v>
      </c>
      <c r="K56" s="27"/>
      <c r="L56" s="176">
        <v>0</v>
      </c>
      <c r="M56" s="176">
        <v>0</v>
      </c>
      <c r="N56" s="220">
        <f t="shared" si="12"/>
        <v>2.8435376071263172</v>
      </c>
      <c r="O56" s="220">
        <f t="shared" si="13"/>
        <v>6.0886657827041919</v>
      </c>
      <c r="P56" s="176">
        <v>1</v>
      </c>
      <c r="Q56" s="220">
        <f t="shared" si="14"/>
        <v>3.6203069306930695</v>
      </c>
      <c r="R56" s="176">
        <v>0</v>
      </c>
      <c r="S56" s="176"/>
      <c r="T56" s="139"/>
      <c r="U56" s="176">
        <v>6</v>
      </c>
      <c r="V56" s="176">
        <v>3.6203069306930695</v>
      </c>
      <c r="W56" s="176">
        <v>0.93220338983050843</v>
      </c>
      <c r="X56" s="176">
        <v>2</v>
      </c>
      <c r="Y56" s="176">
        <v>8.8665782704191509E-2</v>
      </c>
      <c r="Z56" s="176"/>
      <c r="AA56" s="139"/>
      <c r="AC56" s="2" t="s">
        <v>408</v>
      </c>
    </row>
    <row r="57" spans="2:29">
      <c r="B57" s="45" t="s">
        <v>255</v>
      </c>
      <c r="F57" s="45" t="s">
        <v>110</v>
      </c>
      <c r="J57" s="227">
        <f t="shared" si="15"/>
        <v>9.505460815573084</v>
      </c>
      <c r="K57" s="27"/>
      <c r="L57" s="176">
        <v>0</v>
      </c>
      <c r="M57" s="176">
        <v>0</v>
      </c>
      <c r="N57" s="220">
        <f t="shared" si="12"/>
        <v>2.7484234038618207</v>
      </c>
      <c r="O57" s="220">
        <f t="shared" si="13"/>
        <v>1.1837799859686879</v>
      </c>
      <c r="P57" s="176">
        <v>1</v>
      </c>
      <c r="Q57" s="220">
        <f t="shared" si="14"/>
        <v>4.5732574257425744</v>
      </c>
      <c r="R57" s="176">
        <v>0</v>
      </c>
      <c r="S57" s="176"/>
      <c r="T57" s="139"/>
      <c r="U57" s="176">
        <v>1</v>
      </c>
      <c r="V57" s="176">
        <v>4.5732574257425744</v>
      </c>
      <c r="W57" s="176">
        <v>1.9322033898305084</v>
      </c>
      <c r="X57" s="176">
        <v>1</v>
      </c>
      <c r="Y57" s="176">
        <v>0.18377998596868786</v>
      </c>
      <c r="Z57" s="176"/>
      <c r="AA57" s="139"/>
      <c r="AC57" s="2" t="s">
        <v>408</v>
      </c>
    </row>
    <row r="58" spans="2:29">
      <c r="B58" s="45" t="s">
        <v>256</v>
      </c>
      <c r="F58" s="45" t="s">
        <v>110</v>
      </c>
      <c r="J58" s="227">
        <f t="shared" si="15"/>
        <v>13.716911649104418</v>
      </c>
      <c r="K58" s="27"/>
      <c r="L58" s="176">
        <v>0</v>
      </c>
      <c r="M58" s="176">
        <v>1</v>
      </c>
      <c r="N58" s="220">
        <f t="shared" si="12"/>
        <v>4.3134215500945183</v>
      </c>
      <c r="O58" s="220">
        <f t="shared" si="13"/>
        <v>2</v>
      </c>
      <c r="P58" s="176">
        <v>0</v>
      </c>
      <c r="Q58" s="220">
        <f t="shared" si="14"/>
        <v>6.4034900990099004</v>
      </c>
      <c r="R58" s="176">
        <v>0</v>
      </c>
      <c r="S58" s="176"/>
      <c r="T58" s="139"/>
      <c r="U58" s="176">
        <v>2</v>
      </c>
      <c r="V58" s="176">
        <v>6.4034900990099004</v>
      </c>
      <c r="W58" s="176">
        <v>0</v>
      </c>
      <c r="X58" s="176">
        <v>4.3134215500945183</v>
      </c>
      <c r="Y58" s="176">
        <v>0</v>
      </c>
      <c r="Z58" s="176"/>
      <c r="AA58" s="139"/>
      <c r="AC58" s="2" t="s">
        <v>408</v>
      </c>
    </row>
    <row r="59" spans="2:29">
      <c r="B59" s="45" t="s">
        <v>257</v>
      </c>
      <c r="F59" s="45" t="s">
        <v>110</v>
      </c>
      <c r="J59" s="227">
        <f t="shared" si="15"/>
        <v>14.163378128269091</v>
      </c>
      <c r="K59" s="27"/>
      <c r="L59" s="176">
        <v>0</v>
      </c>
      <c r="M59" s="176">
        <v>1</v>
      </c>
      <c r="N59" s="220">
        <f t="shared" si="12"/>
        <v>6.1395864228497263</v>
      </c>
      <c r="O59" s="220">
        <f t="shared" si="13"/>
        <v>5.5237917054193657</v>
      </c>
      <c r="P59" s="176">
        <v>0</v>
      </c>
      <c r="Q59" s="220">
        <f t="shared" si="14"/>
        <v>1.5</v>
      </c>
      <c r="R59" s="176">
        <v>0</v>
      </c>
      <c r="S59" s="176"/>
      <c r="T59" s="139"/>
      <c r="U59" s="176">
        <v>5</v>
      </c>
      <c r="V59" s="176">
        <v>1.5</v>
      </c>
      <c r="W59" s="176">
        <v>5.5069767441860469</v>
      </c>
      <c r="X59" s="176">
        <v>1.1564013840830449</v>
      </c>
      <c r="Y59" s="176">
        <v>0.52379170541936593</v>
      </c>
      <c r="Z59" s="176"/>
      <c r="AA59" s="139"/>
      <c r="AC59" s="2" t="s">
        <v>408</v>
      </c>
    </row>
    <row r="60" spans="2:29">
      <c r="B60" s="45" t="s">
        <v>258</v>
      </c>
      <c r="F60" s="45" t="s">
        <v>110</v>
      </c>
      <c r="J60" s="227">
        <f t="shared" si="15"/>
        <v>3.670334693877551</v>
      </c>
      <c r="K60" s="27"/>
      <c r="L60" s="176">
        <v>0</v>
      </c>
      <c r="M60" s="176">
        <v>0</v>
      </c>
      <c r="N60" s="220">
        <f t="shared" si="12"/>
        <v>2.8048857967355034</v>
      </c>
      <c r="O60" s="220">
        <f t="shared" si="13"/>
        <v>9.511420326449635E-2</v>
      </c>
      <c r="P60" s="176">
        <v>0</v>
      </c>
      <c r="Q60" s="220">
        <f t="shared" si="14"/>
        <v>0.77033469387755105</v>
      </c>
      <c r="R60" s="177">
        <v>0</v>
      </c>
      <c r="S60" s="176"/>
      <c r="T60" s="139"/>
      <c r="U60" s="176">
        <v>0</v>
      </c>
      <c r="V60" s="176">
        <v>0.77033469387755105</v>
      </c>
      <c r="W60" s="176">
        <v>1</v>
      </c>
      <c r="X60" s="176">
        <v>1.9</v>
      </c>
      <c r="Y60" s="176">
        <v>9.511420326449635E-2</v>
      </c>
      <c r="Z60" s="176"/>
      <c r="AA60" s="139"/>
      <c r="AC60" s="2" t="s">
        <v>408</v>
      </c>
    </row>
    <row r="61" spans="2:29">
      <c r="B61" s="45" t="s">
        <v>259</v>
      </c>
      <c r="F61" s="45" t="s">
        <v>110</v>
      </c>
      <c r="J61" s="227">
        <f t="shared" si="15"/>
        <v>11.656721879449453</v>
      </c>
      <c r="K61" s="27"/>
      <c r="L61" s="176">
        <v>0</v>
      </c>
      <c r="M61" s="176">
        <v>0</v>
      </c>
      <c r="N61" s="220">
        <f t="shared" si="12"/>
        <v>9.0320228827646076</v>
      </c>
      <c r="O61" s="220">
        <f t="shared" si="13"/>
        <v>0.94937246607260073</v>
      </c>
      <c r="P61" s="176">
        <v>0</v>
      </c>
      <c r="Q61" s="220">
        <f t="shared" si="14"/>
        <v>1.6753265306122449</v>
      </c>
      <c r="R61" s="176">
        <v>0</v>
      </c>
      <c r="S61" s="176"/>
      <c r="T61" s="139"/>
      <c r="U61" s="176">
        <v>0</v>
      </c>
      <c r="V61" s="176">
        <v>1.6753265306122449</v>
      </c>
      <c r="W61" s="176">
        <v>9.9813953488372089</v>
      </c>
      <c r="X61" s="176">
        <v>0</v>
      </c>
      <c r="Y61" s="176">
        <v>0.94937246607260073</v>
      </c>
      <c r="Z61" s="176"/>
      <c r="AA61" s="139"/>
      <c r="AC61" s="2" t="s">
        <v>408</v>
      </c>
    </row>
    <row r="62" spans="2:29">
      <c r="B62" s="45" t="s">
        <v>260</v>
      </c>
      <c r="F62" s="45" t="s">
        <v>110</v>
      </c>
      <c r="J62" s="227">
        <f t="shared" si="15"/>
        <v>1.6802325581395348</v>
      </c>
      <c r="K62" s="27"/>
      <c r="L62" s="176">
        <v>0</v>
      </c>
      <c r="M62" s="176">
        <v>0</v>
      </c>
      <c r="N62" s="220">
        <f t="shared" si="12"/>
        <v>0.84175422952139878</v>
      </c>
      <c r="O62" s="220">
        <f t="shared" si="13"/>
        <v>8.8478328618136134E-2</v>
      </c>
      <c r="P62" s="176">
        <v>0</v>
      </c>
      <c r="Q62" s="220">
        <f t="shared" si="14"/>
        <v>0.75</v>
      </c>
      <c r="R62" s="177">
        <v>0</v>
      </c>
      <c r="S62" s="176"/>
      <c r="T62" s="139"/>
      <c r="U62" s="176">
        <v>0</v>
      </c>
      <c r="V62" s="176">
        <v>0.75</v>
      </c>
      <c r="W62" s="176">
        <v>0.93023255813953487</v>
      </c>
      <c r="X62" s="176">
        <v>0</v>
      </c>
      <c r="Y62" s="176">
        <v>8.8478328618136134E-2</v>
      </c>
      <c r="Z62" s="176"/>
      <c r="AA62" s="139"/>
      <c r="AC62" s="2" t="s">
        <v>408</v>
      </c>
    </row>
    <row r="63" spans="2:29">
      <c r="B63" s="45" t="s">
        <v>261</v>
      </c>
      <c r="F63" s="45" t="s">
        <v>110</v>
      </c>
      <c r="J63" s="227">
        <f t="shared" si="15"/>
        <v>0</v>
      </c>
      <c r="K63" s="27"/>
      <c r="L63" s="176">
        <v>0</v>
      </c>
      <c r="M63" s="176">
        <v>0</v>
      </c>
      <c r="N63" s="220">
        <f t="shared" si="12"/>
        <v>0</v>
      </c>
      <c r="O63" s="220">
        <f t="shared" si="13"/>
        <v>0</v>
      </c>
      <c r="P63" s="176">
        <v>0</v>
      </c>
      <c r="Q63" s="220">
        <f t="shared" si="14"/>
        <v>0</v>
      </c>
      <c r="R63" s="176">
        <v>0</v>
      </c>
      <c r="S63" s="176"/>
      <c r="T63" s="139"/>
      <c r="U63" s="176">
        <v>0</v>
      </c>
      <c r="V63" s="176">
        <v>0</v>
      </c>
      <c r="W63" s="176">
        <v>0</v>
      </c>
      <c r="X63" s="176">
        <v>0</v>
      </c>
      <c r="Y63" s="176">
        <v>0</v>
      </c>
      <c r="Z63" s="176"/>
      <c r="AA63" s="139"/>
      <c r="AC63" s="2" t="s">
        <v>408</v>
      </c>
    </row>
    <row r="64" spans="2:29">
      <c r="J64" s="27"/>
      <c r="K64" s="27"/>
      <c r="L64" s="27"/>
      <c r="M64" s="27"/>
      <c r="N64" s="27"/>
      <c r="O64" s="27"/>
      <c r="P64" s="27"/>
      <c r="Q64" s="27"/>
      <c r="R64" s="27"/>
      <c r="S64" s="27"/>
      <c r="T64" s="66"/>
      <c r="U64" s="27"/>
      <c r="V64" s="27"/>
      <c r="W64" s="27"/>
      <c r="X64" s="27"/>
      <c r="Y64" s="27"/>
      <c r="Z64" s="27"/>
      <c r="AA64" s="59"/>
    </row>
    <row r="65" spans="2:31">
      <c r="B65" s="44" t="s">
        <v>264</v>
      </c>
      <c r="C65" s="45"/>
      <c r="D65" s="45"/>
      <c r="J65" s="27"/>
      <c r="K65" s="27"/>
      <c r="L65" s="27"/>
      <c r="M65" s="27"/>
      <c r="N65" s="27"/>
      <c r="O65" s="27"/>
      <c r="P65" s="27"/>
      <c r="Q65" s="27"/>
      <c r="R65" s="27"/>
      <c r="S65" s="27"/>
      <c r="T65" s="66"/>
      <c r="U65" s="27"/>
      <c r="V65" s="27"/>
      <c r="W65" s="66"/>
      <c r="X65" s="27"/>
      <c r="Y65" s="27"/>
      <c r="Z65" s="27"/>
      <c r="AA65" s="59"/>
    </row>
    <row r="66" spans="2:31">
      <c r="J66" s="217"/>
      <c r="K66" s="27"/>
      <c r="L66" s="27"/>
      <c r="M66" s="27"/>
      <c r="N66" s="27"/>
      <c r="O66" s="27"/>
      <c r="P66" s="27"/>
      <c r="Q66" s="27"/>
      <c r="R66" s="27"/>
      <c r="S66" s="27"/>
      <c r="T66" s="66"/>
      <c r="U66" s="27"/>
      <c r="V66" s="27"/>
      <c r="W66" s="66"/>
      <c r="X66" s="27"/>
      <c r="Y66" s="27"/>
      <c r="Z66" s="27"/>
      <c r="AA66" s="59"/>
    </row>
    <row r="67" spans="2:31">
      <c r="B67" s="44" t="s">
        <v>251</v>
      </c>
      <c r="F67" s="45" t="s">
        <v>110</v>
      </c>
      <c r="J67" s="217"/>
      <c r="K67" s="27"/>
      <c r="L67" s="27"/>
      <c r="M67" s="27"/>
      <c r="N67" s="27"/>
      <c r="O67" s="27"/>
      <c r="P67" s="27"/>
      <c r="Q67" s="27"/>
      <c r="R67" s="27"/>
      <c r="S67" s="27"/>
      <c r="T67" s="66"/>
      <c r="U67" s="27"/>
      <c r="V67" s="27"/>
      <c r="W67" s="66"/>
      <c r="X67" s="27"/>
      <c r="Y67" s="27"/>
      <c r="Z67" s="27"/>
      <c r="AA67" s="59"/>
    </row>
    <row r="68" spans="2:31">
      <c r="B68" s="45" t="s">
        <v>252</v>
      </c>
      <c r="F68" s="45" t="s">
        <v>110</v>
      </c>
      <c r="J68" s="218">
        <f>SUM(L68:S68)</f>
        <v>3887.1046314811902</v>
      </c>
      <c r="K68" s="27"/>
      <c r="L68" s="176">
        <v>25</v>
      </c>
      <c r="M68" s="176">
        <v>385</v>
      </c>
      <c r="N68" s="220">
        <f t="shared" ref="N68:N77" si="16">W68+X68+Z68-Y68</f>
        <v>2481.0624333463315</v>
      </c>
      <c r="O68" s="220">
        <f t="shared" ref="O68:O77" si="17">U68+Y68</f>
        <v>240.29220896721461</v>
      </c>
      <c r="P68" s="176">
        <v>0</v>
      </c>
      <c r="Q68" s="220">
        <f t="shared" ref="Q68:Q77" si="18">V68-Z68</f>
        <v>635.74998916764389</v>
      </c>
      <c r="R68" s="176">
        <v>120</v>
      </c>
      <c r="S68" s="176"/>
      <c r="T68" s="139"/>
      <c r="U68" s="176">
        <v>0</v>
      </c>
      <c r="V68" s="176">
        <v>635.74998916764389</v>
      </c>
      <c r="W68" s="176">
        <v>2526.3546423135463</v>
      </c>
      <c r="X68" s="176">
        <v>195</v>
      </c>
      <c r="Y68" s="235">
        <f t="shared" ref="Y68:Y77" si="19">IFERROR(Y42/W42*W68,0)</f>
        <v>240.29220896721461</v>
      </c>
      <c r="Z68" s="235">
        <f t="shared" ref="Z68:Z77" si="20">IFERROR(Z42/V42*V68,0)</f>
        <v>0</v>
      </c>
      <c r="AA68" s="139"/>
      <c r="AC68" s="2" t="s">
        <v>409</v>
      </c>
    </row>
    <row r="69" spans="2:31">
      <c r="B69" s="45" t="s">
        <v>253</v>
      </c>
      <c r="F69" s="45" t="s">
        <v>110</v>
      </c>
      <c r="J69" s="218">
        <f t="shared" ref="J69:J77" si="21">SUM(L69:S69)</f>
        <v>2356.2274356749886</v>
      </c>
      <c r="K69" s="27"/>
      <c r="L69" s="176">
        <v>416</v>
      </c>
      <c r="M69" s="176">
        <v>80</v>
      </c>
      <c r="N69" s="220">
        <f t="shared" si="16"/>
        <v>831.73615131478766</v>
      </c>
      <c r="O69" s="220">
        <f t="shared" si="17"/>
        <v>335.51955644776945</v>
      </c>
      <c r="P69" s="176">
        <v>7.4600000000000009</v>
      </c>
      <c r="Q69" s="220">
        <f t="shared" si="18"/>
        <v>610.51172791243152</v>
      </c>
      <c r="R69" s="176">
        <v>75</v>
      </c>
      <c r="S69" s="176"/>
      <c r="T69" s="139"/>
      <c r="U69" s="176">
        <v>277</v>
      </c>
      <c r="V69" s="176">
        <v>610.51172791243152</v>
      </c>
      <c r="W69" s="176">
        <v>615.25570776255711</v>
      </c>
      <c r="X69" s="176">
        <v>275</v>
      </c>
      <c r="Y69" s="235">
        <f t="shared" si="19"/>
        <v>58.519556447769425</v>
      </c>
      <c r="Z69" s="235">
        <f t="shared" si="20"/>
        <v>0</v>
      </c>
      <c r="AA69" s="139"/>
      <c r="AC69" s="2" t="s">
        <v>409</v>
      </c>
      <c r="AE69" s="23"/>
    </row>
    <row r="70" spans="2:31">
      <c r="B70" s="45" t="s">
        <v>254</v>
      </c>
      <c r="F70" s="45" t="s">
        <v>110</v>
      </c>
      <c r="J70" s="218">
        <f t="shared" si="21"/>
        <v>1824.6059017358336</v>
      </c>
      <c r="K70" s="27"/>
      <c r="L70" s="176">
        <v>140</v>
      </c>
      <c r="M70" s="176">
        <v>0</v>
      </c>
      <c r="N70" s="220">
        <f t="shared" si="16"/>
        <v>369.08609919732157</v>
      </c>
      <c r="O70" s="220">
        <f t="shared" si="17"/>
        <v>613.26975665853422</v>
      </c>
      <c r="P70" s="176">
        <v>0</v>
      </c>
      <c r="Q70" s="220">
        <f t="shared" si="18"/>
        <v>472.25004587997796</v>
      </c>
      <c r="R70" s="176">
        <v>230</v>
      </c>
      <c r="S70" s="176"/>
      <c r="T70" s="139"/>
      <c r="U70" s="176">
        <v>575</v>
      </c>
      <c r="V70" s="176">
        <v>472.25004587997796</v>
      </c>
      <c r="W70" s="176">
        <v>402.35585585585585</v>
      </c>
      <c r="X70" s="176">
        <v>5</v>
      </c>
      <c r="Y70" s="235">
        <f t="shared" si="19"/>
        <v>38.26975665853427</v>
      </c>
      <c r="Z70" s="235">
        <f t="shared" si="20"/>
        <v>0</v>
      </c>
      <c r="AA70" s="139"/>
      <c r="AC70" s="2" t="s">
        <v>409</v>
      </c>
    </row>
    <row r="71" spans="2:31">
      <c r="B71" s="45" t="s">
        <v>255</v>
      </c>
      <c r="F71" s="45" t="s">
        <v>110</v>
      </c>
      <c r="J71" s="218">
        <f t="shared" si="21"/>
        <v>569.43693693693695</v>
      </c>
      <c r="K71" s="27"/>
      <c r="L71" s="176">
        <v>0</v>
      </c>
      <c r="M71" s="176">
        <v>0</v>
      </c>
      <c r="N71" s="220">
        <f t="shared" si="16"/>
        <v>103.55235885615078</v>
      </c>
      <c r="O71" s="220">
        <f t="shared" si="17"/>
        <v>465.88457808078618</v>
      </c>
      <c r="P71" s="176">
        <v>0</v>
      </c>
      <c r="Q71" s="220">
        <f t="shared" si="18"/>
        <v>0</v>
      </c>
      <c r="R71" s="176">
        <v>0</v>
      </c>
      <c r="S71" s="176"/>
      <c r="T71" s="139"/>
      <c r="U71" s="176">
        <v>455</v>
      </c>
      <c r="V71" s="176">
        <v>0</v>
      </c>
      <c r="W71" s="176">
        <v>114.43693693693695</v>
      </c>
      <c r="X71" s="176">
        <v>0</v>
      </c>
      <c r="Y71" s="235">
        <f t="shared" si="19"/>
        <v>10.88457808078617</v>
      </c>
      <c r="Z71" s="235">
        <f t="shared" si="20"/>
        <v>0</v>
      </c>
      <c r="AA71" s="139"/>
      <c r="AC71" s="2" t="s">
        <v>409</v>
      </c>
    </row>
    <row r="72" spans="2:31">
      <c r="B72" s="45" t="s">
        <v>256</v>
      </c>
      <c r="F72" s="45" t="s">
        <v>110</v>
      </c>
      <c r="J72" s="218">
        <f t="shared" si="21"/>
        <v>128</v>
      </c>
      <c r="K72" s="27"/>
      <c r="L72" s="176">
        <v>0</v>
      </c>
      <c r="M72" s="176">
        <v>18</v>
      </c>
      <c r="N72" s="220">
        <f t="shared" si="16"/>
        <v>0</v>
      </c>
      <c r="O72" s="220">
        <f t="shared" si="17"/>
        <v>110</v>
      </c>
      <c r="P72" s="176">
        <v>0</v>
      </c>
      <c r="Q72" s="220">
        <f t="shared" si="18"/>
        <v>0</v>
      </c>
      <c r="R72" s="176">
        <v>0</v>
      </c>
      <c r="S72" s="176"/>
      <c r="T72" s="139"/>
      <c r="U72" s="176">
        <v>110</v>
      </c>
      <c r="V72" s="176">
        <v>0</v>
      </c>
      <c r="W72" s="176">
        <v>0</v>
      </c>
      <c r="X72" s="176">
        <v>0</v>
      </c>
      <c r="Y72" s="235">
        <f t="shared" si="19"/>
        <v>0</v>
      </c>
      <c r="Z72" s="235">
        <f t="shared" si="20"/>
        <v>0</v>
      </c>
      <c r="AA72" s="139"/>
      <c r="AC72" s="2" t="s">
        <v>409</v>
      </c>
    </row>
    <row r="73" spans="2:31">
      <c r="B73" s="45" t="s">
        <v>257</v>
      </c>
      <c r="F73" s="45" t="s">
        <v>110</v>
      </c>
      <c r="J73" s="218">
        <f t="shared" si="21"/>
        <v>80.608928063422496</v>
      </c>
      <c r="K73" s="27"/>
      <c r="L73" s="176">
        <v>0</v>
      </c>
      <c r="M73" s="176">
        <v>0</v>
      </c>
      <c r="N73" s="220">
        <f t="shared" si="16"/>
        <v>0</v>
      </c>
      <c r="O73" s="220">
        <f t="shared" si="17"/>
        <v>80.608928063422496</v>
      </c>
      <c r="P73" s="176">
        <v>0</v>
      </c>
      <c r="Q73" s="220">
        <f t="shared" si="18"/>
        <v>0</v>
      </c>
      <c r="R73" s="176">
        <v>0</v>
      </c>
      <c r="S73" s="176"/>
      <c r="T73" s="139"/>
      <c r="U73" s="176">
        <v>80.608928063422496</v>
      </c>
      <c r="V73" s="176">
        <v>0</v>
      </c>
      <c r="W73" s="176">
        <v>0</v>
      </c>
      <c r="X73" s="176">
        <v>0</v>
      </c>
      <c r="Y73" s="235">
        <f t="shared" si="19"/>
        <v>0</v>
      </c>
      <c r="Z73" s="235">
        <f t="shared" si="20"/>
        <v>0</v>
      </c>
      <c r="AA73" s="139"/>
      <c r="AC73" s="2" t="s">
        <v>409</v>
      </c>
    </row>
    <row r="74" spans="2:31">
      <c r="B74" s="45" t="s">
        <v>258</v>
      </c>
      <c r="F74" s="45" t="s">
        <v>110</v>
      </c>
      <c r="J74" s="218">
        <f t="shared" si="21"/>
        <v>0</v>
      </c>
      <c r="K74" s="27"/>
      <c r="L74" s="176">
        <v>0</v>
      </c>
      <c r="M74" s="176">
        <v>0</v>
      </c>
      <c r="N74" s="220">
        <f t="shared" si="16"/>
        <v>0</v>
      </c>
      <c r="O74" s="220">
        <f t="shared" si="17"/>
        <v>0</v>
      </c>
      <c r="P74" s="176">
        <v>0</v>
      </c>
      <c r="Q74" s="220">
        <f t="shared" si="18"/>
        <v>0</v>
      </c>
      <c r="R74" s="176">
        <v>0</v>
      </c>
      <c r="S74" s="176"/>
      <c r="T74" s="139"/>
      <c r="U74" s="176">
        <v>0</v>
      </c>
      <c r="V74" s="176">
        <v>0</v>
      </c>
      <c r="W74" s="176">
        <v>0</v>
      </c>
      <c r="X74" s="176">
        <v>0</v>
      </c>
      <c r="Y74" s="235">
        <f t="shared" si="19"/>
        <v>0</v>
      </c>
      <c r="Z74" s="235">
        <f t="shared" si="20"/>
        <v>0</v>
      </c>
      <c r="AA74" s="139"/>
      <c r="AC74" s="2" t="s">
        <v>409</v>
      </c>
    </row>
    <row r="75" spans="2:31">
      <c r="B75" s="45" t="s">
        <v>259</v>
      </c>
      <c r="F75" s="45" t="s">
        <v>110</v>
      </c>
      <c r="J75" s="218">
        <f t="shared" si="21"/>
        <v>0</v>
      </c>
      <c r="K75" s="27"/>
      <c r="L75" s="176">
        <v>0</v>
      </c>
      <c r="M75" s="176">
        <v>0</v>
      </c>
      <c r="N75" s="220">
        <f t="shared" si="16"/>
        <v>0</v>
      </c>
      <c r="O75" s="220">
        <f t="shared" si="17"/>
        <v>0</v>
      </c>
      <c r="P75" s="176">
        <v>0</v>
      </c>
      <c r="Q75" s="220">
        <f t="shared" si="18"/>
        <v>0</v>
      </c>
      <c r="R75" s="176">
        <v>0</v>
      </c>
      <c r="S75" s="176"/>
      <c r="T75" s="139"/>
      <c r="U75" s="176">
        <v>0</v>
      </c>
      <c r="V75" s="176">
        <v>0</v>
      </c>
      <c r="W75" s="176">
        <v>0</v>
      </c>
      <c r="X75" s="176">
        <v>0</v>
      </c>
      <c r="Y75" s="235">
        <f t="shared" si="19"/>
        <v>0</v>
      </c>
      <c r="Z75" s="235">
        <f t="shared" si="20"/>
        <v>0</v>
      </c>
      <c r="AA75" s="139"/>
      <c r="AC75" s="2" t="s">
        <v>409</v>
      </c>
    </row>
    <row r="76" spans="2:31">
      <c r="B76" s="45" t="s">
        <v>260</v>
      </c>
      <c r="F76" s="45" t="s">
        <v>110</v>
      </c>
      <c r="J76" s="218">
        <f t="shared" si="21"/>
        <v>0</v>
      </c>
      <c r="K76" s="27"/>
      <c r="L76" s="176">
        <v>0</v>
      </c>
      <c r="M76" s="176">
        <v>0</v>
      </c>
      <c r="N76" s="220">
        <f t="shared" si="16"/>
        <v>0</v>
      </c>
      <c r="O76" s="220">
        <f t="shared" si="17"/>
        <v>0</v>
      </c>
      <c r="P76" s="176">
        <v>0</v>
      </c>
      <c r="Q76" s="220">
        <f t="shared" si="18"/>
        <v>0</v>
      </c>
      <c r="R76" s="176">
        <v>0</v>
      </c>
      <c r="S76" s="176"/>
      <c r="T76" s="139"/>
      <c r="U76" s="176">
        <v>0</v>
      </c>
      <c r="V76" s="176">
        <v>0</v>
      </c>
      <c r="W76" s="176">
        <v>0</v>
      </c>
      <c r="X76" s="176">
        <v>0</v>
      </c>
      <c r="Y76" s="235">
        <f t="shared" si="19"/>
        <v>0</v>
      </c>
      <c r="Z76" s="235">
        <f t="shared" si="20"/>
        <v>0</v>
      </c>
      <c r="AA76" s="139"/>
      <c r="AC76" s="2" t="s">
        <v>409</v>
      </c>
    </row>
    <row r="77" spans="2:31">
      <c r="B77" s="45" t="s">
        <v>261</v>
      </c>
      <c r="J77" s="218">
        <f t="shared" si="21"/>
        <v>0</v>
      </c>
      <c r="K77" s="27"/>
      <c r="L77" s="176">
        <v>0</v>
      </c>
      <c r="M77" s="176">
        <v>0</v>
      </c>
      <c r="N77" s="220">
        <f t="shared" si="16"/>
        <v>0</v>
      </c>
      <c r="O77" s="220">
        <f t="shared" si="17"/>
        <v>0</v>
      </c>
      <c r="P77" s="176">
        <v>0</v>
      </c>
      <c r="Q77" s="220">
        <f t="shared" si="18"/>
        <v>0</v>
      </c>
      <c r="R77" s="176">
        <v>0</v>
      </c>
      <c r="S77" s="176"/>
      <c r="T77" s="139"/>
      <c r="U77" s="176">
        <v>0</v>
      </c>
      <c r="V77" s="176">
        <v>0</v>
      </c>
      <c r="W77" s="176">
        <v>0</v>
      </c>
      <c r="X77" s="176">
        <v>0</v>
      </c>
      <c r="Y77" s="235">
        <f t="shared" si="19"/>
        <v>0</v>
      </c>
      <c r="Z77" s="235">
        <f t="shared" si="20"/>
        <v>0</v>
      </c>
      <c r="AA77" s="139"/>
      <c r="AC77" s="2" t="s">
        <v>409</v>
      </c>
    </row>
    <row r="78" spans="2:31">
      <c r="B78" s="121"/>
      <c r="C78" s="59"/>
      <c r="D78" s="59"/>
      <c r="E78" s="59"/>
      <c r="F78" s="59"/>
      <c r="G78" s="59"/>
      <c r="H78" s="59"/>
      <c r="I78" s="59"/>
      <c r="J78" s="217"/>
      <c r="K78" s="66"/>
      <c r="L78" s="139"/>
      <c r="M78" s="139"/>
      <c r="N78" s="217"/>
      <c r="O78" s="79"/>
      <c r="P78" s="79"/>
      <c r="Q78" s="79"/>
      <c r="R78" s="79"/>
      <c r="S78" s="79"/>
      <c r="T78" s="139"/>
      <c r="U78" s="79"/>
      <c r="V78" s="79"/>
      <c r="W78" s="79"/>
      <c r="X78" s="139"/>
      <c r="Y78" s="139"/>
      <c r="Z78" s="139"/>
      <c r="AA78" s="139"/>
    </row>
    <row r="79" spans="2:31">
      <c r="B79" s="142" t="s">
        <v>262</v>
      </c>
      <c r="C79" s="59"/>
      <c r="D79" s="59"/>
      <c r="E79" s="59"/>
      <c r="F79" s="59"/>
      <c r="G79" s="59"/>
      <c r="H79" s="59"/>
      <c r="I79" s="59"/>
      <c r="J79" s="217"/>
      <c r="K79" s="66"/>
      <c r="L79" s="139"/>
      <c r="M79" s="139"/>
      <c r="N79" s="217"/>
      <c r="O79" s="132"/>
      <c r="P79" s="132"/>
      <c r="Q79" s="132"/>
      <c r="R79" s="132"/>
      <c r="S79" s="132"/>
      <c r="T79" s="139"/>
      <c r="U79" s="132"/>
      <c r="V79" s="132"/>
      <c r="W79" s="132"/>
      <c r="X79" s="139"/>
      <c r="Y79" s="139"/>
      <c r="Z79" s="139"/>
      <c r="AA79" s="139"/>
    </row>
    <row r="80" spans="2:31">
      <c r="B80" s="45" t="s">
        <v>252</v>
      </c>
      <c r="F80" s="45" t="s">
        <v>110</v>
      </c>
      <c r="J80" s="218">
        <f>SUM(L80:S80)</f>
        <v>32</v>
      </c>
      <c r="K80" s="27"/>
      <c r="L80" s="176">
        <v>0</v>
      </c>
      <c r="M80" s="176">
        <v>32</v>
      </c>
      <c r="N80" s="220">
        <f t="shared" ref="N80:N89" si="22">W80+X80+Z80-Y80</f>
        <v>0</v>
      </c>
      <c r="O80" s="220">
        <f t="shared" ref="O80:O89" si="23">U80+Y80</f>
        <v>0</v>
      </c>
      <c r="P80" s="176">
        <v>0</v>
      </c>
      <c r="Q80" s="220">
        <f t="shared" ref="Q80:Q89" si="24">V80-Z80</f>
        <v>0</v>
      </c>
      <c r="R80" s="176">
        <v>0</v>
      </c>
      <c r="S80" s="176"/>
      <c r="T80" s="139"/>
      <c r="U80" s="176">
        <v>0</v>
      </c>
      <c r="V80" s="176">
        <v>0</v>
      </c>
      <c r="W80" s="176">
        <v>0</v>
      </c>
      <c r="X80" s="176">
        <v>0</v>
      </c>
      <c r="Y80" s="235">
        <f t="shared" ref="Y80:Y89" si="25">IFERROR(Y54/W54*W80,0)</f>
        <v>0</v>
      </c>
      <c r="Z80" s="235">
        <f t="shared" ref="Z80:Z89" si="26">IFERROR(Z54/V54*V80,0)</f>
        <v>0</v>
      </c>
      <c r="AA80" s="139"/>
      <c r="AC80" s="2" t="s">
        <v>409</v>
      </c>
    </row>
    <row r="81" spans="1:31">
      <c r="B81" s="45" t="s">
        <v>253</v>
      </c>
      <c r="F81" s="45" t="s">
        <v>110</v>
      </c>
      <c r="J81" s="218">
        <f t="shared" ref="J81:J89" si="27">SUM(L81:S81)</f>
        <v>1928</v>
      </c>
      <c r="K81" s="27"/>
      <c r="L81" s="176">
        <v>1570</v>
      </c>
      <c r="M81" s="176">
        <v>70</v>
      </c>
      <c r="N81" s="220">
        <f t="shared" si="22"/>
        <v>0</v>
      </c>
      <c r="O81" s="220">
        <f t="shared" si="23"/>
        <v>201</v>
      </c>
      <c r="P81" s="176">
        <v>0</v>
      </c>
      <c r="Q81" s="220">
        <f t="shared" si="24"/>
        <v>87</v>
      </c>
      <c r="R81" s="176">
        <v>0</v>
      </c>
      <c r="S81" s="176"/>
      <c r="T81" s="139"/>
      <c r="U81" s="176">
        <v>201</v>
      </c>
      <c r="V81" s="176">
        <v>87</v>
      </c>
      <c r="W81" s="176">
        <v>0</v>
      </c>
      <c r="X81" s="176">
        <v>0</v>
      </c>
      <c r="Y81" s="235">
        <f t="shared" si="25"/>
        <v>0</v>
      </c>
      <c r="Z81" s="235">
        <f t="shared" si="26"/>
        <v>0</v>
      </c>
      <c r="AA81" s="139"/>
      <c r="AC81" s="2" t="s">
        <v>409</v>
      </c>
    </row>
    <row r="82" spans="1:31">
      <c r="B82" s="45" t="s">
        <v>254</v>
      </c>
      <c r="F82" s="45" t="s">
        <v>110</v>
      </c>
      <c r="J82" s="218">
        <f t="shared" si="27"/>
        <v>110.74991185803268</v>
      </c>
      <c r="K82" s="27"/>
      <c r="L82" s="176">
        <v>0</v>
      </c>
      <c r="M82" s="176">
        <v>0</v>
      </c>
      <c r="N82" s="220">
        <f t="shared" si="22"/>
        <v>0</v>
      </c>
      <c r="O82" s="220">
        <f t="shared" si="23"/>
        <v>82</v>
      </c>
      <c r="P82" s="176">
        <v>0</v>
      </c>
      <c r="Q82" s="220">
        <f t="shared" si="24"/>
        <v>28.749911858032668</v>
      </c>
      <c r="R82" s="176">
        <v>0</v>
      </c>
      <c r="S82" s="176"/>
      <c r="T82" s="139"/>
      <c r="U82" s="176">
        <v>82</v>
      </c>
      <c r="V82" s="176">
        <v>28.749911858032668</v>
      </c>
      <c r="W82" s="176">
        <v>0</v>
      </c>
      <c r="X82" s="176">
        <v>0</v>
      </c>
      <c r="Y82" s="235">
        <f t="shared" si="25"/>
        <v>0</v>
      </c>
      <c r="Z82" s="235">
        <f t="shared" si="26"/>
        <v>0</v>
      </c>
      <c r="AA82" s="139"/>
      <c r="AC82" s="2" t="s">
        <v>409</v>
      </c>
    </row>
    <row r="83" spans="1:31">
      <c r="B83" s="45" t="s">
        <v>255</v>
      </c>
      <c r="F83" s="45" t="s">
        <v>110</v>
      </c>
      <c r="J83" s="218">
        <f t="shared" si="27"/>
        <v>1816.88</v>
      </c>
      <c r="K83" s="27"/>
      <c r="L83" s="176">
        <v>0</v>
      </c>
      <c r="M83" s="176">
        <v>0</v>
      </c>
      <c r="N83" s="220">
        <f t="shared" si="22"/>
        <v>0</v>
      </c>
      <c r="O83" s="220">
        <f t="shared" si="23"/>
        <v>0</v>
      </c>
      <c r="P83" s="176">
        <v>29.880000000000003</v>
      </c>
      <c r="Q83" s="220">
        <f t="shared" si="24"/>
        <v>1787</v>
      </c>
      <c r="R83" s="176">
        <v>0</v>
      </c>
      <c r="S83" s="176"/>
      <c r="T83" s="139"/>
      <c r="U83" s="176">
        <v>0</v>
      </c>
      <c r="V83" s="176">
        <v>1787</v>
      </c>
      <c r="W83" s="176">
        <v>0</v>
      </c>
      <c r="X83" s="176">
        <v>0</v>
      </c>
      <c r="Y83" s="235">
        <f t="shared" si="25"/>
        <v>0</v>
      </c>
      <c r="Z83" s="235">
        <f t="shared" si="26"/>
        <v>0</v>
      </c>
      <c r="AA83" s="139"/>
      <c r="AC83" s="2" t="s">
        <v>409</v>
      </c>
    </row>
    <row r="84" spans="1:31">
      <c r="B84" s="45" t="s">
        <v>256</v>
      </c>
      <c r="F84" s="45" t="s">
        <v>110</v>
      </c>
      <c r="J84" s="218">
        <f t="shared" si="27"/>
        <v>20</v>
      </c>
      <c r="K84" s="27"/>
      <c r="L84" s="176">
        <v>0</v>
      </c>
      <c r="M84" s="176">
        <v>20</v>
      </c>
      <c r="N84" s="220">
        <f t="shared" si="22"/>
        <v>0</v>
      </c>
      <c r="O84" s="220">
        <f t="shared" si="23"/>
        <v>0</v>
      </c>
      <c r="P84" s="176">
        <v>0</v>
      </c>
      <c r="Q84" s="220">
        <f t="shared" si="24"/>
        <v>0</v>
      </c>
      <c r="R84" s="176">
        <v>0</v>
      </c>
      <c r="S84" s="176"/>
      <c r="T84" s="139"/>
      <c r="U84" s="176">
        <v>0</v>
      </c>
      <c r="V84" s="176">
        <v>0</v>
      </c>
      <c r="W84" s="176">
        <v>0</v>
      </c>
      <c r="X84" s="176">
        <v>0</v>
      </c>
      <c r="Y84" s="235">
        <f t="shared" si="25"/>
        <v>0</v>
      </c>
      <c r="Z84" s="235">
        <f t="shared" si="26"/>
        <v>0</v>
      </c>
      <c r="AA84" s="139"/>
      <c r="AC84" s="2" t="s">
        <v>409</v>
      </c>
    </row>
    <row r="85" spans="1:31">
      <c r="B85" s="45" t="s">
        <v>257</v>
      </c>
      <c r="F85" s="45" t="s">
        <v>110</v>
      </c>
      <c r="J85" s="218">
        <f t="shared" si="27"/>
        <v>539</v>
      </c>
      <c r="K85" s="27"/>
      <c r="L85" s="176">
        <v>0</v>
      </c>
      <c r="M85" s="176">
        <v>260</v>
      </c>
      <c r="N85" s="220">
        <f t="shared" si="22"/>
        <v>0</v>
      </c>
      <c r="O85" s="220">
        <f t="shared" si="23"/>
        <v>279</v>
      </c>
      <c r="P85" s="176">
        <v>0</v>
      </c>
      <c r="Q85" s="220">
        <f t="shared" si="24"/>
        <v>0</v>
      </c>
      <c r="R85" s="176">
        <v>0</v>
      </c>
      <c r="S85" s="176"/>
      <c r="T85" s="139"/>
      <c r="U85" s="176">
        <v>279</v>
      </c>
      <c r="V85" s="176">
        <v>0</v>
      </c>
      <c r="W85" s="176">
        <v>0</v>
      </c>
      <c r="X85" s="176">
        <v>0</v>
      </c>
      <c r="Y85" s="235">
        <f t="shared" si="25"/>
        <v>0</v>
      </c>
      <c r="Z85" s="235">
        <f t="shared" si="26"/>
        <v>0</v>
      </c>
      <c r="AA85" s="139"/>
      <c r="AC85" s="2" t="s">
        <v>409</v>
      </c>
    </row>
    <row r="86" spans="1:31">
      <c r="B86" s="45" t="s">
        <v>258</v>
      </c>
      <c r="F86" s="45" t="s">
        <v>110</v>
      </c>
      <c r="J86" s="218">
        <f t="shared" si="27"/>
        <v>352.5</v>
      </c>
      <c r="K86" s="27"/>
      <c r="L86" s="176">
        <v>0</v>
      </c>
      <c r="M86" s="176">
        <v>0</v>
      </c>
      <c r="N86" s="220">
        <f t="shared" si="22"/>
        <v>0</v>
      </c>
      <c r="O86" s="220">
        <f t="shared" si="23"/>
        <v>0</v>
      </c>
      <c r="P86" s="176">
        <v>0</v>
      </c>
      <c r="Q86" s="220">
        <f t="shared" si="24"/>
        <v>352.5</v>
      </c>
      <c r="R86" s="177">
        <v>0</v>
      </c>
      <c r="S86" s="176"/>
      <c r="T86" s="139"/>
      <c r="U86" s="176">
        <v>0</v>
      </c>
      <c r="V86" s="176">
        <v>352.5</v>
      </c>
      <c r="W86" s="176">
        <v>0</v>
      </c>
      <c r="X86" s="176">
        <v>0</v>
      </c>
      <c r="Y86" s="235">
        <f t="shared" si="25"/>
        <v>0</v>
      </c>
      <c r="Z86" s="235">
        <f t="shared" si="26"/>
        <v>0</v>
      </c>
      <c r="AA86" s="139"/>
      <c r="AC86" s="2" t="s">
        <v>409</v>
      </c>
    </row>
    <row r="87" spans="1:31">
      <c r="B87" s="45" t="s">
        <v>259</v>
      </c>
      <c r="F87" s="45" t="s">
        <v>110</v>
      </c>
      <c r="J87" s="218">
        <f t="shared" si="27"/>
        <v>0</v>
      </c>
      <c r="K87" s="27"/>
      <c r="L87" s="176">
        <v>0</v>
      </c>
      <c r="M87" s="176">
        <v>0</v>
      </c>
      <c r="N87" s="220">
        <f t="shared" si="22"/>
        <v>0</v>
      </c>
      <c r="O87" s="220">
        <f t="shared" si="23"/>
        <v>0</v>
      </c>
      <c r="P87" s="176">
        <v>0</v>
      </c>
      <c r="Q87" s="220">
        <f t="shared" si="24"/>
        <v>0</v>
      </c>
      <c r="R87" s="176">
        <v>0</v>
      </c>
      <c r="S87" s="176"/>
      <c r="T87" s="139"/>
      <c r="U87" s="176">
        <v>0</v>
      </c>
      <c r="V87" s="176">
        <v>0</v>
      </c>
      <c r="W87" s="176">
        <v>0</v>
      </c>
      <c r="X87" s="176">
        <v>0</v>
      </c>
      <c r="Y87" s="235">
        <f t="shared" si="25"/>
        <v>0</v>
      </c>
      <c r="Z87" s="235">
        <f t="shared" si="26"/>
        <v>0</v>
      </c>
      <c r="AA87" s="139"/>
      <c r="AC87" s="2" t="s">
        <v>409</v>
      </c>
    </row>
    <row r="88" spans="1:31">
      <c r="B88" s="45" t="s">
        <v>260</v>
      </c>
      <c r="F88" s="45" t="s">
        <v>110</v>
      </c>
      <c r="J88" s="218">
        <f t="shared" si="27"/>
        <v>0</v>
      </c>
      <c r="K88" s="27"/>
      <c r="L88" s="176">
        <v>0</v>
      </c>
      <c r="M88" s="176">
        <v>0</v>
      </c>
      <c r="N88" s="220">
        <f t="shared" si="22"/>
        <v>0</v>
      </c>
      <c r="O88" s="220">
        <f t="shared" si="23"/>
        <v>0</v>
      </c>
      <c r="P88" s="176">
        <v>0</v>
      </c>
      <c r="Q88" s="220">
        <f t="shared" si="24"/>
        <v>0</v>
      </c>
      <c r="R88" s="177">
        <v>0</v>
      </c>
      <c r="S88" s="176"/>
      <c r="T88" s="139"/>
      <c r="U88" s="176">
        <v>0</v>
      </c>
      <c r="V88" s="176">
        <v>0</v>
      </c>
      <c r="W88" s="176">
        <v>0</v>
      </c>
      <c r="X88" s="176">
        <v>0</v>
      </c>
      <c r="Y88" s="235">
        <f t="shared" si="25"/>
        <v>0</v>
      </c>
      <c r="Z88" s="235">
        <f t="shared" si="26"/>
        <v>0</v>
      </c>
      <c r="AA88" s="139"/>
      <c r="AC88" s="2" t="s">
        <v>409</v>
      </c>
    </row>
    <row r="89" spans="1:31">
      <c r="B89" s="45" t="s">
        <v>261</v>
      </c>
      <c r="F89" s="45" t="s">
        <v>110</v>
      </c>
      <c r="J89" s="218">
        <f t="shared" si="27"/>
        <v>0</v>
      </c>
      <c r="K89" s="27"/>
      <c r="L89" s="176">
        <v>0</v>
      </c>
      <c r="M89" s="176">
        <v>0</v>
      </c>
      <c r="N89" s="220">
        <f t="shared" si="22"/>
        <v>0</v>
      </c>
      <c r="O89" s="220">
        <f t="shared" si="23"/>
        <v>0</v>
      </c>
      <c r="P89" s="176">
        <v>0</v>
      </c>
      <c r="Q89" s="220">
        <f t="shared" si="24"/>
        <v>0</v>
      </c>
      <c r="R89" s="176">
        <v>0</v>
      </c>
      <c r="S89" s="176"/>
      <c r="T89" s="139"/>
      <c r="U89" s="176">
        <v>0</v>
      </c>
      <c r="V89" s="176">
        <v>0</v>
      </c>
      <c r="W89" s="176">
        <v>0</v>
      </c>
      <c r="X89" s="176">
        <v>0</v>
      </c>
      <c r="Y89" s="235">
        <f t="shared" si="25"/>
        <v>0</v>
      </c>
      <c r="Z89" s="235">
        <f t="shared" si="26"/>
        <v>0</v>
      </c>
      <c r="AA89" s="139"/>
      <c r="AC89" s="2" t="s">
        <v>409</v>
      </c>
    </row>
    <row r="90" spans="1:31">
      <c r="J90" s="27"/>
      <c r="K90" s="27"/>
      <c r="L90" s="27"/>
      <c r="M90" s="27"/>
      <c r="N90" s="27"/>
      <c r="O90" s="27"/>
      <c r="P90" s="27"/>
      <c r="Q90" s="27"/>
      <c r="R90" s="27"/>
      <c r="S90" s="27"/>
      <c r="T90" s="66"/>
      <c r="U90" s="27"/>
      <c r="V90" s="27"/>
      <c r="W90" s="27"/>
      <c r="X90" s="27"/>
      <c r="Y90" s="27"/>
      <c r="Z90" s="27"/>
      <c r="AA90" s="59"/>
    </row>
    <row r="91" spans="1:31" s="78" customFormat="1">
      <c r="A91" s="77"/>
      <c r="B91" s="78" t="s">
        <v>318</v>
      </c>
      <c r="J91" s="214"/>
      <c r="K91" s="214"/>
      <c r="L91" s="214"/>
      <c r="M91" s="214"/>
      <c r="N91" s="214"/>
      <c r="O91" s="214"/>
      <c r="P91" s="214"/>
      <c r="Q91" s="214"/>
      <c r="R91" s="214"/>
      <c r="S91" s="214"/>
      <c r="T91" s="214"/>
      <c r="U91" s="214"/>
      <c r="V91" s="214"/>
      <c r="W91" s="214"/>
      <c r="X91" s="214"/>
      <c r="Y91" s="214"/>
      <c r="Z91" s="214"/>
    </row>
    <row r="92" spans="1:31" s="67" customFormat="1">
      <c r="J92" s="79"/>
      <c r="K92" s="79"/>
      <c r="L92" s="79"/>
      <c r="M92" s="79"/>
      <c r="N92" s="79"/>
      <c r="O92" s="79"/>
      <c r="P92" s="79"/>
      <c r="Q92" s="79"/>
      <c r="R92" s="79"/>
      <c r="S92" s="79"/>
      <c r="T92" s="79"/>
      <c r="U92" s="79"/>
      <c r="V92" s="79"/>
      <c r="W92" s="79"/>
      <c r="X92" s="79"/>
      <c r="Y92" s="79"/>
      <c r="Z92" s="79"/>
    </row>
    <row r="93" spans="1:31" s="67" customFormat="1">
      <c r="B93" s="44" t="s">
        <v>250</v>
      </c>
      <c r="J93" s="79"/>
      <c r="K93" s="79"/>
      <c r="L93" s="79"/>
      <c r="M93" s="79"/>
      <c r="N93" s="79"/>
      <c r="O93" s="79"/>
      <c r="P93" s="79"/>
      <c r="Q93" s="79"/>
      <c r="R93" s="79"/>
      <c r="S93" s="79"/>
      <c r="T93" s="79"/>
      <c r="U93" s="79"/>
      <c r="V93" s="79"/>
      <c r="W93" s="79"/>
      <c r="X93" s="79"/>
      <c r="Y93" s="79"/>
      <c r="Z93" s="79"/>
    </row>
    <row r="94" spans="1:31" s="67" customFormat="1">
      <c r="B94" s="45"/>
      <c r="F94" s="72"/>
      <c r="J94" s="132"/>
      <c r="K94" s="79"/>
      <c r="L94" s="132"/>
      <c r="M94" s="132"/>
      <c r="N94" s="79"/>
      <c r="O94" s="79"/>
      <c r="P94" s="79"/>
      <c r="Q94" s="79"/>
      <c r="R94" s="79"/>
      <c r="S94" s="79"/>
      <c r="T94" s="79"/>
      <c r="U94" s="79"/>
      <c r="V94" s="79"/>
      <c r="W94" s="79"/>
      <c r="X94" s="79"/>
      <c r="Y94" s="79"/>
      <c r="Z94" s="79"/>
      <c r="AC94" s="138"/>
      <c r="AE94" s="76"/>
    </row>
    <row r="95" spans="1:31" s="67" customFormat="1">
      <c r="B95" s="44" t="s">
        <v>251</v>
      </c>
      <c r="F95" s="72"/>
      <c r="J95" s="79"/>
      <c r="K95" s="79"/>
      <c r="L95" s="79"/>
      <c r="M95" s="79"/>
      <c r="N95" s="79"/>
      <c r="O95" s="79"/>
      <c r="P95" s="79"/>
      <c r="Q95" s="79"/>
      <c r="R95" s="79"/>
      <c r="S95" s="79"/>
      <c r="T95" s="79"/>
      <c r="U95" s="79"/>
      <c r="V95" s="79"/>
      <c r="W95" s="79"/>
      <c r="X95" s="79"/>
      <c r="Y95" s="79"/>
      <c r="Z95" s="79"/>
    </row>
    <row r="96" spans="1:31" s="67" customFormat="1">
      <c r="B96" s="45" t="s">
        <v>252</v>
      </c>
      <c r="F96" s="45" t="s">
        <v>110</v>
      </c>
      <c r="J96" s="220">
        <f>SUM(L96:S96)</f>
        <v>9544.1185701527793</v>
      </c>
      <c r="K96" s="79"/>
      <c r="L96" s="176">
        <v>233.46153846153845</v>
      </c>
      <c r="M96" s="176">
        <v>192.81818181818181</v>
      </c>
      <c r="N96" s="220">
        <f t="shared" ref="N96:N105" si="28">W96+X96+Z96-Y96</f>
        <v>3303.1887800702334</v>
      </c>
      <c r="O96" s="220">
        <f t="shared" ref="O96:O105" si="29">U96+Y96</f>
        <v>3346.7984220755529</v>
      </c>
      <c r="P96" s="176">
        <v>134.68</v>
      </c>
      <c r="Q96" s="220">
        <f t="shared" ref="Q96:Q105" si="30">V96-Z96</f>
        <v>2226.1716477272726</v>
      </c>
      <c r="R96" s="176">
        <v>107</v>
      </c>
      <c r="S96" s="176"/>
      <c r="T96" s="139"/>
      <c r="U96" s="176">
        <v>3090.6578934411891</v>
      </c>
      <c r="V96" s="176">
        <v>2258.2912727272724</v>
      </c>
      <c r="W96" s="176">
        <v>2764.4552659984124</v>
      </c>
      <c r="X96" s="176">
        <v>762.75441770618477</v>
      </c>
      <c r="Y96" s="176">
        <v>256.1405286343637</v>
      </c>
      <c r="Z96" s="176">
        <v>32.119624999999999</v>
      </c>
      <c r="AA96" s="139"/>
      <c r="AC96" s="2" t="s">
        <v>410</v>
      </c>
    </row>
    <row r="97" spans="2:31" s="67" customFormat="1">
      <c r="B97" s="45" t="s">
        <v>253</v>
      </c>
      <c r="F97" s="45" t="s">
        <v>110</v>
      </c>
      <c r="J97" s="220">
        <f t="shared" ref="J97:J105" si="31">SUM(L97:S97)</f>
        <v>11958.283456756893</v>
      </c>
      <c r="K97" s="79"/>
      <c r="L97" s="176">
        <v>179.53846153846155</v>
      </c>
      <c r="M97" s="176">
        <v>252.81818181818184</v>
      </c>
      <c r="N97" s="220">
        <f t="shared" si="28"/>
        <v>3538.4011223062944</v>
      </c>
      <c r="O97" s="220">
        <f t="shared" si="29"/>
        <v>4402.6317630636531</v>
      </c>
      <c r="P97" s="176">
        <v>134.9</v>
      </c>
      <c r="Q97" s="220">
        <f t="shared" si="30"/>
        <v>3251.9939280303029</v>
      </c>
      <c r="R97" s="176">
        <v>198</v>
      </c>
      <c r="S97" s="176"/>
      <c r="T97" s="139"/>
      <c r="U97" s="176">
        <v>4066.6046705526296</v>
      </c>
      <c r="V97" s="176">
        <v>3270.5006363636362</v>
      </c>
      <c r="W97" s="176">
        <v>3322.6034192609891</v>
      </c>
      <c r="X97" s="176">
        <v>533.3180872229957</v>
      </c>
      <c r="Y97" s="176">
        <v>336.02709251102362</v>
      </c>
      <c r="Z97" s="176">
        <v>18.506708333333332</v>
      </c>
      <c r="AA97" s="139"/>
      <c r="AC97" s="2" t="s">
        <v>410</v>
      </c>
    </row>
    <row r="98" spans="2:31" s="67" customFormat="1">
      <c r="B98" s="45" t="s">
        <v>254</v>
      </c>
      <c r="F98" s="45" t="s">
        <v>110</v>
      </c>
      <c r="J98" s="220">
        <f t="shared" si="31"/>
        <v>6289.0747441755166</v>
      </c>
      <c r="K98" s="132"/>
      <c r="L98" s="176">
        <v>58.84615384615384</v>
      </c>
      <c r="M98" s="176">
        <v>94.272727272727266</v>
      </c>
      <c r="N98" s="220">
        <f t="shared" si="28"/>
        <v>1935.5849347416518</v>
      </c>
      <c r="O98" s="220">
        <f t="shared" si="29"/>
        <v>2111.6061783149839</v>
      </c>
      <c r="P98" s="176">
        <v>36.54</v>
      </c>
      <c r="Q98" s="220">
        <f t="shared" si="30"/>
        <v>1867.2247499999996</v>
      </c>
      <c r="R98" s="176">
        <v>185</v>
      </c>
      <c r="S98" s="176"/>
      <c r="T98" s="139"/>
      <c r="U98" s="176">
        <v>1953.988997698244</v>
      </c>
      <c r="V98" s="176">
        <v>1889.1709999999996</v>
      </c>
      <c r="W98" s="176">
        <v>1717.1780446504324</v>
      </c>
      <c r="X98" s="176">
        <v>354.07782070795957</v>
      </c>
      <c r="Y98" s="176">
        <v>157.61718061674006</v>
      </c>
      <c r="Z98" s="176">
        <v>21.946249999999999</v>
      </c>
      <c r="AA98" s="139"/>
      <c r="AC98" s="2" t="s">
        <v>410</v>
      </c>
    </row>
    <row r="99" spans="2:31" s="67" customFormat="1">
      <c r="B99" s="45" t="s">
        <v>255</v>
      </c>
      <c r="F99" s="45" t="s">
        <v>110</v>
      </c>
      <c r="J99" s="220">
        <f t="shared" si="31"/>
        <v>3199.5389993190411</v>
      </c>
      <c r="K99" s="132"/>
      <c r="L99" s="176">
        <v>54.692307692307693</v>
      </c>
      <c r="M99" s="176">
        <v>53.727272727272727</v>
      </c>
      <c r="N99" s="220">
        <f t="shared" si="28"/>
        <v>950.48485094942907</v>
      </c>
      <c r="O99" s="220">
        <f t="shared" si="29"/>
        <v>1202.5282696911618</v>
      </c>
      <c r="P99" s="176">
        <v>19.25</v>
      </c>
      <c r="Q99" s="220">
        <f t="shared" si="30"/>
        <v>624.1954545454546</v>
      </c>
      <c r="R99" s="176">
        <v>294.66084371341572</v>
      </c>
      <c r="S99" s="176"/>
      <c r="T99" s="139"/>
      <c r="U99" s="176">
        <v>1130.3179172682542</v>
      </c>
      <c r="V99" s="176">
        <v>628.17045454545462</v>
      </c>
      <c r="W99" s="176">
        <v>901.7217328176157</v>
      </c>
      <c r="X99" s="176">
        <v>116.998470554721</v>
      </c>
      <c r="Y99" s="176">
        <v>72.210352422907675</v>
      </c>
      <c r="Z99" s="176">
        <v>3.9749999999999996</v>
      </c>
      <c r="AA99" s="139"/>
      <c r="AC99" s="2" t="s">
        <v>410</v>
      </c>
      <c r="AE99" s="76"/>
    </row>
    <row r="100" spans="2:31" s="67" customFormat="1">
      <c r="B100" s="45" t="s">
        <v>256</v>
      </c>
      <c r="F100" s="45" t="s">
        <v>110</v>
      </c>
      <c r="J100" s="220">
        <f t="shared" si="31"/>
        <v>2545.4996868070525</v>
      </c>
      <c r="K100" s="132"/>
      <c r="L100" s="176">
        <v>15</v>
      </c>
      <c r="M100" s="176">
        <v>12</v>
      </c>
      <c r="N100" s="220">
        <f t="shared" si="28"/>
        <v>756.18101064798066</v>
      </c>
      <c r="O100" s="220">
        <f t="shared" si="29"/>
        <v>664.43608197083677</v>
      </c>
      <c r="P100" s="176">
        <v>4</v>
      </c>
      <c r="Q100" s="220">
        <f t="shared" si="30"/>
        <v>697.88560606060616</v>
      </c>
      <c r="R100" s="176">
        <v>395.99698812762881</v>
      </c>
      <c r="S100" s="176"/>
      <c r="T100" s="139"/>
      <c r="U100" s="176">
        <v>589.18233747744489</v>
      </c>
      <c r="V100" s="176">
        <v>703.55227272727279</v>
      </c>
      <c r="W100" s="176">
        <v>760.81591900693991</v>
      </c>
      <c r="X100" s="176">
        <v>64.952169467766041</v>
      </c>
      <c r="Y100" s="176">
        <v>75.253744493391821</v>
      </c>
      <c r="Z100" s="176">
        <v>5.6666666666666661</v>
      </c>
      <c r="AA100" s="139"/>
      <c r="AC100" s="2" t="s">
        <v>410</v>
      </c>
    </row>
    <row r="101" spans="2:31" s="67" customFormat="1">
      <c r="B101" s="45" t="s">
        <v>257</v>
      </c>
      <c r="F101" s="45" t="s">
        <v>110</v>
      </c>
      <c r="J101" s="220">
        <f t="shared" si="31"/>
        <v>1120.0943226895179</v>
      </c>
      <c r="K101" s="132"/>
      <c r="L101" s="176">
        <v>3</v>
      </c>
      <c r="M101" s="176">
        <v>0</v>
      </c>
      <c r="N101" s="220">
        <f t="shared" si="28"/>
        <v>333.44044108954131</v>
      </c>
      <c r="O101" s="220">
        <f t="shared" si="29"/>
        <v>361.41879069088554</v>
      </c>
      <c r="P101" s="176">
        <v>3</v>
      </c>
      <c r="Q101" s="220">
        <f t="shared" si="30"/>
        <v>417.23509090909096</v>
      </c>
      <c r="R101" s="176">
        <v>2</v>
      </c>
      <c r="S101" s="176"/>
      <c r="T101" s="139"/>
      <c r="U101" s="176">
        <v>327.58185375394862</v>
      </c>
      <c r="V101" s="176">
        <v>421.98509090909096</v>
      </c>
      <c r="W101" s="176">
        <v>351.52758599766048</v>
      </c>
      <c r="X101" s="176">
        <v>10.99979202881774</v>
      </c>
      <c r="Y101" s="176">
        <v>33.836936936936944</v>
      </c>
      <c r="Z101" s="176">
        <v>4.75</v>
      </c>
      <c r="AA101" s="139"/>
      <c r="AC101" s="2" t="s">
        <v>410</v>
      </c>
    </row>
    <row r="102" spans="2:31" s="67" customFormat="1">
      <c r="B102" s="45" t="s">
        <v>258</v>
      </c>
      <c r="F102" s="45" t="s">
        <v>110</v>
      </c>
      <c r="J102" s="220">
        <f t="shared" si="31"/>
        <v>717.94918725160437</v>
      </c>
      <c r="K102" s="132"/>
      <c r="L102" s="176">
        <v>0</v>
      </c>
      <c r="M102" s="176">
        <v>1</v>
      </c>
      <c r="N102" s="220">
        <f t="shared" si="28"/>
        <v>200.33147143888931</v>
      </c>
      <c r="O102" s="220">
        <f t="shared" si="29"/>
        <v>204.08747338847263</v>
      </c>
      <c r="P102" s="176">
        <v>0</v>
      </c>
      <c r="Q102" s="220">
        <f t="shared" si="30"/>
        <v>312.53024242424249</v>
      </c>
      <c r="R102" s="176">
        <v>0</v>
      </c>
      <c r="S102" s="176"/>
      <c r="T102" s="139"/>
      <c r="U102" s="176">
        <v>189.62501092601016</v>
      </c>
      <c r="V102" s="176">
        <v>315.82190909090917</v>
      </c>
      <c r="W102" s="176">
        <v>208.30779802986171</v>
      </c>
      <c r="X102" s="176">
        <v>3.1944692048234016</v>
      </c>
      <c r="Y102" s="176">
        <v>14.462462462462463</v>
      </c>
      <c r="Z102" s="176">
        <v>3.291666666666667</v>
      </c>
      <c r="AA102" s="139"/>
      <c r="AC102" s="2" t="s">
        <v>410</v>
      </c>
    </row>
    <row r="103" spans="2:31" s="67" customFormat="1">
      <c r="B103" s="45" t="s">
        <v>259</v>
      </c>
      <c r="F103" s="45" t="s">
        <v>110</v>
      </c>
      <c r="J103" s="220">
        <f t="shared" si="31"/>
        <v>512.08408616438214</v>
      </c>
      <c r="K103" s="132"/>
      <c r="L103" s="176">
        <v>0</v>
      </c>
      <c r="M103" s="176">
        <v>0</v>
      </c>
      <c r="N103" s="220">
        <f t="shared" si="28"/>
        <v>74.291666780437708</v>
      </c>
      <c r="O103" s="220">
        <f t="shared" si="29"/>
        <v>93.839510293035403</v>
      </c>
      <c r="P103" s="176">
        <v>0</v>
      </c>
      <c r="Q103" s="220">
        <f t="shared" si="30"/>
        <v>129.95290909090909</v>
      </c>
      <c r="R103" s="176">
        <v>214</v>
      </c>
      <c r="S103" s="176"/>
      <c r="T103" s="139"/>
      <c r="U103" s="176">
        <v>86.836507290032401</v>
      </c>
      <c r="V103" s="176">
        <v>130.82790909090909</v>
      </c>
      <c r="W103" s="176">
        <v>79.4197330603062</v>
      </c>
      <c r="X103" s="176">
        <v>0.99993672313450876</v>
      </c>
      <c r="Y103" s="176">
        <v>7.0030030030030037</v>
      </c>
      <c r="Z103" s="176">
        <v>0.875</v>
      </c>
      <c r="AA103" s="139"/>
      <c r="AC103" s="2" t="s">
        <v>410</v>
      </c>
    </row>
    <row r="104" spans="2:31" s="67" customFormat="1">
      <c r="B104" s="45" t="s">
        <v>260</v>
      </c>
      <c r="F104" s="45" t="s">
        <v>110</v>
      </c>
      <c r="J104" s="220">
        <f t="shared" si="31"/>
        <v>121.26430316087729</v>
      </c>
      <c r="K104" s="132"/>
      <c r="L104" s="176">
        <v>0</v>
      </c>
      <c r="M104" s="176">
        <v>0</v>
      </c>
      <c r="N104" s="220">
        <f t="shared" si="28"/>
        <v>24.954870328103286</v>
      </c>
      <c r="O104" s="220">
        <f t="shared" si="29"/>
        <v>43.668160105501272</v>
      </c>
      <c r="P104" s="176">
        <v>0</v>
      </c>
      <c r="Q104" s="220">
        <f t="shared" si="30"/>
        <v>52.641272727272728</v>
      </c>
      <c r="R104" s="176">
        <v>0</v>
      </c>
      <c r="S104" s="176"/>
      <c r="T104" s="139"/>
      <c r="U104" s="176">
        <v>37.211703649044814</v>
      </c>
      <c r="V104" s="176">
        <v>52.641272727272728</v>
      </c>
      <c r="W104" s="176">
        <v>31.411326784559744</v>
      </c>
      <c r="X104" s="176">
        <v>0</v>
      </c>
      <c r="Y104" s="176">
        <v>6.4564564564564568</v>
      </c>
      <c r="Z104" s="176">
        <v>0</v>
      </c>
      <c r="AA104" s="139"/>
      <c r="AC104" s="2" t="s">
        <v>410</v>
      </c>
    </row>
    <row r="105" spans="2:31" s="67" customFormat="1">
      <c r="B105" s="45" t="s">
        <v>261</v>
      </c>
      <c r="F105" s="45" t="s">
        <v>110</v>
      </c>
      <c r="J105" s="220">
        <f t="shared" si="31"/>
        <v>101.012950169617</v>
      </c>
      <c r="K105" s="79"/>
      <c r="L105" s="176">
        <v>0</v>
      </c>
      <c r="M105" s="176">
        <v>0</v>
      </c>
      <c r="N105" s="220">
        <f t="shared" si="28"/>
        <v>14.039616389085126</v>
      </c>
      <c r="O105" s="220">
        <f t="shared" si="29"/>
        <v>33.567515598713683</v>
      </c>
      <c r="P105" s="176">
        <v>0</v>
      </c>
      <c r="Q105" s="220">
        <f t="shared" si="30"/>
        <v>44.405818181818184</v>
      </c>
      <c r="R105" s="176">
        <v>9</v>
      </c>
      <c r="S105" s="176"/>
      <c r="T105" s="139"/>
      <c r="U105" s="176">
        <v>27.566314397512478</v>
      </c>
      <c r="V105" s="176">
        <v>44.405818181818184</v>
      </c>
      <c r="W105" s="176">
        <v>20.040817590286327</v>
      </c>
      <c r="X105" s="176">
        <v>0</v>
      </c>
      <c r="Y105" s="176">
        <v>6.0012012012012015</v>
      </c>
      <c r="Z105" s="176">
        <v>0</v>
      </c>
      <c r="AA105" s="139"/>
      <c r="AC105" s="2" t="s">
        <v>410</v>
      </c>
    </row>
    <row r="106" spans="2:31" s="67" customFormat="1">
      <c r="B106" s="45"/>
      <c r="F106" s="2"/>
      <c r="J106" s="215"/>
      <c r="K106" s="79"/>
      <c r="L106" s="139"/>
      <c r="M106" s="139"/>
      <c r="N106" s="215"/>
      <c r="O106" s="79"/>
      <c r="P106" s="79"/>
      <c r="Q106" s="79"/>
      <c r="R106" s="79"/>
      <c r="S106" s="79"/>
      <c r="T106" s="79"/>
      <c r="U106" s="79"/>
      <c r="V106" s="79"/>
      <c r="W106" s="79"/>
      <c r="X106" s="79"/>
      <c r="Y106" s="79"/>
      <c r="Z106" s="79"/>
    </row>
    <row r="107" spans="2:31" s="67" customFormat="1">
      <c r="B107" s="44" t="s">
        <v>262</v>
      </c>
      <c r="F107" s="59"/>
      <c r="J107" s="215"/>
      <c r="K107" s="132"/>
      <c r="L107" s="139"/>
      <c r="M107" s="139"/>
      <c r="N107" s="215"/>
      <c r="O107" s="132"/>
      <c r="P107" s="132"/>
      <c r="Q107" s="132"/>
      <c r="R107" s="132"/>
      <c r="S107" s="132"/>
      <c r="T107" s="132"/>
      <c r="U107" s="132"/>
      <c r="V107" s="132"/>
      <c r="W107" s="132"/>
      <c r="X107" s="132"/>
      <c r="Y107" s="132"/>
      <c r="Z107" s="132"/>
      <c r="AA107" s="74"/>
    </row>
    <row r="108" spans="2:31" s="67" customFormat="1">
      <c r="B108" s="45" t="s">
        <v>252</v>
      </c>
      <c r="F108" s="45" t="s">
        <v>110</v>
      </c>
      <c r="J108" s="220">
        <f>SUM(L108:S108)</f>
        <v>103.46580316916346</v>
      </c>
      <c r="K108" s="132"/>
      <c r="L108" s="176">
        <v>3</v>
      </c>
      <c r="M108" s="176">
        <v>4.7272727272727266</v>
      </c>
      <c r="N108" s="220">
        <f t="shared" ref="N108:N117" si="32">W108+X108+Z108-Y108</f>
        <v>74.930625065388114</v>
      </c>
      <c r="O108" s="220">
        <f t="shared" ref="O108:O117" si="33">U108+Y108</f>
        <v>17.137905376502623</v>
      </c>
      <c r="P108" s="176">
        <v>2.67</v>
      </c>
      <c r="Q108" s="220">
        <f t="shared" ref="Q108:Q117" si="34">V108-Z108</f>
        <v>0</v>
      </c>
      <c r="R108" s="176">
        <v>1</v>
      </c>
      <c r="S108" s="176"/>
      <c r="T108" s="139"/>
      <c r="U108" s="176">
        <v>7</v>
      </c>
      <c r="V108" s="176">
        <v>0</v>
      </c>
      <c r="W108" s="176">
        <v>80.892012641833617</v>
      </c>
      <c r="X108" s="176">
        <v>4.1765178000571339</v>
      </c>
      <c r="Y108" s="176">
        <v>10.137905376502623</v>
      </c>
      <c r="Z108" s="176"/>
      <c r="AA108" s="139"/>
      <c r="AC108" s="2" t="s">
        <v>410</v>
      </c>
      <c r="AE108" s="76"/>
    </row>
    <row r="109" spans="2:31" s="67" customFormat="1">
      <c r="B109" s="45" t="s">
        <v>253</v>
      </c>
      <c r="F109" s="45" t="s">
        <v>110</v>
      </c>
      <c r="J109" s="220">
        <f t="shared" ref="J109:J117" si="35">SUM(L109:S109)</f>
        <v>62.91891779187285</v>
      </c>
      <c r="K109" s="132"/>
      <c r="L109" s="176">
        <v>6</v>
      </c>
      <c r="M109" s="176">
        <v>12.363636363636363</v>
      </c>
      <c r="N109" s="220">
        <f t="shared" si="32"/>
        <v>14.485281428236487</v>
      </c>
      <c r="O109" s="220">
        <f t="shared" si="33"/>
        <v>20</v>
      </c>
      <c r="P109" s="176">
        <v>8.07</v>
      </c>
      <c r="Q109" s="220">
        <f t="shared" si="34"/>
        <v>0</v>
      </c>
      <c r="R109" s="176">
        <v>2</v>
      </c>
      <c r="S109" s="176"/>
      <c r="T109" s="139"/>
      <c r="U109" s="176">
        <v>20</v>
      </c>
      <c r="V109" s="176">
        <v>0</v>
      </c>
      <c r="W109" s="176">
        <v>0.49035838297840895</v>
      </c>
      <c r="X109" s="176">
        <v>13.994923045258078</v>
      </c>
      <c r="Y109" s="176">
        <v>0</v>
      </c>
      <c r="Z109" s="176"/>
      <c r="AA109" s="139"/>
      <c r="AC109" s="2" t="s">
        <v>410</v>
      </c>
    </row>
    <row r="110" spans="2:31" s="67" customFormat="1">
      <c r="B110" s="45" t="s">
        <v>254</v>
      </c>
      <c r="F110" s="45" t="s">
        <v>110</v>
      </c>
      <c r="J110" s="220">
        <f t="shared" si="35"/>
        <v>95.089052901381578</v>
      </c>
      <c r="K110" s="132"/>
      <c r="L110" s="176">
        <v>7</v>
      </c>
      <c r="M110" s="176">
        <v>11.272727272727273</v>
      </c>
      <c r="N110" s="220">
        <f t="shared" si="32"/>
        <v>21.105306731992215</v>
      </c>
      <c r="O110" s="220">
        <f t="shared" si="33"/>
        <v>23.361018896662099</v>
      </c>
      <c r="P110" s="176">
        <v>14.35</v>
      </c>
      <c r="Q110" s="220">
        <f t="shared" si="34"/>
        <v>0</v>
      </c>
      <c r="R110" s="176">
        <v>18</v>
      </c>
      <c r="S110" s="176"/>
      <c r="T110" s="139"/>
      <c r="U110" s="176">
        <v>23</v>
      </c>
      <c r="V110" s="176">
        <v>0</v>
      </c>
      <c r="W110" s="176">
        <v>0.36114668785893339</v>
      </c>
      <c r="X110" s="176">
        <v>21.10517894079538</v>
      </c>
      <c r="Y110" s="176">
        <v>0.36101889666209752</v>
      </c>
      <c r="Z110" s="176"/>
      <c r="AA110" s="139"/>
      <c r="AC110" s="2" t="s">
        <v>410</v>
      </c>
    </row>
    <row r="111" spans="2:31" s="67" customFormat="1">
      <c r="B111" s="45" t="s">
        <v>255</v>
      </c>
      <c r="F111" s="45" t="s">
        <v>110</v>
      </c>
      <c r="J111" s="220">
        <f t="shared" si="35"/>
        <v>192.56017322055817</v>
      </c>
      <c r="K111" s="132"/>
      <c r="L111" s="176">
        <v>19</v>
      </c>
      <c r="M111" s="176">
        <v>30.181818181818183</v>
      </c>
      <c r="N111" s="220">
        <f t="shared" si="32"/>
        <v>36.3264401638789</v>
      </c>
      <c r="O111" s="220">
        <f t="shared" si="33"/>
        <v>56.541914874861092</v>
      </c>
      <c r="P111" s="176">
        <v>20.509999999999998</v>
      </c>
      <c r="Q111" s="220">
        <f t="shared" si="34"/>
        <v>0</v>
      </c>
      <c r="R111" s="176">
        <v>30</v>
      </c>
      <c r="S111" s="176"/>
      <c r="T111" s="139"/>
      <c r="U111" s="176">
        <v>56</v>
      </c>
      <c r="V111" s="176">
        <v>0</v>
      </c>
      <c r="W111" s="176">
        <v>0.60374164544574893</v>
      </c>
      <c r="X111" s="176">
        <v>36.26461339329424</v>
      </c>
      <c r="Y111" s="176">
        <v>0.54191487486109302</v>
      </c>
      <c r="Z111" s="176"/>
      <c r="AA111" s="139"/>
      <c r="AC111" s="2" t="s">
        <v>410</v>
      </c>
    </row>
    <row r="112" spans="2:31" s="67" customFormat="1">
      <c r="B112" s="45" t="s">
        <v>256</v>
      </c>
      <c r="F112" s="45" t="s">
        <v>110</v>
      </c>
      <c r="J112" s="220">
        <f t="shared" si="35"/>
        <v>196.93294174803523</v>
      </c>
      <c r="K112" s="132"/>
      <c r="L112" s="176">
        <v>16</v>
      </c>
      <c r="M112" s="176">
        <v>20</v>
      </c>
      <c r="N112" s="220">
        <f t="shared" si="32"/>
        <v>73.789375609717894</v>
      </c>
      <c r="O112" s="220">
        <f t="shared" si="33"/>
        <v>31.263566138317341</v>
      </c>
      <c r="P112" s="176">
        <v>20.88</v>
      </c>
      <c r="Q112" s="220">
        <f t="shared" si="34"/>
        <v>0</v>
      </c>
      <c r="R112" s="176">
        <v>35</v>
      </c>
      <c r="S112" s="176"/>
      <c r="T112" s="139"/>
      <c r="U112" s="176">
        <v>30</v>
      </c>
      <c r="V112" s="176">
        <v>0</v>
      </c>
      <c r="W112" s="176">
        <v>1.9415672337890162</v>
      </c>
      <c r="X112" s="176">
        <v>73.111374514246222</v>
      </c>
      <c r="Y112" s="176">
        <v>1.2635661383173422</v>
      </c>
      <c r="Z112" s="176"/>
      <c r="AA112" s="139"/>
      <c r="AC112" s="2" t="s">
        <v>410</v>
      </c>
    </row>
    <row r="113" spans="2:29" s="67" customFormat="1">
      <c r="B113" s="45" t="s">
        <v>257</v>
      </c>
      <c r="F113" s="45" t="s">
        <v>110</v>
      </c>
      <c r="J113" s="220">
        <f t="shared" si="35"/>
        <v>230.07164899372779</v>
      </c>
      <c r="K113" s="132"/>
      <c r="L113" s="176">
        <v>9</v>
      </c>
      <c r="M113" s="176">
        <v>15</v>
      </c>
      <c r="N113" s="220">
        <f t="shared" si="32"/>
        <v>166.62251667064666</v>
      </c>
      <c r="O113" s="220">
        <f t="shared" si="33"/>
        <v>30.449132323081141</v>
      </c>
      <c r="P113" s="176">
        <v>8</v>
      </c>
      <c r="Q113" s="220">
        <f t="shared" si="34"/>
        <v>0</v>
      </c>
      <c r="R113" s="176">
        <v>1</v>
      </c>
      <c r="S113" s="176"/>
      <c r="T113" s="139"/>
      <c r="U113" s="176">
        <v>21</v>
      </c>
      <c r="V113" s="176">
        <v>0</v>
      </c>
      <c r="W113" s="176">
        <v>103.6296356757241</v>
      </c>
      <c r="X113" s="176">
        <v>72.442013318003688</v>
      </c>
      <c r="Y113" s="176">
        <v>9.449132323081141</v>
      </c>
      <c r="Z113" s="176"/>
      <c r="AA113" s="139"/>
      <c r="AC113" s="2" t="s">
        <v>410</v>
      </c>
    </row>
    <row r="114" spans="2:29" s="67" customFormat="1">
      <c r="B114" s="45" t="s">
        <v>258</v>
      </c>
      <c r="F114" s="45" t="s">
        <v>110</v>
      </c>
      <c r="J114" s="220">
        <f t="shared" si="35"/>
        <v>89.634300994624624</v>
      </c>
      <c r="K114" s="79"/>
      <c r="L114" s="176">
        <v>1.3846153846153846</v>
      </c>
      <c r="M114" s="176">
        <v>15</v>
      </c>
      <c r="N114" s="220">
        <f t="shared" si="32"/>
        <v>53.693712827985536</v>
      </c>
      <c r="O114" s="220">
        <f t="shared" si="33"/>
        <v>13.555972782023696</v>
      </c>
      <c r="P114" s="176">
        <v>6</v>
      </c>
      <c r="Q114" s="220">
        <f t="shared" si="34"/>
        <v>0</v>
      </c>
      <c r="R114" s="177">
        <v>0</v>
      </c>
      <c r="S114" s="176"/>
      <c r="T114" s="139"/>
      <c r="U114" s="176">
        <v>13</v>
      </c>
      <c r="V114" s="176">
        <v>0</v>
      </c>
      <c r="W114" s="176">
        <v>0.91691087082517009</v>
      </c>
      <c r="X114" s="176">
        <v>53.33277473918406</v>
      </c>
      <c r="Y114" s="176">
        <v>0.55597278202369682</v>
      </c>
      <c r="Z114" s="176"/>
      <c r="AA114" s="139"/>
      <c r="AC114" s="2" t="s">
        <v>410</v>
      </c>
    </row>
    <row r="115" spans="2:29" s="68" customFormat="1">
      <c r="B115" s="45" t="s">
        <v>259</v>
      </c>
      <c r="F115" s="45" t="s">
        <v>110</v>
      </c>
      <c r="J115" s="220">
        <f t="shared" si="35"/>
        <v>160.98361539984958</v>
      </c>
      <c r="K115" s="152"/>
      <c r="L115" s="176">
        <v>0</v>
      </c>
      <c r="M115" s="176">
        <v>9</v>
      </c>
      <c r="N115" s="220">
        <f t="shared" si="32"/>
        <v>96.318685781310819</v>
      </c>
      <c r="O115" s="220">
        <f t="shared" si="33"/>
        <v>17.184929618538764</v>
      </c>
      <c r="P115" s="176">
        <v>6.48</v>
      </c>
      <c r="Q115" s="220">
        <f t="shared" si="34"/>
        <v>0</v>
      </c>
      <c r="R115" s="176">
        <v>32</v>
      </c>
      <c r="S115" s="176"/>
      <c r="T115" s="139"/>
      <c r="U115" s="176">
        <v>10</v>
      </c>
      <c r="V115" s="176">
        <v>0</v>
      </c>
      <c r="W115" s="176">
        <v>84.504558062897019</v>
      </c>
      <c r="X115" s="176">
        <v>18.999057336952557</v>
      </c>
      <c r="Y115" s="176">
        <v>7.1849296185387628</v>
      </c>
      <c r="Z115" s="176"/>
      <c r="AA115" s="139"/>
      <c r="AC115" s="2" t="s">
        <v>410</v>
      </c>
    </row>
    <row r="116" spans="2:29" s="67" customFormat="1">
      <c r="B116" s="45" t="s">
        <v>260</v>
      </c>
      <c r="F116" s="45" t="s">
        <v>110</v>
      </c>
      <c r="J116" s="220">
        <f t="shared" si="35"/>
        <v>26.666851725951688</v>
      </c>
      <c r="K116" s="79"/>
      <c r="L116" s="176">
        <v>0</v>
      </c>
      <c r="M116" s="176">
        <v>5</v>
      </c>
      <c r="N116" s="220">
        <f t="shared" si="32"/>
        <v>12.013743306452419</v>
      </c>
      <c r="O116" s="220">
        <f t="shared" si="33"/>
        <v>4.6531084194992669</v>
      </c>
      <c r="P116" s="176">
        <v>5</v>
      </c>
      <c r="Q116" s="220">
        <f t="shared" si="34"/>
        <v>0</v>
      </c>
      <c r="R116" s="177">
        <v>0</v>
      </c>
      <c r="S116" s="176"/>
      <c r="T116" s="139"/>
      <c r="U116" s="176">
        <v>4</v>
      </c>
      <c r="V116" s="176">
        <v>0</v>
      </c>
      <c r="W116" s="176">
        <v>0.66814190980288735</v>
      </c>
      <c r="X116" s="176">
        <v>11.998709816148798</v>
      </c>
      <c r="Y116" s="176">
        <v>0.65310841949926668</v>
      </c>
      <c r="Z116" s="176"/>
      <c r="AA116" s="139"/>
      <c r="AC116" s="2" t="s">
        <v>410</v>
      </c>
    </row>
    <row r="117" spans="2:29" s="67" customFormat="1">
      <c r="B117" s="45" t="s">
        <v>261</v>
      </c>
      <c r="F117" s="45" t="s">
        <v>110</v>
      </c>
      <c r="J117" s="220">
        <f t="shared" si="35"/>
        <v>116.55452012464585</v>
      </c>
      <c r="K117" s="79"/>
      <c r="L117" s="176">
        <v>0</v>
      </c>
      <c r="M117" s="176">
        <v>3</v>
      </c>
      <c r="N117" s="220">
        <f t="shared" si="32"/>
        <v>36.387152757278486</v>
      </c>
      <c r="O117" s="220">
        <f t="shared" si="33"/>
        <v>4.1673673673673663</v>
      </c>
      <c r="P117" s="176">
        <v>3</v>
      </c>
      <c r="Q117" s="220">
        <f t="shared" si="34"/>
        <v>0</v>
      </c>
      <c r="R117" s="176">
        <v>70</v>
      </c>
      <c r="S117" s="176"/>
      <c r="T117" s="139"/>
      <c r="U117" s="176">
        <v>3</v>
      </c>
      <c r="V117" s="176">
        <v>0</v>
      </c>
      <c r="W117" s="176">
        <v>32.554627354627357</v>
      </c>
      <c r="X117" s="176">
        <v>4.9998927700184979</v>
      </c>
      <c r="Y117" s="176">
        <v>1.1673673673673663</v>
      </c>
      <c r="Z117" s="176"/>
      <c r="AA117" s="139"/>
      <c r="AC117" s="2" t="s">
        <v>410</v>
      </c>
    </row>
    <row r="118" spans="2:29">
      <c r="J118" s="27"/>
      <c r="K118" s="27"/>
      <c r="L118" s="27"/>
      <c r="M118" s="27"/>
      <c r="N118" s="27"/>
      <c r="O118" s="27"/>
      <c r="P118" s="27"/>
      <c r="Q118" s="27"/>
      <c r="R118" s="27"/>
      <c r="S118" s="27"/>
      <c r="T118" s="66"/>
      <c r="U118" s="27"/>
      <c r="V118" s="27"/>
      <c r="W118" s="27"/>
      <c r="X118" s="27"/>
      <c r="Y118" s="27"/>
      <c r="Z118" s="27"/>
      <c r="AA118" s="59"/>
    </row>
    <row r="119" spans="2:29">
      <c r="B119" s="44" t="s">
        <v>263</v>
      </c>
      <c r="J119" s="27"/>
      <c r="K119" s="27"/>
      <c r="L119" s="27"/>
      <c r="M119" s="27"/>
      <c r="N119" s="27"/>
      <c r="O119" s="27"/>
      <c r="P119" s="27"/>
      <c r="Q119" s="27"/>
      <c r="R119" s="27"/>
      <c r="S119" s="27"/>
      <c r="T119" s="66"/>
      <c r="U119" s="27"/>
      <c r="V119" s="27"/>
      <c r="W119" s="66"/>
      <c r="X119" s="27"/>
      <c r="Y119" s="27"/>
      <c r="Z119" s="27"/>
      <c r="AA119" s="59"/>
    </row>
    <row r="120" spans="2:29">
      <c r="B120" s="45"/>
      <c r="J120" s="27"/>
      <c r="K120" s="27"/>
      <c r="L120" s="27"/>
      <c r="M120" s="27"/>
      <c r="N120" s="27"/>
      <c r="O120" s="27"/>
      <c r="P120" s="27"/>
      <c r="Q120" s="27"/>
      <c r="R120" s="27"/>
      <c r="S120" s="27"/>
      <c r="T120" s="66"/>
      <c r="U120" s="27"/>
      <c r="V120" s="27"/>
      <c r="W120" s="66"/>
      <c r="X120" s="27"/>
      <c r="Y120" s="27"/>
      <c r="Z120" s="27"/>
      <c r="AA120" s="59"/>
    </row>
    <row r="121" spans="2:29">
      <c r="B121" s="44" t="s">
        <v>251</v>
      </c>
      <c r="J121" s="27"/>
      <c r="K121" s="27"/>
      <c r="L121" s="27"/>
      <c r="M121" s="27"/>
      <c r="N121" s="27"/>
      <c r="O121" s="27"/>
      <c r="P121" s="27"/>
      <c r="Q121" s="27"/>
      <c r="R121" s="27"/>
      <c r="S121" s="27"/>
      <c r="T121" s="66"/>
      <c r="U121" s="27"/>
      <c r="V121" s="27"/>
      <c r="W121" s="66"/>
      <c r="X121" s="27"/>
      <c r="Y121" s="27"/>
      <c r="Z121" s="27"/>
      <c r="AA121" s="59"/>
    </row>
    <row r="122" spans="2:29">
      <c r="B122" s="45" t="s">
        <v>252</v>
      </c>
      <c r="F122" s="45" t="s">
        <v>110</v>
      </c>
      <c r="J122" s="227">
        <f>SUM(L122:S122)</f>
        <v>83.468863586635578</v>
      </c>
      <c r="K122" s="27"/>
      <c r="L122" s="176">
        <v>3.6942110783326729</v>
      </c>
      <c r="M122" s="176">
        <v>1</v>
      </c>
      <c r="N122" s="220">
        <f t="shared" ref="N122:N131" si="36">W122+X122+Z122-Y122</f>
        <v>47.758449243287529</v>
      </c>
      <c r="O122" s="220">
        <f t="shared" ref="O122:O131" si="37">U122+Y122</f>
        <v>3.5394593334812394</v>
      </c>
      <c r="P122" s="176">
        <v>2</v>
      </c>
      <c r="Q122" s="220">
        <f t="shared" ref="Q122:Q131" si="38">V122-Z122</f>
        <v>24.476743931534138</v>
      </c>
      <c r="R122" s="176">
        <v>1</v>
      </c>
      <c r="S122" s="176"/>
      <c r="T122" s="139"/>
      <c r="U122" s="176">
        <v>0</v>
      </c>
      <c r="V122" s="176">
        <v>25.476743931534138</v>
      </c>
      <c r="W122" s="176">
        <v>38.467719897523487</v>
      </c>
      <c r="X122" s="176">
        <v>11.830188679245284</v>
      </c>
      <c r="Y122" s="176">
        <v>3.5394593334812394</v>
      </c>
      <c r="Z122" s="176">
        <v>1</v>
      </c>
      <c r="AA122" s="139"/>
      <c r="AC122" s="2" t="s">
        <v>411</v>
      </c>
    </row>
    <row r="123" spans="2:29">
      <c r="B123" s="45" t="s">
        <v>253</v>
      </c>
      <c r="F123" s="45" t="s">
        <v>110</v>
      </c>
      <c r="J123" s="227">
        <f t="shared" ref="J123:J131" si="39">SUM(L123:S123)</f>
        <v>140.6016271305094</v>
      </c>
      <c r="K123" s="27"/>
      <c r="L123" s="176">
        <v>2.7961407188884486</v>
      </c>
      <c r="M123" s="176">
        <v>1</v>
      </c>
      <c r="N123" s="220">
        <f t="shared" si="36"/>
        <v>29.89406837998877</v>
      </c>
      <c r="O123" s="220">
        <f t="shared" si="37"/>
        <v>89.137273672551174</v>
      </c>
      <c r="P123" s="176">
        <v>2</v>
      </c>
      <c r="Q123" s="220">
        <f t="shared" si="38"/>
        <v>14.774144359080994</v>
      </c>
      <c r="R123" s="176">
        <v>1</v>
      </c>
      <c r="S123" s="176"/>
      <c r="T123" s="139"/>
      <c r="U123" s="176">
        <v>86.591943401049321</v>
      </c>
      <c r="V123" s="176">
        <v>14.774144359080994</v>
      </c>
      <c r="W123" s="176">
        <v>27.663279248505553</v>
      </c>
      <c r="X123" s="176">
        <v>4.7761194029850742</v>
      </c>
      <c r="Y123" s="176">
        <v>2.5453302715018578</v>
      </c>
      <c r="Z123" s="176"/>
      <c r="AA123" s="139"/>
      <c r="AC123" s="2" t="s">
        <v>411</v>
      </c>
    </row>
    <row r="124" spans="2:29">
      <c r="B124" s="45" t="s">
        <v>254</v>
      </c>
      <c r="F124" s="45" t="s">
        <v>110</v>
      </c>
      <c r="J124" s="227">
        <f t="shared" si="39"/>
        <v>58.44611175030812</v>
      </c>
      <c r="K124" s="27"/>
      <c r="L124" s="176">
        <v>0</v>
      </c>
      <c r="M124" s="176">
        <v>1</v>
      </c>
      <c r="N124" s="220">
        <f t="shared" si="36"/>
        <v>19.228753028146759</v>
      </c>
      <c r="O124" s="220">
        <f t="shared" si="37"/>
        <v>27.62236087448769</v>
      </c>
      <c r="P124" s="176">
        <v>1</v>
      </c>
      <c r="Q124" s="220">
        <f t="shared" si="38"/>
        <v>9.5949978476736639</v>
      </c>
      <c r="R124" s="176">
        <v>0</v>
      </c>
      <c r="S124" s="176"/>
      <c r="T124" s="139"/>
      <c r="U124" s="176">
        <v>25.869198715865814</v>
      </c>
      <c r="V124" s="176">
        <v>9.5949978476736639</v>
      </c>
      <c r="W124" s="176">
        <v>19.053800170794194</v>
      </c>
      <c r="X124" s="176">
        <v>1.9281150159744409</v>
      </c>
      <c r="Y124" s="176">
        <v>1.7531621586218755</v>
      </c>
      <c r="Z124" s="176"/>
      <c r="AA124" s="139"/>
      <c r="AC124" s="2" t="s">
        <v>411</v>
      </c>
    </row>
    <row r="125" spans="2:29">
      <c r="B125" s="45" t="s">
        <v>255</v>
      </c>
      <c r="F125" s="45" t="s">
        <v>110</v>
      </c>
      <c r="J125" s="227">
        <f t="shared" si="39"/>
        <v>22.363003056245098</v>
      </c>
      <c r="K125" s="27"/>
      <c r="L125" s="176">
        <v>0.90229947715454506</v>
      </c>
      <c r="M125" s="176">
        <v>1</v>
      </c>
      <c r="N125" s="220">
        <f t="shared" si="36"/>
        <v>12.610234021038385</v>
      </c>
      <c r="O125" s="220">
        <f t="shared" si="37"/>
        <v>7.8504695580521675</v>
      </c>
      <c r="P125" s="176">
        <v>0</v>
      </c>
      <c r="Q125" s="220">
        <f t="shared" si="38"/>
        <v>0</v>
      </c>
      <c r="R125" s="176">
        <v>0</v>
      </c>
      <c r="S125" s="176"/>
      <c r="T125" s="139"/>
      <c r="U125" s="176">
        <v>6.7679437845072776</v>
      </c>
      <c r="V125" s="176">
        <v>0</v>
      </c>
      <c r="W125" s="176">
        <v>11.765157984628523</v>
      </c>
      <c r="X125" s="176">
        <v>1.9276018099547512</v>
      </c>
      <c r="Y125" s="176">
        <v>1.0825257735448897</v>
      </c>
      <c r="Z125" s="176"/>
      <c r="AA125" s="139"/>
      <c r="AC125" s="2" t="s">
        <v>411</v>
      </c>
    </row>
    <row r="126" spans="2:29">
      <c r="B126" s="45" t="s">
        <v>256</v>
      </c>
      <c r="F126" s="45" t="s">
        <v>110</v>
      </c>
      <c r="J126" s="227">
        <f t="shared" si="39"/>
        <v>9.4147148469931778</v>
      </c>
      <c r="K126" s="27"/>
      <c r="L126" s="176">
        <v>0</v>
      </c>
      <c r="M126" s="176">
        <v>0</v>
      </c>
      <c r="N126" s="220">
        <f t="shared" si="36"/>
        <v>5.475847330672325</v>
      </c>
      <c r="O126" s="220">
        <f t="shared" si="37"/>
        <v>3.9388675163208537</v>
      </c>
      <c r="P126" s="176">
        <v>0</v>
      </c>
      <c r="Q126" s="220">
        <f t="shared" si="38"/>
        <v>0</v>
      </c>
      <c r="R126" s="176">
        <v>0</v>
      </c>
      <c r="S126" s="176"/>
      <c r="T126" s="139"/>
      <c r="U126" s="176">
        <v>3.3839718922536393</v>
      </c>
      <c r="V126" s="176">
        <v>0</v>
      </c>
      <c r="W126" s="176">
        <v>6.030742954739539</v>
      </c>
      <c r="X126" s="176">
        <v>0</v>
      </c>
      <c r="Y126" s="176">
        <v>0.55489562406721427</v>
      </c>
      <c r="Z126" s="176"/>
      <c r="AA126" s="139"/>
      <c r="AC126" s="2" t="s">
        <v>411</v>
      </c>
    </row>
    <row r="127" spans="2:29">
      <c r="B127" s="45" t="s">
        <v>257</v>
      </c>
      <c r="F127" s="45" t="s">
        <v>110</v>
      </c>
      <c r="J127" s="227">
        <f t="shared" si="39"/>
        <v>8.353903915772479</v>
      </c>
      <c r="K127" s="27"/>
      <c r="L127" s="176">
        <v>0</v>
      </c>
      <c r="M127" s="176">
        <v>0</v>
      </c>
      <c r="N127" s="220">
        <f t="shared" si="36"/>
        <v>1.5562481729909368</v>
      </c>
      <c r="O127" s="220">
        <f t="shared" si="37"/>
        <v>5.7976557427815418</v>
      </c>
      <c r="P127" s="176">
        <v>0</v>
      </c>
      <c r="Q127" s="220">
        <f t="shared" si="38"/>
        <v>0</v>
      </c>
      <c r="R127" s="176">
        <v>1</v>
      </c>
      <c r="S127" s="176"/>
      <c r="T127" s="139"/>
      <c r="U127" s="176">
        <v>5.6399531537560659</v>
      </c>
      <c r="V127" s="176">
        <v>0</v>
      </c>
      <c r="W127" s="176">
        <v>1.7139507620164127</v>
      </c>
      <c r="X127" s="176">
        <v>0</v>
      </c>
      <c r="Y127" s="176">
        <v>0.15770258902547607</v>
      </c>
      <c r="Z127" s="176"/>
      <c r="AA127" s="139"/>
      <c r="AC127" s="2" t="s">
        <v>411</v>
      </c>
    </row>
    <row r="128" spans="2:29">
      <c r="B128" s="45" t="s">
        <v>258</v>
      </c>
      <c r="F128" s="45" t="s">
        <v>110</v>
      </c>
      <c r="J128" s="227">
        <f t="shared" si="39"/>
        <v>3.0164126611957798</v>
      </c>
      <c r="K128" s="27"/>
      <c r="L128" s="176">
        <v>0</v>
      </c>
      <c r="M128" s="176">
        <v>0</v>
      </c>
      <c r="N128" s="220">
        <f t="shared" si="36"/>
        <v>2.738869048635896</v>
      </c>
      <c r="O128" s="220">
        <f t="shared" si="37"/>
        <v>0.27754361255988369</v>
      </c>
      <c r="P128" s="176">
        <v>0</v>
      </c>
      <c r="Q128" s="220">
        <f t="shared" si="38"/>
        <v>0</v>
      </c>
      <c r="R128" s="176">
        <v>0</v>
      </c>
      <c r="S128" s="176"/>
      <c r="T128" s="139"/>
      <c r="U128" s="176">
        <v>0</v>
      </c>
      <c r="V128" s="176">
        <v>0</v>
      </c>
      <c r="W128" s="176">
        <v>3.0164126611957798</v>
      </c>
      <c r="X128" s="176">
        <v>0</v>
      </c>
      <c r="Y128" s="176">
        <v>0.27754361255988369</v>
      </c>
      <c r="Z128" s="176"/>
      <c r="AA128" s="139"/>
      <c r="AC128" s="2" t="s">
        <v>411</v>
      </c>
    </row>
    <row r="129" spans="2:29">
      <c r="B129" s="45" t="s">
        <v>259</v>
      </c>
      <c r="F129" s="45" t="s">
        <v>110</v>
      </c>
      <c r="J129" s="227">
        <f t="shared" si="39"/>
        <v>1</v>
      </c>
      <c r="K129" s="27"/>
      <c r="L129" s="176">
        <v>0</v>
      </c>
      <c r="M129" s="176">
        <v>0</v>
      </c>
      <c r="N129" s="220">
        <f t="shared" si="36"/>
        <v>0.90798884511714695</v>
      </c>
      <c r="O129" s="220">
        <f t="shared" si="37"/>
        <v>9.2011154882852997E-2</v>
      </c>
      <c r="P129" s="176">
        <v>0</v>
      </c>
      <c r="Q129" s="220">
        <f t="shared" si="38"/>
        <v>0</v>
      </c>
      <c r="R129" s="176">
        <v>0</v>
      </c>
      <c r="S129" s="176"/>
      <c r="T129" s="139"/>
      <c r="U129" s="176">
        <v>0</v>
      </c>
      <c r="V129" s="176">
        <v>0</v>
      </c>
      <c r="W129" s="176">
        <v>1</v>
      </c>
      <c r="X129" s="176">
        <v>0</v>
      </c>
      <c r="Y129" s="176">
        <v>9.2011154882852997E-2</v>
      </c>
      <c r="Z129" s="176"/>
      <c r="AA129" s="139"/>
      <c r="AC129" s="2" t="s">
        <v>411</v>
      </c>
    </row>
    <row r="130" spans="2:29">
      <c r="B130" s="45" t="s">
        <v>260</v>
      </c>
      <c r="F130" s="45" t="s">
        <v>110</v>
      </c>
      <c r="J130" s="227">
        <f t="shared" si="39"/>
        <v>0</v>
      </c>
      <c r="K130" s="27"/>
      <c r="L130" s="176">
        <v>0</v>
      </c>
      <c r="M130" s="176">
        <v>0</v>
      </c>
      <c r="N130" s="220">
        <f t="shared" si="36"/>
        <v>0</v>
      </c>
      <c r="O130" s="220">
        <f t="shared" si="37"/>
        <v>0</v>
      </c>
      <c r="P130" s="176">
        <v>0</v>
      </c>
      <c r="Q130" s="220">
        <f t="shared" si="38"/>
        <v>0</v>
      </c>
      <c r="R130" s="176">
        <v>0</v>
      </c>
      <c r="S130" s="176"/>
      <c r="T130" s="139"/>
      <c r="U130" s="176">
        <v>0</v>
      </c>
      <c r="V130" s="176">
        <v>0</v>
      </c>
      <c r="W130" s="176">
        <v>0</v>
      </c>
      <c r="X130" s="176">
        <v>0</v>
      </c>
      <c r="Y130" s="176">
        <v>0</v>
      </c>
      <c r="Z130" s="176"/>
      <c r="AA130" s="139"/>
      <c r="AC130" s="2" t="s">
        <v>411</v>
      </c>
    </row>
    <row r="131" spans="2:29">
      <c r="B131" s="45" t="s">
        <v>261</v>
      </c>
      <c r="F131" s="45" t="s">
        <v>110</v>
      </c>
      <c r="J131" s="227">
        <f t="shared" si="39"/>
        <v>0</v>
      </c>
      <c r="K131" s="27"/>
      <c r="L131" s="176">
        <v>0</v>
      </c>
      <c r="M131" s="176">
        <v>0</v>
      </c>
      <c r="N131" s="220">
        <f t="shared" si="36"/>
        <v>0</v>
      </c>
      <c r="O131" s="220">
        <f t="shared" si="37"/>
        <v>0</v>
      </c>
      <c r="P131" s="176">
        <v>0</v>
      </c>
      <c r="Q131" s="220">
        <f t="shared" si="38"/>
        <v>0</v>
      </c>
      <c r="R131" s="176">
        <v>0</v>
      </c>
      <c r="S131" s="176"/>
      <c r="T131" s="139"/>
      <c r="U131" s="176">
        <v>0</v>
      </c>
      <c r="V131" s="176">
        <v>0</v>
      </c>
      <c r="W131" s="176">
        <v>0</v>
      </c>
      <c r="X131" s="176">
        <v>0</v>
      </c>
      <c r="Y131" s="176">
        <v>0</v>
      </c>
      <c r="Z131" s="176"/>
      <c r="AA131" s="139"/>
      <c r="AC131" s="2" t="s">
        <v>411</v>
      </c>
    </row>
    <row r="132" spans="2:29">
      <c r="B132" s="45"/>
      <c r="J132" s="228"/>
      <c r="K132" s="27"/>
      <c r="L132" s="139"/>
      <c r="M132" s="139"/>
      <c r="N132" s="228"/>
      <c r="O132" s="79"/>
      <c r="P132" s="79"/>
      <c r="Q132" s="79"/>
      <c r="R132" s="79"/>
      <c r="S132" s="79"/>
      <c r="T132" s="139"/>
      <c r="U132" s="79"/>
      <c r="V132" s="79"/>
      <c r="W132" s="79"/>
      <c r="X132" s="79"/>
      <c r="Y132" s="79"/>
      <c r="Z132" s="79"/>
      <c r="AA132" s="139"/>
    </row>
    <row r="133" spans="2:29">
      <c r="B133" s="44" t="s">
        <v>262</v>
      </c>
      <c r="F133" s="59"/>
      <c r="J133" s="228"/>
      <c r="K133" s="27"/>
      <c r="L133" s="139"/>
      <c r="M133" s="139"/>
      <c r="N133" s="228"/>
      <c r="O133" s="132"/>
      <c r="P133" s="132"/>
      <c r="Q133" s="132"/>
      <c r="R133" s="132"/>
      <c r="S133" s="132"/>
      <c r="T133" s="139"/>
      <c r="U133" s="132"/>
      <c r="V133" s="132"/>
      <c r="W133" s="132"/>
      <c r="X133" s="132"/>
      <c r="Y133" s="132"/>
      <c r="Z133" s="132"/>
      <c r="AA133" s="139"/>
    </row>
    <row r="134" spans="2:29">
      <c r="B134" s="45" t="s">
        <v>252</v>
      </c>
      <c r="F134" s="45" t="s">
        <v>110</v>
      </c>
      <c r="J134" s="227">
        <f>SUM(L134:S134)</f>
        <v>1.8027828416432823</v>
      </c>
      <c r="K134" s="27"/>
      <c r="L134" s="176">
        <v>0.89806892382892767</v>
      </c>
      <c r="M134" s="176">
        <v>0</v>
      </c>
      <c r="N134" s="220">
        <f t="shared" ref="N134:N143" si="40">W134+X134+Z134-Y134</f>
        <v>0</v>
      </c>
      <c r="O134" s="220">
        <f t="shared" ref="O134:O143" si="41">U134+Y134</f>
        <v>0</v>
      </c>
      <c r="P134" s="176">
        <v>0</v>
      </c>
      <c r="Q134" s="220">
        <f t="shared" ref="Q134:Q143" si="42">V134-Z134</f>
        <v>0.90471391781435451</v>
      </c>
      <c r="R134" s="176">
        <v>0</v>
      </c>
      <c r="S134" s="176"/>
      <c r="T134" s="139"/>
      <c r="U134" s="176">
        <v>0</v>
      </c>
      <c r="V134" s="176">
        <v>0.90471391781435451</v>
      </c>
      <c r="W134" s="176">
        <v>0</v>
      </c>
      <c r="X134" s="176"/>
      <c r="Y134" s="176">
        <v>0</v>
      </c>
      <c r="Z134" s="176"/>
      <c r="AA134" s="139"/>
      <c r="AC134" s="2" t="s">
        <v>411</v>
      </c>
    </row>
    <row r="135" spans="2:29">
      <c r="B135" s="45" t="s">
        <v>253</v>
      </c>
      <c r="F135" s="45" t="s">
        <v>110</v>
      </c>
      <c r="J135" s="227">
        <f t="shared" ref="J135:J143" si="43">SUM(L135:S135)</f>
        <v>10.836651294105064</v>
      </c>
      <c r="K135" s="27"/>
      <c r="L135" s="176">
        <v>0.89806892382892767</v>
      </c>
      <c r="M135" s="176">
        <v>0</v>
      </c>
      <c r="N135" s="220">
        <f t="shared" si="40"/>
        <v>1.8159776902342939</v>
      </c>
      <c r="O135" s="220">
        <f t="shared" si="41"/>
        <v>5.0631712459359184</v>
      </c>
      <c r="P135" s="176">
        <v>0</v>
      </c>
      <c r="Q135" s="220">
        <f t="shared" si="42"/>
        <v>3.0594334341059231</v>
      </c>
      <c r="R135" s="176">
        <v>0</v>
      </c>
      <c r="S135" s="176"/>
      <c r="T135" s="139"/>
      <c r="U135" s="176">
        <v>4.8791489361702123</v>
      </c>
      <c r="V135" s="176">
        <v>3.0594334341059231</v>
      </c>
      <c r="W135" s="176">
        <v>2</v>
      </c>
      <c r="X135" s="176">
        <v>0</v>
      </c>
      <c r="Y135" s="176">
        <v>0.18402230976570599</v>
      </c>
      <c r="Z135" s="176"/>
      <c r="AA135" s="139"/>
      <c r="AC135" s="2" t="s">
        <v>411</v>
      </c>
    </row>
    <row r="136" spans="2:29">
      <c r="B136" s="45" t="s">
        <v>254</v>
      </c>
      <c r="F136" s="45" t="s">
        <v>110</v>
      </c>
      <c r="J136" s="227">
        <f t="shared" si="43"/>
        <v>4.9515353816353791</v>
      </c>
      <c r="K136" s="27"/>
      <c r="L136" s="176">
        <v>1.0751512832165324</v>
      </c>
      <c r="M136" s="176">
        <v>0</v>
      </c>
      <c r="N136" s="220">
        <f t="shared" si="40"/>
        <v>0</v>
      </c>
      <c r="O136" s="220">
        <f t="shared" si="41"/>
        <v>1.6263829787234041</v>
      </c>
      <c r="P136" s="176">
        <v>0</v>
      </c>
      <c r="Q136" s="220">
        <f t="shared" si="42"/>
        <v>2.2500011196954426</v>
      </c>
      <c r="R136" s="176">
        <v>0</v>
      </c>
      <c r="S136" s="176"/>
      <c r="T136" s="139"/>
      <c r="U136" s="176">
        <v>1.6263829787234041</v>
      </c>
      <c r="V136" s="176">
        <v>2.2500011196954426</v>
      </c>
      <c r="W136" s="176">
        <v>0</v>
      </c>
      <c r="X136" s="176">
        <v>0</v>
      </c>
      <c r="Y136" s="176">
        <v>0</v>
      </c>
      <c r="Z136" s="176"/>
      <c r="AA136" s="139"/>
      <c r="AC136" s="2" t="s">
        <v>411</v>
      </c>
    </row>
    <row r="137" spans="2:29">
      <c r="B137" s="45" t="s">
        <v>255</v>
      </c>
      <c r="F137" s="45" t="s">
        <v>110</v>
      </c>
      <c r="J137" s="227">
        <f t="shared" si="43"/>
        <v>2.9047139178143544</v>
      </c>
      <c r="K137" s="27"/>
      <c r="L137" s="176">
        <v>0</v>
      </c>
      <c r="M137" s="176">
        <v>1</v>
      </c>
      <c r="N137" s="220">
        <f t="shared" si="40"/>
        <v>0</v>
      </c>
      <c r="O137" s="220">
        <f t="shared" si="41"/>
        <v>0</v>
      </c>
      <c r="P137" s="176">
        <v>0</v>
      </c>
      <c r="Q137" s="220">
        <f t="shared" si="42"/>
        <v>1.9047139178143544</v>
      </c>
      <c r="R137" s="176">
        <v>0</v>
      </c>
      <c r="S137" s="176"/>
      <c r="T137" s="139"/>
      <c r="U137" s="176">
        <v>0</v>
      </c>
      <c r="V137" s="176">
        <v>1.9047139178143544</v>
      </c>
      <c r="W137" s="176">
        <v>0</v>
      </c>
      <c r="X137" s="176">
        <v>0</v>
      </c>
      <c r="Y137" s="176">
        <v>0</v>
      </c>
      <c r="Z137" s="176"/>
      <c r="AA137" s="139"/>
      <c r="AC137" s="2" t="s">
        <v>411</v>
      </c>
    </row>
    <row r="138" spans="2:29">
      <c r="B138" s="45" t="s">
        <v>256</v>
      </c>
      <c r="F138" s="45" t="s">
        <v>110</v>
      </c>
      <c r="J138" s="227">
        <f t="shared" si="43"/>
        <v>4.7994539393512383</v>
      </c>
      <c r="K138" s="27"/>
      <c r="L138" s="176">
        <v>0</v>
      </c>
      <c r="M138" s="176">
        <v>0</v>
      </c>
      <c r="N138" s="220">
        <f t="shared" si="40"/>
        <v>0.9264448336252189</v>
      </c>
      <c r="O138" s="220">
        <f t="shared" si="41"/>
        <v>1.1279906307512131</v>
      </c>
      <c r="P138" s="176">
        <v>0</v>
      </c>
      <c r="Q138" s="220">
        <f t="shared" si="42"/>
        <v>2.7450184749748066</v>
      </c>
      <c r="R138" s="176">
        <v>0</v>
      </c>
      <c r="S138" s="176"/>
      <c r="T138" s="139"/>
      <c r="U138" s="176">
        <v>1.1279906307512131</v>
      </c>
      <c r="V138" s="176">
        <v>2.7450184749748066</v>
      </c>
      <c r="W138" s="176">
        <v>0</v>
      </c>
      <c r="X138" s="176">
        <v>0.9264448336252189</v>
      </c>
      <c r="Y138" s="176">
        <v>0</v>
      </c>
      <c r="Z138" s="176"/>
      <c r="AA138" s="139"/>
      <c r="AC138" s="2" t="s">
        <v>411</v>
      </c>
    </row>
    <row r="139" spans="2:29">
      <c r="B139" s="45" t="s">
        <v>257</v>
      </c>
      <c r="F139" s="45" t="s">
        <v>110</v>
      </c>
      <c r="J139" s="227">
        <f t="shared" si="43"/>
        <v>19.306328851160817</v>
      </c>
      <c r="K139" s="27"/>
      <c r="L139" s="176">
        <v>0</v>
      </c>
      <c r="M139" s="176">
        <v>0</v>
      </c>
      <c r="N139" s="220">
        <f t="shared" si="40"/>
        <v>1.8525641025641026</v>
      </c>
      <c r="O139" s="220">
        <f t="shared" si="41"/>
        <v>3.3839718922536393</v>
      </c>
      <c r="P139" s="176">
        <v>0</v>
      </c>
      <c r="Q139" s="220">
        <f t="shared" si="42"/>
        <v>14.069792856343076</v>
      </c>
      <c r="R139" s="176">
        <v>0</v>
      </c>
      <c r="S139" s="176"/>
      <c r="T139" s="139"/>
      <c r="U139" s="176">
        <v>3.3839718922536393</v>
      </c>
      <c r="V139" s="176">
        <v>14.069792856343076</v>
      </c>
      <c r="W139" s="176">
        <v>0</v>
      </c>
      <c r="X139" s="176">
        <v>1.8525641025641026</v>
      </c>
      <c r="Y139" s="176">
        <v>0</v>
      </c>
      <c r="Z139" s="176"/>
      <c r="AA139" s="139"/>
      <c r="AC139" s="2" t="s">
        <v>411</v>
      </c>
    </row>
    <row r="140" spans="2:29">
      <c r="B140" s="45" t="s">
        <v>258</v>
      </c>
      <c r="F140" s="45" t="s">
        <v>110</v>
      </c>
      <c r="J140" s="227">
        <f t="shared" si="43"/>
        <v>4.7471311737416508</v>
      </c>
      <c r="K140" s="27"/>
      <c r="L140" s="176">
        <v>0</v>
      </c>
      <c r="M140" s="176">
        <v>0</v>
      </c>
      <c r="N140" s="220">
        <f t="shared" si="40"/>
        <v>9.2846715328467153E-2</v>
      </c>
      <c r="O140" s="220">
        <f t="shared" si="41"/>
        <v>1.1279906307512131</v>
      </c>
      <c r="P140" s="176">
        <v>0</v>
      </c>
      <c r="Q140" s="220">
        <f t="shared" si="42"/>
        <v>3.5262938276619704</v>
      </c>
      <c r="R140" s="177">
        <v>0</v>
      </c>
      <c r="S140" s="176"/>
      <c r="T140" s="139"/>
      <c r="U140" s="176">
        <v>1.1279906307512131</v>
      </c>
      <c r="V140" s="176">
        <v>3.5262938276619704</v>
      </c>
      <c r="W140" s="176">
        <v>0</v>
      </c>
      <c r="X140" s="176">
        <v>9.2846715328467153E-2</v>
      </c>
      <c r="Y140" s="176">
        <v>0</v>
      </c>
      <c r="Z140" s="176"/>
      <c r="AA140" s="139"/>
      <c r="AC140" s="2" t="s">
        <v>411</v>
      </c>
    </row>
    <row r="141" spans="2:29">
      <c r="B141" s="45" t="s">
        <v>259</v>
      </c>
      <c r="F141" s="45" t="s">
        <v>110</v>
      </c>
      <c r="J141" s="227">
        <f t="shared" si="43"/>
        <v>12.939018851202896</v>
      </c>
      <c r="K141" s="27"/>
      <c r="L141" s="176">
        <v>0</v>
      </c>
      <c r="M141" s="176">
        <v>0</v>
      </c>
      <c r="N141" s="220">
        <f t="shared" si="40"/>
        <v>0</v>
      </c>
      <c r="O141" s="220">
        <f t="shared" si="41"/>
        <v>0</v>
      </c>
      <c r="P141" s="176">
        <v>0</v>
      </c>
      <c r="Q141" s="220">
        <f t="shared" si="42"/>
        <v>12.939018851202896</v>
      </c>
      <c r="R141" s="176">
        <v>0</v>
      </c>
      <c r="S141" s="176"/>
      <c r="T141" s="139"/>
      <c r="U141" s="176">
        <v>0</v>
      </c>
      <c r="V141" s="176">
        <v>12.939018851202896</v>
      </c>
      <c r="W141" s="176">
        <v>0</v>
      </c>
      <c r="X141" s="176">
        <v>0</v>
      </c>
      <c r="Y141" s="176">
        <v>0</v>
      </c>
      <c r="Z141" s="176"/>
      <c r="AA141" s="139"/>
      <c r="AC141" s="2" t="s">
        <v>411</v>
      </c>
    </row>
    <row r="142" spans="2:29">
      <c r="B142" s="45" t="s">
        <v>260</v>
      </c>
      <c r="F142" s="45" t="s">
        <v>110</v>
      </c>
      <c r="J142" s="227">
        <f t="shared" si="43"/>
        <v>-0.67853252340244818</v>
      </c>
      <c r="K142" s="27"/>
      <c r="L142" s="176">
        <v>0</v>
      </c>
      <c r="M142" s="176">
        <v>0</v>
      </c>
      <c r="N142" s="220">
        <f t="shared" si="40"/>
        <v>0</v>
      </c>
      <c r="O142" s="220">
        <f t="shared" si="41"/>
        <v>0</v>
      </c>
      <c r="P142" s="176">
        <v>0</v>
      </c>
      <c r="Q142" s="220">
        <f t="shared" si="42"/>
        <v>-0.67853252340244818</v>
      </c>
      <c r="R142" s="177">
        <v>0</v>
      </c>
      <c r="S142" s="176"/>
      <c r="T142" s="139"/>
      <c r="U142" s="176">
        <v>0</v>
      </c>
      <c r="V142" s="176">
        <v>-0.67853252340244818</v>
      </c>
      <c r="W142" s="176">
        <v>0</v>
      </c>
      <c r="X142" s="176">
        <v>0</v>
      </c>
      <c r="Y142" s="176">
        <v>0</v>
      </c>
      <c r="Z142" s="176"/>
      <c r="AA142" s="139"/>
      <c r="AC142" s="2" t="s">
        <v>411</v>
      </c>
    </row>
    <row r="143" spans="2:29">
      <c r="B143" s="45" t="s">
        <v>261</v>
      </c>
      <c r="F143" s="45" t="s">
        <v>110</v>
      </c>
      <c r="J143" s="227">
        <f t="shared" si="43"/>
        <v>2.9999999999999996</v>
      </c>
      <c r="K143" s="27"/>
      <c r="L143" s="176">
        <v>0</v>
      </c>
      <c r="M143" s="176">
        <v>0</v>
      </c>
      <c r="N143" s="220">
        <f t="shared" si="40"/>
        <v>0</v>
      </c>
      <c r="O143" s="220">
        <f t="shared" si="41"/>
        <v>0</v>
      </c>
      <c r="P143" s="176">
        <v>0</v>
      </c>
      <c r="Q143" s="220">
        <f t="shared" si="42"/>
        <v>2.9999999999999996</v>
      </c>
      <c r="R143" s="176">
        <v>0</v>
      </c>
      <c r="S143" s="176"/>
      <c r="T143" s="139"/>
      <c r="U143" s="176">
        <v>0</v>
      </c>
      <c r="V143" s="176">
        <v>2.9999999999999996</v>
      </c>
      <c r="W143" s="176">
        <v>0</v>
      </c>
      <c r="X143" s="176">
        <v>0</v>
      </c>
      <c r="Y143" s="176">
        <v>0</v>
      </c>
      <c r="Z143" s="176"/>
      <c r="AA143" s="139"/>
      <c r="AC143" s="2" t="s">
        <v>411</v>
      </c>
    </row>
    <row r="144" spans="2:29">
      <c r="J144" s="27"/>
      <c r="K144" s="27"/>
      <c r="L144" s="27"/>
      <c r="M144" s="27"/>
      <c r="N144" s="27"/>
      <c r="O144" s="27"/>
      <c r="P144" s="27"/>
      <c r="Q144" s="27"/>
      <c r="R144" s="27"/>
      <c r="S144" s="27"/>
      <c r="T144" s="66"/>
      <c r="U144" s="27"/>
      <c r="V144" s="27"/>
      <c r="W144" s="27"/>
      <c r="X144" s="27"/>
      <c r="Y144" s="27"/>
      <c r="Z144" s="27"/>
      <c r="AA144" s="59"/>
    </row>
    <row r="145" spans="2:31">
      <c r="B145" s="44" t="s">
        <v>264</v>
      </c>
      <c r="C145" s="45"/>
      <c r="D145" s="45"/>
      <c r="J145" s="27"/>
      <c r="K145" s="27"/>
      <c r="L145" s="27"/>
      <c r="M145" s="27"/>
      <c r="N145" s="27"/>
      <c r="O145" s="27"/>
      <c r="P145" s="27"/>
      <c r="Q145" s="27"/>
      <c r="R145" s="27"/>
      <c r="S145" s="27"/>
      <c r="T145" s="66"/>
      <c r="U145" s="27"/>
      <c r="V145" s="27"/>
      <c r="W145" s="66"/>
      <c r="X145" s="27"/>
      <c r="Y145" s="27"/>
      <c r="Z145" s="27"/>
      <c r="AA145" s="59"/>
    </row>
    <row r="146" spans="2:31">
      <c r="J146" s="217"/>
      <c r="K146" s="27"/>
      <c r="L146" s="27"/>
      <c r="M146" s="27"/>
      <c r="N146" s="27"/>
      <c r="O146" s="27"/>
      <c r="P146" s="27"/>
      <c r="Q146" s="27"/>
      <c r="R146" s="27"/>
      <c r="S146" s="27"/>
      <c r="T146" s="66"/>
      <c r="U146" s="27"/>
      <c r="V146" s="27"/>
      <c r="W146" s="66"/>
      <c r="X146" s="27"/>
      <c r="Y146" s="27"/>
      <c r="Z146" s="27"/>
      <c r="AA146" s="59"/>
    </row>
    <row r="147" spans="2:31">
      <c r="B147" s="44" t="s">
        <v>251</v>
      </c>
      <c r="J147" s="217"/>
      <c r="K147" s="27"/>
      <c r="L147" s="27"/>
      <c r="M147" s="27"/>
      <c r="N147" s="27"/>
      <c r="O147" s="27"/>
      <c r="P147" s="27"/>
      <c r="Q147" s="27"/>
      <c r="R147" s="27"/>
      <c r="S147" s="27"/>
      <c r="T147" s="66"/>
      <c r="U147" s="27"/>
      <c r="V147" s="27"/>
      <c r="W147" s="66"/>
      <c r="X147" s="27"/>
      <c r="Y147" s="27"/>
      <c r="Z147" s="27"/>
      <c r="AA147" s="59"/>
    </row>
    <row r="148" spans="2:31">
      <c r="B148" s="45" t="s">
        <v>252</v>
      </c>
      <c r="F148" s="45" t="s">
        <v>110</v>
      </c>
      <c r="J148" s="218">
        <f>SUM(L148:S148)</f>
        <v>2130.9264980554194</v>
      </c>
      <c r="K148" s="27"/>
      <c r="L148" s="176">
        <v>212</v>
      </c>
      <c r="M148" s="176">
        <v>40</v>
      </c>
      <c r="N148" s="220">
        <f t="shared" ref="N148:N157" si="44">W148+X148+Z148-Y148</f>
        <v>1245.2419192322309</v>
      </c>
      <c r="O148" s="220">
        <f t="shared" ref="O148:O157" si="45">U148+Y148</f>
        <v>102.60499829325612</v>
      </c>
      <c r="P148" s="176">
        <v>126.54000000000002</v>
      </c>
      <c r="Q148" s="220">
        <f t="shared" ref="Q148:Q157" si="46">V148-Z148</f>
        <v>384.53958052993232</v>
      </c>
      <c r="R148" s="176">
        <v>20</v>
      </c>
      <c r="S148" s="176"/>
      <c r="T148" s="139"/>
      <c r="U148" s="176">
        <v>0</v>
      </c>
      <c r="V148" s="176">
        <v>400.24998635864705</v>
      </c>
      <c r="W148" s="176">
        <v>1115.1365116967722</v>
      </c>
      <c r="X148" s="176">
        <v>217</v>
      </c>
      <c r="Y148" s="235">
        <f t="shared" ref="Y148:Y157" si="47">IFERROR(Y122/W122*W148,0)</f>
        <v>102.60499829325612</v>
      </c>
      <c r="Z148" s="235">
        <f t="shared" ref="Z148:Z157" si="48">IFERROR(Z122/V122*V148,0)</f>
        <v>15.710405828714748</v>
      </c>
      <c r="AA148" s="139"/>
      <c r="AC148" s="2" t="s">
        <v>409</v>
      </c>
      <c r="AE148" s="23"/>
    </row>
    <row r="149" spans="2:31">
      <c r="B149" s="45" t="s">
        <v>253</v>
      </c>
      <c r="F149" s="45" t="s">
        <v>110</v>
      </c>
      <c r="J149" s="218">
        <f t="shared" ref="J149:J157" si="49">SUM(L149:S149)</f>
        <v>3402.9601687888653</v>
      </c>
      <c r="K149" s="27"/>
      <c r="L149" s="176">
        <v>114</v>
      </c>
      <c r="M149" s="176">
        <v>50</v>
      </c>
      <c r="N149" s="220">
        <f t="shared" si="44"/>
        <v>970.88342243070656</v>
      </c>
      <c r="O149" s="220">
        <f t="shared" si="45"/>
        <v>1640.7067463581591</v>
      </c>
      <c r="P149" s="176">
        <v>253.87</v>
      </c>
      <c r="Q149" s="220">
        <f t="shared" si="46"/>
        <v>337.5</v>
      </c>
      <c r="R149" s="176">
        <v>36</v>
      </c>
      <c r="S149" s="176"/>
      <c r="T149" s="139"/>
      <c r="U149" s="176">
        <v>1571</v>
      </c>
      <c r="V149" s="176">
        <v>337.5</v>
      </c>
      <c r="W149" s="176">
        <v>757.59016878886564</v>
      </c>
      <c r="X149" s="176">
        <v>283</v>
      </c>
      <c r="Y149" s="235">
        <f t="shared" si="47"/>
        <v>69.706746358159066</v>
      </c>
      <c r="Z149" s="235">
        <f t="shared" si="48"/>
        <v>0</v>
      </c>
      <c r="AA149" s="139"/>
      <c r="AC149" s="2" t="s">
        <v>409</v>
      </c>
    </row>
    <row r="150" spans="2:31">
      <c r="B150" s="45" t="s">
        <v>254</v>
      </c>
      <c r="F150" s="45" t="s">
        <v>110</v>
      </c>
      <c r="J150" s="218">
        <f t="shared" si="49"/>
        <v>3329.7567930928299</v>
      </c>
      <c r="K150" s="27"/>
      <c r="L150" s="176">
        <v>0</v>
      </c>
      <c r="M150" s="176">
        <v>130</v>
      </c>
      <c r="N150" s="220">
        <f t="shared" si="44"/>
        <v>1449.4318521543444</v>
      </c>
      <c r="O150" s="220">
        <f t="shared" si="45"/>
        <v>1291.8249401331227</v>
      </c>
      <c r="P150" s="176">
        <v>0</v>
      </c>
      <c r="Q150" s="220">
        <f t="shared" si="46"/>
        <v>458.50000080536284</v>
      </c>
      <c r="R150" s="176">
        <v>0</v>
      </c>
      <c r="S150" s="176"/>
      <c r="T150" s="139"/>
      <c r="U150" s="176">
        <v>1149</v>
      </c>
      <c r="V150" s="176">
        <v>458.50000080536284</v>
      </c>
      <c r="W150" s="176">
        <v>1552.2567922874671</v>
      </c>
      <c r="X150" s="176">
        <v>40</v>
      </c>
      <c r="Y150" s="235">
        <f t="shared" si="47"/>
        <v>142.82494013312271</v>
      </c>
      <c r="Z150" s="235">
        <f t="shared" si="48"/>
        <v>0</v>
      </c>
      <c r="AA150" s="139"/>
      <c r="AC150" s="2" t="s">
        <v>409</v>
      </c>
    </row>
    <row r="151" spans="2:31">
      <c r="B151" s="45" t="s">
        <v>255</v>
      </c>
      <c r="F151" s="45" t="s">
        <v>110</v>
      </c>
      <c r="J151" s="218">
        <f t="shared" si="49"/>
        <v>301.43799491439665</v>
      </c>
      <c r="K151" s="27"/>
      <c r="L151" s="176">
        <v>42</v>
      </c>
      <c r="M151" s="176">
        <v>25</v>
      </c>
      <c r="N151" s="220">
        <f t="shared" si="44"/>
        <v>162.198559495083</v>
      </c>
      <c r="O151" s="220">
        <f t="shared" si="45"/>
        <v>72.239435419313622</v>
      </c>
      <c r="P151" s="176">
        <v>0</v>
      </c>
      <c r="Q151" s="220">
        <f t="shared" si="46"/>
        <v>0</v>
      </c>
      <c r="R151" s="176">
        <v>0</v>
      </c>
      <c r="S151" s="176"/>
      <c r="T151" s="139"/>
      <c r="U151" s="176">
        <v>55.803025589243241</v>
      </c>
      <c r="V151" s="176">
        <v>0</v>
      </c>
      <c r="W151" s="176">
        <v>178.63496932515338</v>
      </c>
      <c r="X151" s="176">
        <v>0</v>
      </c>
      <c r="Y151" s="235">
        <f t="shared" si="47"/>
        <v>16.436409830070382</v>
      </c>
      <c r="Z151" s="235">
        <f t="shared" si="48"/>
        <v>0</v>
      </c>
      <c r="AA151" s="139"/>
      <c r="AC151" s="2" t="s">
        <v>409</v>
      </c>
    </row>
    <row r="152" spans="2:31">
      <c r="B152" s="45" t="s">
        <v>256</v>
      </c>
      <c r="F152" s="45" t="s">
        <v>110</v>
      </c>
      <c r="J152" s="218">
        <f t="shared" si="49"/>
        <v>162</v>
      </c>
      <c r="K152" s="27"/>
      <c r="L152" s="176">
        <v>0</v>
      </c>
      <c r="M152" s="176">
        <v>0</v>
      </c>
      <c r="N152" s="220">
        <f t="shared" si="44"/>
        <v>0</v>
      </c>
      <c r="O152" s="220">
        <f t="shared" si="45"/>
        <v>162</v>
      </c>
      <c r="P152" s="176">
        <v>0</v>
      </c>
      <c r="Q152" s="220">
        <f t="shared" si="46"/>
        <v>0</v>
      </c>
      <c r="R152" s="176">
        <v>0</v>
      </c>
      <c r="S152" s="176"/>
      <c r="T152" s="139"/>
      <c r="U152" s="176">
        <v>162</v>
      </c>
      <c r="V152" s="176">
        <v>0</v>
      </c>
      <c r="W152" s="176">
        <v>0</v>
      </c>
      <c r="X152" s="176">
        <v>0</v>
      </c>
      <c r="Y152" s="235">
        <f t="shared" si="47"/>
        <v>0</v>
      </c>
      <c r="Z152" s="235">
        <f t="shared" si="48"/>
        <v>0</v>
      </c>
      <c r="AA152" s="139"/>
      <c r="AC152" s="2" t="s">
        <v>409</v>
      </c>
    </row>
    <row r="153" spans="2:31">
      <c r="B153" s="45" t="s">
        <v>257</v>
      </c>
      <c r="F153" s="45" t="s">
        <v>110</v>
      </c>
      <c r="J153" s="218">
        <f t="shared" si="49"/>
        <v>268</v>
      </c>
      <c r="K153" s="27"/>
      <c r="L153" s="176">
        <v>0</v>
      </c>
      <c r="M153" s="176">
        <v>0</v>
      </c>
      <c r="N153" s="220">
        <f t="shared" si="44"/>
        <v>0</v>
      </c>
      <c r="O153" s="220">
        <f t="shared" si="45"/>
        <v>263</v>
      </c>
      <c r="P153" s="176">
        <v>0</v>
      </c>
      <c r="Q153" s="220">
        <f t="shared" si="46"/>
        <v>0</v>
      </c>
      <c r="R153" s="176">
        <v>5</v>
      </c>
      <c r="S153" s="176"/>
      <c r="T153" s="139"/>
      <c r="U153" s="176">
        <v>263</v>
      </c>
      <c r="V153" s="176">
        <v>0</v>
      </c>
      <c r="W153" s="176">
        <v>0</v>
      </c>
      <c r="X153" s="176">
        <v>0</v>
      </c>
      <c r="Y153" s="235">
        <f t="shared" si="47"/>
        <v>0</v>
      </c>
      <c r="Z153" s="235">
        <f t="shared" si="48"/>
        <v>0</v>
      </c>
      <c r="AA153" s="139"/>
      <c r="AC153" s="2" t="s">
        <v>409</v>
      </c>
    </row>
    <row r="154" spans="2:31">
      <c r="B154" s="45" t="s">
        <v>258</v>
      </c>
      <c r="F154" s="45" t="s">
        <v>110</v>
      </c>
      <c r="J154" s="218">
        <f t="shared" si="49"/>
        <v>0</v>
      </c>
      <c r="K154" s="27"/>
      <c r="L154" s="176">
        <v>0</v>
      </c>
      <c r="M154" s="176">
        <v>0</v>
      </c>
      <c r="N154" s="220">
        <f t="shared" si="44"/>
        <v>0</v>
      </c>
      <c r="O154" s="220">
        <f t="shared" si="45"/>
        <v>0</v>
      </c>
      <c r="P154" s="176">
        <v>0</v>
      </c>
      <c r="Q154" s="220">
        <f t="shared" si="46"/>
        <v>0</v>
      </c>
      <c r="R154" s="176">
        <v>0</v>
      </c>
      <c r="S154" s="176"/>
      <c r="T154" s="139"/>
      <c r="U154" s="176">
        <v>0</v>
      </c>
      <c r="V154" s="176">
        <v>0</v>
      </c>
      <c r="W154" s="176">
        <v>0</v>
      </c>
      <c r="X154" s="176">
        <v>0</v>
      </c>
      <c r="Y154" s="235">
        <f t="shared" si="47"/>
        <v>0</v>
      </c>
      <c r="Z154" s="235">
        <f t="shared" si="48"/>
        <v>0</v>
      </c>
      <c r="AA154" s="139"/>
      <c r="AC154" s="2" t="s">
        <v>409</v>
      </c>
    </row>
    <row r="155" spans="2:31">
      <c r="B155" s="45" t="s">
        <v>259</v>
      </c>
      <c r="F155" s="45" t="s">
        <v>110</v>
      </c>
      <c r="J155" s="218">
        <f t="shared" si="49"/>
        <v>0</v>
      </c>
      <c r="K155" s="27"/>
      <c r="L155" s="176">
        <v>0</v>
      </c>
      <c r="M155" s="176">
        <v>0</v>
      </c>
      <c r="N155" s="220">
        <f t="shared" si="44"/>
        <v>0</v>
      </c>
      <c r="O155" s="220">
        <f t="shared" si="45"/>
        <v>0</v>
      </c>
      <c r="P155" s="176">
        <v>0</v>
      </c>
      <c r="Q155" s="220">
        <f t="shared" si="46"/>
        <v>0</v>
      </c>
      <c r="R155" s="176">
        <v>0</v>
      </c>
      <c r="S155" s="176"/>
      <c r="T155" s="139"/>
      <c r="U155" s="176">
        <v>0</v>
      </c>
      <c r="V155" s="176">
        <v>0</v>
      </c>
      <c r="W155" s="176">
        <v>0</v>
      </c>
      <c r="X155" s="176">
        <v>0</v>
      </c>
      <c r="Y155" s="235">
        <f t="shared" si="47"/>
        <v>0</v>
      </c>
      <c r="Z155" s="235">
        <f t="shared" si="48"/>
        <v>0</v>
      </c>
      <c r="AA155" s="139"/>
      <c r="AC155" s="2" t="s">
        <v>409</v>
      </c>
    </row>
    <row r="156" spans="2:31">
      <c r="B156" s="45" t="s">
        <v>260</v>
      </c>
      <c r="F156" s="45" t="s">
        <v>110</v>
      </c>
      <c r="J156" s="218">
        <f t="shared" si="49"/>
        <v>0</v>
      </c>
      <c r="K156" s="27"/>
      <c r="L156" s="176">
        <v>0</v>
      </c>
      <c r="M156" s="176">
        <v>0</v>
      </c>
      <c r="N156" s="220">
        <f t="shared" si="44"/>
        <v>0</v>
      </c>
      <c r="O156" s="220">
        <f t="shared" si="45"/>
        <v>0</v>
      </c>
      <c r="P156" s="176">
        <v>0</v>
      </c>
      <c r="Q156" s="220">
        <f t="shared" si="46"/>
        <v>0</v>
      </c>
      <c r="R156" s="176">
        <v>0</v>
      </c>
      <c r="S156" s="176"/>
      <c r="T156" s="139"/>
      <c r="U156" s="176">
        <v>0</v>
      </c>
      <c r="V156" s="176">
        <v>0</v>
      </c>
      <c r="W156" s="176">
        <v>0</v>
      </c>
      <c r="X156" s="176">
        <v>0</v>
      </c>
      <c r="Y156" s="235">
        <f t="shared" si="47"/>
        <v>0</v>
      </c>
      <c r="Z156" s="235">
        <f t="shared" si="48"/>
        <v>0</v>
      </c>
      <c r="AA156" s="139"/>
      <c r="AC156" s="2" t="s">
        <v>409</v>
      </c>
    </row>
    <row r="157" spans="2:31">
      <c r="B157" s="45" t="s">
        <v>261</v>
      </c>
      <c r="F157" s="45" t="s">
        <v>110</v>
      </c>
      <c r="J157" s="218">
        <f t="shared" si="49"/>
        <v>0</v>
      </c>
      <c r="K157" s="27"/>
      <c r="L157" s="176">
        <v>0</v>
      </c>
      <c r="M157" s="176">
        <v>0</v>
      </c>
      <c r="N157" s="220">
        <f t="shared" si="44"/>
        <v>0</v>
      </c>
      <c r="O157" s="220">
        <f t="shared" si="45"/>
        <v>0</v>
      </c>
      <c r="P157" s="176">
        <v>0</v>
      </c>
      <c r="Q157" s="220">
        <f t="shared" si="46"/>
        <v>0</v>
      </c>
      <c r="R157" s="176">
        <v>0</v>
      </c>
      <c r="S157" s="176"/>
      <c r="T157" s="139"/>
      <c r="U157" s="176">
        <v>0</v>
      </c>
      <c r="V157" s="176">
        <v>0</v>
      </c>
      <c r="W157" s="176">
        <v>0</v>
      </c>
      <c r="X157" s="176">
        <v>0</v>
      </c>
      <c r="Y157" s="235">
        <f t="shared" si="47"/>
        <v>0</v>
      </c>
      <c r="Z157" s="235">
        <f t="shared" si="48"/>
        <v>0</v>
      </c>
      <c r="AA157" s="139"/>
      <c r="AC157" s="2" t="s">
        <v>409</v>
      </c>
    </row>
    <row r="158" spans="2:31">
      <c r="B158" s="121"/>
      <c r="C158" s="59"/>
      <c r="D158" s="59"/>
      <c r="E158" s="59"/>
      <c r="G158" s="59"/>
      <c r="H158" s="59"/>
      <c r="I158" s="59"/>
      <c r="J158" s="217"/>
      <c r="K158" s="66"/>
      <c r="L158" s="139"/>
      <c r="M158" s="139"/>
      <c r="N158" s="217"/>
      <c r="O158" s="79"/>
      <c r="P158" s="79"/>
      <c r="Q158" s="79"/>
      <c r="R158" s="79"/>
      <c r="S158" s="79"/>
      <c r="T158" s="139"/>
      <c r="U158" s="79"/>
      <c r="V158" s="79"/>
      <c r="W158" s="79"/>
      <c r="X158" s="139"/>
      <c r="Y158" s="139"/>
      <c r="Z158" s="139"/>
      <c r="AA158" s="139"/>
    </row>
    <row r="159" spans="2:31">
      <c r="B159" s="142" t="s">
        <v>262</v>
      </c>
      <c r="C159" s="59"/>
      <c r="D159" s="59"/>
      <c r="E159" s="59"/>
      <c r="F159" s="59"/>
      <c r="G159" s="59"/>
      <c r="H159" s="59"/>
      <c r="I159" s="59"/>
      <c r="J159" s="217"/>
      <c r="K159" s="66"/>
      <c r="L159" s="139"/>
      <c r="M159" s="139"/>
      <c r="N159" s="217"/>
      <c r="O159" s="132"/>
      <c r="P159" s="132"/>
      <c r="Q159" s="132"/>
      <c r="R159" s="132"/>
      <c r="S159" s="132"/>
      <c r="T159" s="139"/>
      <c r="U159" s="132"/>
      <c r="V159" s="132"/>
      <c r="W159" s="132"/>
      <c r="X159" s="139"/>
      <c r="Y159" s="139"/>
      <c r="Z159" s="139"/>
      <c r="AA159" s="139"/>
    </row>
    <row r="160" spans="2:31">
      <c r="B160" s="45" t="s">
        <v>252</v>
      </c>
      <c r="F160" s="45" t="s">
        <v>110</v>
      </c>
      <c r="J160" s="218">
        <f>SUM(L160:S160)</f>
        <v>75</v>
      </c>
      <c r="K160" s="27"/>
      <c r="L160" s="176">
        <v>41</v>
      </c>
      <c r="M160" s="176">
        <v>0</v>
      </c>
      <c r="N160" s="220">
        <f t="shared" ref="N160:N169" si="50">W160+X160+Z160-Y160</f>
        <v>0</v>
      </c>
      <c r="O160" s="220">
        <f t="shared" ref="O160:O169" si="51">U160+Y160</f>
        <v>0</v>
      </c>
      <c r="P160" s="176">
        <v>0</v>
      </c>
      <c r="Q160" s="220">
        <f t="shared" ref="Q160:Q169" si="52">V160-Z160</f>
        <v>34</v>
      </c>
      <c r="R160" s="176">
        <v>0</v>
      </c>
      <c r="S160" s="176"/>
      <c r="T160" s="139"/>
      <c r="U160" s="176">
        <v>0</v>
      </c>
      <c r="V160" s="176">
        <v>34</v>
      </c>
      <c r="W160" s="176">
        <v>0</v>
      </c>
      <c r="X160" s="176">
        <v>0</v>
      </c>
      <c r="Y160" s="235">
        <f t="shared" ref="Y160:Y169" si="53">IFERROR(Y134/W134*W160,0)</f>
        <v>0</v>
      </c>
      <c r="Z160" s="235">
        <f t="shared" ref="Z160:Z169" si="54">IFERROR(Z134/V134*V160,0)</f>
        <v>0</v>
      </c>
      <c r="AA160" s="139"/>
      <c r="AC160" s="2" t="s">
        <v>409</v>
      </c>
    </row>
    <row r="161" spans="1:31">
      <c r="B161" s="45" t="s">
        <v>253</v>
      </c>
      <c r="F161" s="45" t="s">
        <v>110</v>
      </c>
      <c r="J161" s="218">
        <f t="shared" ref="J161:J168" si="55">SUM(L161:S161)</f>
        <v>744.2500715717149</v>
      </c>
      <c r="K161" s="27"/>
      <c r="L161" s="176">
        <v>30</v>
      </c>
      <c r="M161" s="176">
        <v>0</v>
      </c>
      <c r="N161" s="220">
        <f t="shared" si="50"/>
        <v>0</v>
      </c>
      <c r="O161" s="220">
        <f t="shared" si="51"/>
        <v>0</v>
      </c>
      <c r="P161" s="176">
        <v>0</v>
      </c>
      <c r="Q161" s="220">
        <f t="shared" si="52"/>
        <v>714.2500715717149</v>
      </c>
      <c r="R161" s="176">
        <v>0</v>
      </c>
      <c r="S161" s="176"/>
      <c r="T161" s="139"/>
      <c r="U161" s="176">
        <v>0</v>
      </c>
      <c r="V161" s="176">
        <v>714.2500715717149</v>
      </c>
      <c r="W161" s="176">
        <v>0</v>
      </c>
      <c r="X161" s="176">
        <v>0</v>
      </c>
      <c r="Y161" s="235">
        <f t="shared" si="53"/>
        <v>0</v>
      </c>
      <c r="Z161" s="235">
        <f t="shared" si="54"/>
        <v>0</v>
      </c>
      <c r="AA161" s="139"/>
      <c r="AC161" s="2" t="s">
        <v>409</v>
      </c>
    </row>
    <row r="162" spans="1:31">
      <c r="B162" s="45" t="s">
        <v>254</v>
      </c>
      <c r="F162" s="45" t="s">
        <v>110</v>
      </c>
      <c r="J162" s="218">
        <f t="shared" si="55"/>
        <v>405.75007157171484</v>
      </c>
      <c r="K162" s="27"/>
      <c r="L162" s="176">
        <v>330</v>
      </c>
      <c r="M162" s="176">
        <v>0</v>
      </c>
      <c r="N162" s="220">
        <f t="shared" si="50"/>
        <v>0</v>
      </c>
      <c r="O162" s="220">
        <f t="shared" si="51"/>
        <v>24</v>
      </c>
      <c r="P162" s="176">
        <v>0</v>
      </c>
      <c r="Q162" s="220">
        <f t="shared" si="52"/>
        <v>51.750071571714862</v>
      </c>
      <c r="R162" s="176">
        <v>0</v>
      </c>
      <c r="S162" s="176"/>
      <c r="T162" s="139"/>
      <c r="U162" s="176">
        <v>24</v>
      </c>
      <c r="V162" s="176">
        <v>51.750071571714862</v>
      </c>
      <c r="W162" s="176">
        <v>0</v>
      </c>
      <c r="X162" s="176">
        <v>0</v>
      </c>
      <c r="Y162" s="235">
        <f t="shared" si="53"/>
        <v>0</v>
      </c>
      <c r="Z162" s="235">
        <f t="shared" si="54"/>
        <v>0</v>
      </c>
      <c r="AA162" s="139"/>
      <c r="AC162" s="2" t="s">
        <v>409</v>
      </c>
    </row>
    <row r="163" spans="1:31">
      <c r="B163" s="45" t="s">
        <v>255</v>
      </c>
      <c r="F163" s="45" t="s">
        <v>110</v>
      </c>
      <c r="J163" s="218">
        <f t="shared" si="55"/>
        <v>1126.5</v>
      </c>
      <c r="K163" s="27"/>
      <c r="L163" s="176">
        <v>0</v>
      </c>
      <c r="M163" s="176">
        <v>8</v>
      </c>
      <c r="N163" s="220">
        <f t="shared" si="50"/>
        <v>0</v>
      </c>
      <c r="O163" s="220">
        <f t="shared" si="51"/>
        <v>0</v>
      </c>
      <c r="P163" s="176">
        <v>0</v>
      </c>
      <c r="Q163" s="220">
        <f t="shared" si="52"/>
        <v>1118.5</v>
      </c>
      <c r="R163" s="176">
        <v>0</v>
      </c>
      <c r="S163" s="176"/>
      <c r="T163" s="139"/>
      <c r="U163" s="176">
        <v>0</v>
      </c>
      <c r="V163" s="176">
        <v>1118.5</v>
      </c>
      <c r="W163" s="176">
        <v>0</v>
      </c>
      <c r="X163" s="176">
        <v>0</v>
      </c>
      <c r="Y163" s="235">
        <f t="shared" si="53"/>
        <v>0</v>
      </c>
      <c r="Z163" s="235">
        <f t="shared" si="54"/>
        <v>0</v>
      </c>
      <c r="AA163" s="139"/>
      <c r="AC163" s="2" t="s">
        <v>409</v>
      </c>
    </row>
    <row r="164" spans="1:31">
      <c r="B164" s="45" t="s">
        <v>256</v>
      </c>
      <c r="F164" s="45" t="s">
        <v>110</v>
      </c>
      <c r="J164" s="218">
        <f t="shared" si="55"/>
        <v>60</v>
      </c>
      <c r="K164" s="27"/>
      <c r="L164" s="176">
        <v>0</v>
      </c>
      <c r="M164" s="176">
        <v>0</v>
      </c>
      <c r="N164" s="220">
        <f t="shared" si="50"/>
        <v>0</v>
      </c>
      <c r="O164" s="220">
        <f t="shared" si="51"/>
        <v>60</v>
      </c>
      <c r="P164" s="176">
        <v>0</v>
      </c>
      <c r="Q164" s="220">
        <f t="shared" si="52"/>
        <v>0</v>
      </c>
      <c r="R164" s="176">
        <v>0</v>
      </c>
      <c r="S164" s="176"/>
      <c r="T164" s="139"/>
      <c r="U164" s="176">
        <v>60</v>
      </c>
      <c r="V164" s="176">
        <v>0</v>
      </c>
      <c r="W164" s="176">
        <v>0</v>
      </c>
      <c r="X164" s="176">
        <v>0</v>
      </c>
      <c r="Y164" s="235">
        <f t="shared" si="53"/>
        <v>0</v>
      </c>
      <c r="Z164" s="235">
        <f t="shared" si="54"/>
        <v>0</v>
      </c>
      <c r="AA164" s="139"/>
      <c r="AC164" s="2" t="s">
        <v>409</v>
      </c>
    </row>
    <row r="165" spans="1:31">
      <c r="B165" s="45" t="s">
        <v>257</v>
      </c>
      <c r="F165" s="45" t="s">
        <v>110</v>
      </c>
      <c r="J165" s="218">
        <f t="shared" si="55"/>
        <v>1143</v>
      </c>
      <c r="K165" s="27"/>
      <c r="L165" s="176">
        <v>0</v>
      </c>
      <c r="M165" s="176">
        <v>0</v>
      </c>
      <c r="N165" s="220">
        <f t="shared" si="50"/>
        <v>1100</v>
      </c>
      <c r="O165" s="220">
        <f t="shared" si="51"/>
        <v>43</v>
      </c>
      <c r="P165" s="176">
        <v>0</v>
      </c>
      <c r="Q165" s="220">
        <f t="shared" si="52"/>
        <v>0</v>
      </c>
      <c r="R165" s="176">
        <v>0</v>
      </c>
      <c r="S165" s="176"/>
      <c r="T165" s="139"/>
      <c r="U165" s="176">
        <v>43</v>
      </c>
      <c r="V165" s="176">
        <v>0</v>
      </c>
      <c r="W165" s="176">
        <v>0</v>
      </c>
      <c r="X165" s="176">
        <v>1100</v>
      </c>
      <c r="Y165" s="235">
        <f t="shared" si="53"/>
        <v>0</v>
      </c>
      <c r="Z165" s="235">
        <f t="shared" si="54"/>
        <v>0</v>
      </c>
      <c r="AA165" s="139"/>
      <c r="AC165" s="2" t="s">
        <v>409</v>
      </c>
    </row>
    <row r="166" spans="1:31">
      <c r="B166" s="45" t="s">
        <v>258</v>
      </c>
      <c r="F166" s="45" t="s">
        <v>110</v>
      </c>
      <c r="J166" s="218">
        <f t="shared" si="55"/>
        <v>1227</v>
      </c>
      <c r="K166" s="27"/>
      <c r="L166" s="176">
        <v>0</v>
      </c>
      <c r="M166" s="176">
        <v>0</v>
      </c>
      <c r="N166" s="220">
        <f t="shared" si="50"/>
        <v>0</v>
      </c>
      <c r="O166" s="220">
        <f t="shared" si="51"/>
        <v>142</v>
      </c>
      <c r="P166" s="176">
        <v>0</v>
      </c>
      <c r="Q166" s="220">
        <f t="shared" si="52"/>
        <v>1085</v>
      </c>
      <c r="R166" s="177">
        <v>0</v>
      </c>
      <c r="S166" s="176"/>
      <c r="T166" s="139"/>
      <c r="U166" s="176">
        <v>142</v>
      </c>
      <c r="V166" s="176">
        <v>1085</v>
      </c>
      <c r="W166" s="176">
        <v>0</v>
      </c>
      <c r="X166" s="176">
        <v>0</v>
      </c>
      <c r="Y166" s="235">
        <f t="shared" si="53"/>
        <v>0</v>
      </c>
      <c r="Z166" s="235">
        <f t="shared" si="54"/>
        <v>0</v>
      </c>
      <c r="AA166" s="139"/>
      <c r="AC166" s="2" t="s">
        <v>409</v>
      </c>
    </row>
    <row r="167" spans="1:31">
      <c r="B167" s="45" t="s">
        <v>259</v>
      </c>
      <c r="F167" s="45" t="s">
        <v>110</v>
      </c>
      <c r="J167" s="218">
        <f t="shared" si="55"/>
        <v>0</v>
      </c>
      <c r="K167" s="27"/>
      <c r="L167" s="176">
        <v>0</v>
      </c>
      <c r="M167" s="176">
        <v>0</v>
      </c>
      <c r="N167" s="220">
        <f t="shared" si="50"/>
        <v>0</v>
      </c>
      <c r="O167" s="220">
        <f t="shared" si="51"/>
        <v>0</v>
      </c>
      <c r="P167" s="176">
        <v>0</v>
      </c>
      <c r="Q167" s="220">
        <f t="shared" si="52"/>
        <v>0</v>
      </c>
      <c r="R167" s="176">
        <v>0</v>
      </c>
      <c r="S167" s="176"/>
      <c r="T167" s="139"/>
      <c r="U167" s="176">
        <v>0</v>
      </c>
      <c r="V167" s="176">
        <v>0</v>
      </c>
      <c r="W167" s="176">
        <v>0</v>
      </c>
      <c r="X167" s="176">
        <v>0</v>
      </c>
      <c r="Y167" s="235">
        <f t="shared" si="53"/>
        <v>0</v>
      </c>
      <c r="Z167" s="235">
        <f t="shared" si="54"/>
        <v>0</v>
      </c>
      <c r="AA167" s="139"/>
      <c r="AC167" s="2" t="s">
        <v>409</v>
      </c>
    </row>
    <row r="168" spans="1:31">
      <c r="B168" s="45" t="s">
        <v>260</v>
      </c>
      <c r="F168" s="45" t="s">
        <v>110</v>
      </c>
      <c r="J168" s="218">
        <f t="shared" si="55"/>
        <v>0</v>
      </c>
      <c r="K168" s="27"/>
      <c r="L168" s="176">
        <v>0</v>
      </c>
      <c r="M168" s="176">
        <v>0</v>
      </c>
      <c r="N168" s="220">
        <f t="shared" si="50"/>
        <v>0</v>
      </c>
      <c r="O168" s="220">
        <f t="shared" si="51"/>
        <v>0</v>
      </c>
      <c r="P168" s="176">
        <v>0</v>
      </c>
      <c r="Q168" s="220">
        <f t="shared" si="52"/>
        <v>0</v>
      </c>
      <c r="R168" s="177">
        <v>0</v>
      </c>
      <c r="S168" s="176"/>
      <c r="T168" s="139"/>
      <c r="U168" s="176">
        <v>0</v>
      </c>
      <c r="V168" s="176">
        <v>0</v>
      </c>
      <c r="W168" s="176">
        <v>0</v>
      </c>
      <c r="X168" s="176">
        <v>0</v>
      </c>
      <c r="Y168" s="235">
        <f t="shared" si="53"/>
        <v>0</v>
      </c>
      <c r="Z168" s="235">
        <f t="shared" si="54"/>
        <v>0</v>
      </c>
      <c r="AA168" s="139"/>
      <c r="AC168" s="2" t="s">
        <v>409</v>
      </c>
    </row>
    <row r="169" spans="1:31">
      <c r="B169" s="45" t="s">
        <v>261</v>
      </c>
      <c r="F169" s="45" t="s">
        <v>110</v>
      </c>
      <c r="J169" s="218">
        <f>SUM(L169:S169)</f>
        <v>0</v>
      </c>
      <c r="K169" s="27"/>
      <c r="L169" s="176">
        <v>0</v>
      </c>
      <c r="M169" s="176">
        <v>0</v>
      </c>
      <c r="N169" s="220">
        <f t="shared" si="50"/>
        <v>0</v>
      </c>
      <c r="O169" s="220">
        <f t="shared" si="51"/>
        <v>0</v>
      </c>
      <c r="P169" s="176">
        <v>0</v>
      </c>
      <c r="Q169" s="220">
        <f t="shared" si="52"/>
        <v>0</v>
      </c>
      <c r="R169" s="176">
        <v>0</v>
      </c>
      <c r="S169" s="176"/>
      <c r="T169" s="139"/>
      <c r="U169" s="176">
        <v>0</v>
      </c>
      <c r="V169" s="176">
        <v>0</v>
      </c>
      <c r="W169" s="176">
        <v>0</v>
      </c>
      <c r="X169" s="176">
        <v>0</v>
      </c>
      <c r="Y169" s="235">
        <f t="shared" si="53"/>
        <v>0</v>
      </c>
      <c r="Z169" s="235">
        <f t="shared" si="54"/>
        <v>0</v>
      </c>
      <c r="AA169" s="139"/>
      <c r="AC169" s="2" t="s">
        <v>409</v>
      </c>
    </row>
    <row r="170" spans="1:31">
      <c r="J170" s="27"/>
      <c r="K170" s="27"/>
      <c r="L170" s="27"/>
      <c r="M170" s="27"/>
      <c r="N170" s="27"/>
      <c r="O170" s="27"/>
      <c r="P170" s="27"/>
      <c r="Q170" s="27"/>
      <c r="R170" s="27"/>
      <c r="S170" s="27"/>
      <c r="T170" s="66"/>
      <c r="U170" s="27"/>
      <c r="V170" s="27"/>
      <c r="W170" s="27"/>
      <c r="X170" s="27"/>
      <c r="Y170" s="27"/>
      <c r="Z170" s="27"/>
      <c r="AA170" s="59"/>
    </row>
    <row r="171" spans="1:31" s="78" customFormat="1">
      <c r="A171" s="77"/>
      <c r="B171" s="78" t="s">
        <v>319</v>
      </c>
      <c r="J171" s="214"/>
      <c r="K171" s="214"/>
      <c r="L171" s="214"/>
      <c r="M171" s="214"/>
      <c r="N171" s="214"/>
      <c r="O171" s="214"/>
      <c r="P171" s="214"/>
      <c r="Q171" s="214"/>
      <c r="R171" s="214"/>
      <c r="S171" s="214"/>
      <c r="T171" s="214"/>
      <c r="U171" s="214"/>
      <c r="V171" s="214"/>
      <c r="W171" s="214"/>
      <c r="X171" s="214"/>
      <c r="Y171" s="214"/>
      <c r="Z171" s="214"/>
    </row>
    <row r="172" spans="1:31" s="67" customFormat="1">
      <c r="J172" s="79"/>
      <c r="K172" s="79"/>
      <c r="L172" s="79"/>
      <c r="M172" s="79"/>
      <c r="N172" s="79"/>
      <c r="O172" s="79"/>
      <c r="P172" s="79"/>
      <c r="Q172" s="79"/>
      <c r="R172" s="79"/>
      <c r="S172" s="79"/>
      <c r="T172" s="79"/>
      <c r="U172" s="79"/>
      <c r="V172" s="79"/>
      <c r="W172" s="79"/>
      <c r="X172" s="79"/>
      <c r="Y172" s="79"/>
      <c r="Z172" s="79"/>
    </row>
    <row r="173" spans="1:31" s="67" customFormat="1">
      <c r="B173" s="44" t="s">
        <v>250</v>
      </c>
      <c r="J173" s="79"/>
      <c r="K173" s="79"/>
      <c r="L173" s="79"/>
      <c r="M173" s="79"/>
      <c r="N173" s="79"/>
      <c r="O173" s="79"/>
      <c r="P173" s="79"/>
      <c r="Q173" s="79"/>
      <c r="R173" s="79"/>
      <c r="S173" s="79"/>
      <c r="T173" s="79"/>
      <c r="U173" s="79"/>
      <c r="V173" s="79"/>
      <c r="W173" s="79"/>
      <c r="X173" s="79"/>
      <c r="Y173" s="79"/>
      <c r="Z173" s="79"/>
    </row>
    <row r="174" spans="1:31" s="67" customFormat="1">
      <c r="B174" s="45"/>
      <c r="F174" s="72"/>
      <c r="J174" s="132"/>
      <c r="K174" s="79"/>
      <c r="L174" s="132"/>
      <c r="M174" s="132"/>
      <c r="N174" s="79"/>
      <c r="O174" s="79"/>
      <c r="P174" s="79"/>
      <c r="Q174" s="79"/>
      <c r="R174" s="79"/>
      <c r="S174" s="79"/>
      <c r="T174" s="79"/>
      <c r="U174" s="79"/>
      <c r="V174" s="79"/>
      <c r="W174" s="79"/>
      <c r="X174" s="79"/>
      <c r="Y174" s="79"/>
      <c r="Z174" s="79"/>
      <c r="AC174" s="138"/>
      <c r="AE174" s="76"/>
    </row>
    <row r="175" spans="1:31" s="67" customFormat="1">
      <c r="B175" s="44" t="s">
        <v>251</v>
      </c>
      <c r="F175" s="72"/>
      <c r="J175" s="79"/>
      <c r="K175" s="79"/>
      <c r="L175" s="79"/>
      <c r="M175" s="79"/>
      <c r="N175" s="79"/>
      <c r="O175" s="79"/>
      <c r="P175" s="79"/>
      <c r="Q175" s="79"/>
      <c r="R175" s="79"/>
      <c r="S175" s="79"/>
      <c r="T175" s="79"/>
      <c r="U175" s="79"/>
      <c r="V175" s="79"/>
      <c r="W175" s="79"/>
      <c r="X175" s="79"/>
      <c r="Y175" s="79"/>
      <c r="Z175" s="79"/>
    </row>
    <row r="176" spans="1:31" s="67" customFormat="1">
      <c r="B176" s="45" t="s">
        <v>252</v>
      </c>
      <c r="F176" s="45" t="s">
        <v>110</v>
      </c>
      <c r="J176" s="220">
        <f>SUM(L176:S176)</f>
        <v>9553.5039231168739</v>
      </c>
      <c r="K176" s="79"/>
      <c r="L176" s="176">
        <v>226.92307692307693</v>
      </c>
      <c r="M176" s="176">
        <v>195.11377787841053</v>
      </c>
      <c r="N176" s="220">
        <f t="shared" ref="N176:N185" si="56">W176+X176+Z176-Y176</f>
        <v>3274.3533960017726</v>
      </c>
      <c r="O176" s="220">
        <f t="shared" ref="O176:O185" si="57">U176+Y176</f>
        <v>3370.8984223136135</v>
      </c>
      <c r="P176" s="176">
        <v>141.68</v>
      </c>
      <c r="Q176" s="220">
        <f t="shared" ref="Q176:Q185" si="58">V176-Z176</f>
        <v>2231.5352500000004</v>
      </c>
      <c r="R176" s="176">
        <v>113</v>
      </c>
      <c r="S176" s="176"/>
      <c r="T176" s="139"/>
      <c r="U176" s="176">
        <v>3113.2516676773803</v>
      </c>
      <c r="V176" s="176">
        <v>2266.6078333333335</v>
      </c>
      <c r="W176" s="176">
        <v>2736.4588088445457</v>
      </c>
      <c r="X176" s="176">
        <v>760.46875846012699</v>
      </c>
      <c r="Y176" s="176">
        <v>257.64675463623314</v>
      </c>
      <c r="Z176" s="176">
        <v>35.072583333333334</v>
      </c>
      <c r="AA176" s="139"/>
      <c r="AC176" s="2" t="s">
        <v>412</v>
      </c>
    </row>
    <row r="177" spans="2:31" s="67" customFormat="1">
      <c r="B177" s="45" t="s">
        <v>253</v>
      </c>
      <c r="F177" s="45" t="s">
        <v>110</v>
      </c>
      <c r="J177" s="220">
        <f t="shared" ref="J177:J185" si="59">SUM(L177:S177)</f>
        <v>11807.093242244338</v>
      </c>
      <c r="K177" s="79"/>
      <c r="L177" s="176">
        <v>168.46153846153845</v>
      </c>
      <c r="M177" s="176">
        <v>247.11386844786594</v>
      </c>
      <c r="N177" s="220">
        <f t="shared" si="56"/>
        <v>3462.2173610467134</v>
      </c>
      <c r="O177" s="220">
        <f t="shared" si="57"/>
        <v>4382.837057621552</v>
      </c>
      <c r="P177" s="176">
        <v>130.51</v>
      </c>
      <c r="Q177" s="220">
        <f t="shared" si="58"/>
        <v>3212.9534166666667</v>
      </c>
      <c r="R177" s="176">
        <v>203</v>
      </c>
      <c r="S177" s="176"/>
      <c r="T177" s="139"/>
      <c r="U177" s="176">
        <v>4052.218477022408</v>
      </c>
      <c r="V177" s="176">
        <v>3231.8834999999999</v>
      </c>
      <c r="W177" s="176">
        <v>3245.5254992867781</v>
      </c>
      <c r="X177" s="176">
        <v>528.38035902574563</v>
      </c>
      <c r="Y177" s="176">
        <v>330.61858059914374</v>
      </c>
      <c r="Z177" s="176">
        <v>18.930083333333332</v>
      </c>
      <c r="AA177" s="139"/>
      <c r="AC177" s="2" t="s">
        <v>412</v>
      </c>
    </row>
    <row r="178" spans="2:31" s="67" customFormat="1">
      <c r="B178" s="45" t="s">
        <v>254</v>
      </c>
      <c r="F178" s="45" t="s">
        <v>110</v>
      </c>
      <c r="J178" s="220">
        <f t="shared" si="59"/>
        <v>6214.8159026690464</v>
      </c>
      <c r="K178" s="132"/>
      <c r="L178" s="176">
        <v>55.307692307692307</v>
      </c>
      <c r="M178" s="176">
        <v>92.747107438016528</v>
      </c>
      <c r="N178" s="220">
        <f t="shared" si="56"/>
        <v>1906.127462919261</v>
      </c>
      <c r="O178" s="220">
        <f t="shared" si="57"/>
        <v>2076.9591400040763</v>
      </c>
      <c r="P178" s="176">
        <v>36.130000000000003</v>
      </c>
      <c r="Q178" s="220">
        <f t="shared" si="58"/>
        <v>1849.5445</v>
      </c>
      <c r="R178" s="176">
        <v>198</v>
      </c>
      <c r="S178" s="176"/>
      <c r="T178" s="139"/>
      <c r="U178" s="176">
        <v>1922.5821785204812</v>
      </c>
      <c r="V178" s="176">
        <v>1873.1036666666666</v>
      </c>
      <c r="W178" s="176">
        <v>1686.5372681883239</v>
      </c>
      <c r="X178" s="176">
        <v>350.40798954786561</v>
      </c>
      <c r="Y178" s="176">
        <v>154.3769614835949</v>
      </c>
      <c r="Z178" s="176">
        <v>23.559166666666666</v>
      </c>
      <c r="AA178" s="139"/>
      <c r="AC178" s="2" t="s">
        <v>412</v>
      </c>
    </row>
    <row r="179" spans="2:31" s="67" customFormat="1">
      <c r="B179" s="45" t="s">
        <v>255</v>
      </c>
      <c r="F179" s="45" t="s">
        <v>110</v>
      </c>
      <c r="J179" s="220">
        <f t="shared" si="59"/>
        <v>3102.7501536712721</v>
      </c>
      <c r="K179" s="132"/>
      <c r="L179" s="176">
        <v>45.384615384615387</v>
      </c>
      <c r="M179" s="176">
        <v>51.546337597645191</v>
      </c>
      <c r="N179" s="220">
        <f t="shared" si="56"/>
        <v>923.12267856147571</v>
      </c>
      <c r="O179" s="220">
        <f t="shared" si="57"/>
        <v>1172.7386054608689</v>
      </c>
      <c r="P179" s="176">
        <v>19</v>
      </c>
      <c r="Q179" s="220">
        <f t="shared" si="58"/>
        <v>606.95791666666662</v>
      </c>
      <c r="R179" s="176">
        <v>284</v>
      </c>
      <c r="S179" s="176"/>
      <c r="T179" s="139"/>
      <c r="U179" s="176">
        <v>1103.1506953324811</v>
      </c>
      <c r="V179" s="176">
        <v>610.65791666666667</v>
      </c>
      <c r="W179" s="176">
        <v>875.56579885878193</v>
      </c>
      <c r="X179" s="176">
        <v>113.44478983108168</v>
      </c>
      <c r="Y179" s="176">
        <v>69.587910128387975</v>
      </c>
      <c r="Z179" s="176">
        <v>3.6999999999999997</v>
      </c>
      <c r="AA179" s="139"/>
      <c r="AC179" s="2" t="s">
        <v>412</v>
      </c>
      <c r="AE179" s="76"/>
    </row>
    <row r="180" spans="2:31" s="67" customFormat="1">
      <c r="B180" s="45" t="s">
        <v>256</v>
      </c>
      <c r="F180" s="45" t="s">
        <v>110</v>
      </c>
      <c r="J180" s="220">
        <f t="shared" si="59"/>
        <v>2455.3199391271482</v>
      </c>
      <c r="K180" s="132"/>
      <c r="L180" s="176">
        <v>15.384615384615383</v>
      </c>
      <c r="M180" s="176">
        <v>12.432831427601043</v>
      </c>
      <c r="N180" s="220">
        <f t="shared" si="56"/>
        <v>747.10343347042408</v>
      </c>
      <c r="O180" s="220">
        <f t="shared" si="57"/>
        <v>635.33380884450787</v>
      </c>
      <c r="P180" s="176">
        <v>4</v>
      </c>
      <c r="Q180" s="220">
        <f t="shared" si="58"/>
        <v>668.06524999999999</v>
      </c>
      <c r="R180" s="176">
        <v>373</v>
      </c>
      <c r="S180" s="176"/>
      <c r="T180" s="139"/>
      <c r="U180" s="176">
        <v>561.75</v>
      </c>
      <c r="V180" s="176">
        <v>674.06524999999999</v>
      </c>
      <c r="W180" s="176">
        <v>750.02191099433162</v>
      </c>
      <c r="X180" s="176">
        <v>64.665331320600345</v>
      </c>
      <c r="Y180" s="176">
        <v>73.583808844507843</v>
      </c>
      <c r="Z180" s="176">
        <v>6</v>
      </c>
      <c r="AA180" s="139"/>
      <c r="AC180" s="2" t="s">
        <v>412</v>
      </c>
    </row>
    <row r="181" spans="2:31" s="67" customFormat="1">
      <c r="B181" s="45" t="s">
        <v>257</v>
      </c>
      <c r="F181" s="45" t="s">
        <v>110</v>
      </c>
      <c r="J181" s="220">
        <f t="shared" si="59"/>
        <v>1104.6816028427634</v>
      </c>
      <c r="K181" s="132"/>
      <c r="L181" s="176">
        <v>3</v>
      </c>
      <c r="M181" s="176">
        <v>0.99825653798256542</v>
      </c>
      <c r="N181" s="220">
        <f t="shared" si="56"/>
        <v>334.88812902696048</v>
      </c>
      <c r="O181" s="220">
        <f t="shared" si="57"/>
        <v>351.97880061115353</v>
      </c>
      <c r="P181" s="176">
        <v>3</v>
      </c>
      <c r="Q181" s="220">
        <f t="shared" si="58"/>
        <v>408.81641666666673</v>
      </c>
      <c r="R181" s="176">
        <v>2</v>
      </c>
      <c r="S181" s="176"/>
      <c r="T181" s="139"/>
      <c r="U181" s="176">
        <v>317.08333333333331</v>
      </c>
      <c r="V181" s="176">
        <v>413.81641666666673</v>
      </c>
      <c r="W181" s="176">
        <v>353.52610134961253</v>
      </c>
      <c r="X181" s="176">
        <v>11.257494955168148</v>
      </c>
      <c r="Y181" s="176">
        <v>34.895467277820217</v>
      </c>
      <c r="Z181" s="176">
        <v>5</v>
      </c>
      <c r="AA181" s="139"/>
      <c r="AC181" s="2" t="s">
        <v>412</v>
      </c>
    </row>
    <row r="182" spans="2:31" s="67" customFormat="1">
      <c r="B182" s="45" t="s">
        <v>258</v>
      </c>
      <c r="F182" s="45" t="s">
        <v>110</v>
      </c>
      <c r="J182" s="220">
        <f t="shared" si="59"/>
        <v>703.39154515091445</v>
      </c>
      <c r="K182" s="132"/>
      <c r="L182" s="176">
        <v>9</v>
      </c>
      <c r="M182" s="176">
        <v>0.99825653798256542</v>
      </c>
      <c r="N182" s="220">
        <f t="shared" si="56"/>
        <v>199.22932515482142</v>
      </c>
      <c r="O182" s="220">
        <f t="shared" si="57"/>
        <v>200.34046345811049</v>
      </c>
      <c r="P182" s="176">
        <v>0</v>
      </c>
      <c r="Q182" s="220">
        <f t="shared" si="58"/>
        <v>293.82349999999997</v>
      </c>
      <c r="R182" s="176">
        <v>0</v>
      </c>
      <c r="S182" s="176"/>
      <c r="T182" s="139"/>
      <c r="U182" s="176">
        <v>185.66666666666666</v>
      </c>
      <c r="V182" s="176">
        <v>297.40683333333328</v>
      </c>
      <c r="W182" s="176">
        <v>207.31983702571739</v>
      </c>
      <c r="X182" s="176">
        <v>2.9999515872145386</v>
      </c>
      <c r="Y182" s="176">
        <v>14.673796791443847</v>
      </c>
      <c r="Z182" s="176">
        <v>3.5833333333333335</v>
      </c>
      <c r="AA182" s="139"/>
      <c r="AC182" s="2" t="s">
        <v>412</v>
      </c>
    </row>
    <row r="183" spans="2:31" s="67" customFormat="1">
      <c r="B183" s="45" t="s">
        <v>259</v>
      </c>
      <c r="F183" s="45" t="s">
        <v>110</v>
      </c>
      <c r="J183" s="220">
        <f t="shared" si="59"/>
        <v>517.78941622834327</v>
      </c>
      <c r="K183" s="132"/>
      <c r="L183" s="176">
        <v>23</v>
      </c>
      <c r="M183" s="176">
        <v>0</v>
      </c>
      <c r="N183" s="220">
        <f t="shared" si="56"/>
        <v>70.808966955707191</v>
      </c>
      <c r="O183" s="220">
        <f t="shared" si="57"/>
        <v>93.2600326059694</v>
      </c>
      <c r="P183" s="176">
        <v>0</v>
      </c>
      <c r="Q183" s="220">
        <f t="shared" si="58"/>
        <v>126.72041666666667</v>
      </c>
      <c r="R183" s="176">
        <v>204</v>
      </c>
      <c r="S183" s="176"/>
      <c r="T183" s="139"/>
      <c r="U183" s="176">
        <v>86.25</v>
      </c>
      <c r="V183" s="176">
        <v>127.72041666666667</v>
      </c>
      <c r="W183" s="176">
        <v>75.819162277402043</v>
      </c>
      <c r="X183" s="176">
        <v>0.9998372842745421</v>
      </c>
      <c r="Y183" s="176">
        <v>7.0100326059694016</v>
      </c>
      <c r="Z183" s="176">
        <v>1</v>
      </c>
      <c r="AA183" s="139"/>
      <c r="AC183" s="2" t="s">
        <v>412</v>
      </c>
    </row>
    <row r="184" spans="2:31" s="67" customFormat="1">
      <c r="B184" s="45" t="s">
        <v>260</v>
      </c>
      <c r="F184" s="45" t="s">
        <v>110</v>
      </c>
      <c r="J184" s="220">
        <f t="shared" si="59"/>
        <v>119.8529332831703</v>
      </c>
      <c r="K184" s="132"/>
      <c r="L184" s="176">
        <v>0</v>
      </c>
      <c r="M184" s="176">
        <v>0</v>
      </c>
      <c r="N184" s="220">
        <f t="shared" si="56"/>
        <v>25.563707047905694</v>
      </c>
      <c r="O184" s="220">
        <f t="shared" si="57"/>
        <v>43.204226235264606</v>
      </c>
      <c r="P184" s="176">
        <v>0</v>
      </c>
      <c r="Q184" s="220">
        <f t="shared" si="58"/>
        <v>51.085000000000008</v>
      </c>
      <c r="R184" s="176">
        <v>0</v>
      </c>
      <c r="S184" s="176"/>
      <c r="T184" s="139"/>
      <c r="U184" s="176">
        <v>37.416666666666664</v>
      </c>
      <c r="V184" s="176">
        <v>51.085000000000008</v>
      </c>
      <c r="W184" s="176">
        <v>31.351266616503636</v>
      </c>
      <c r="X184" s="176">
        <v>0</v>
      </c>
      <c r="Y184" s="176">
        <v>5.7875595685979437</v>
      </c>
      <c r="Z184" s="176">
        <v>0</v>
      </c>
      <c r="AA184" s="139"/>
      <c r="AC184" s="2" t="s">
        <v>412</v>
      </c>
    </row>
    <row r="185" spans="2:31" s="67" customFormat="1">
      <c r="B185" s="45" t="s">
        <v>261</v>
      </c>
      <c r="F185" s="45" t="s">
        <v>110</v>
      </c>
      <c r="J185" s="220">
        <f t="shared" si="59"/>
        <v>107.91636018507532</v>
      </c>
      <c r="K185" s="79"/>
      <c r="L185" s="176">
        <v>0</v>
      </c>
      <c r="M185" s="176">
        <v>0</v>
      </c>
      <c r="N185" s="220">
        <f t="shared" si="56"/>
        <v>15.161940918258374</v>
      </c>
      <c r="O185" s="220">
        <f t="shared" si="57"/>
        <v>37.587752600150274</v>
      </c>
      <c r="P185" s="176">
        <v>0</v>
      </c>
      <c r="Q185" s="220">
        <f t="shared" si="58"/>
        <v>46.166666666666664</v>
      </c>
      <c r="R185" s="176">
        <v>9</v>
      </c>
      <c r="S185" s="176"/>
      <c r="T185" s="139"/>
      <c r="U185" s="176">
        <v>31.833333333333336</v>
      </c>
      <c r="V185" s="176">
        <v>46.166666666666664</v>
      </c>
      <c r="W185" s="176">
        <v>20.916360185075312</v>
      </c>
      <c r="X185" s="176">
        <v>0</v>
      </c>
      <c r="Y185" s="176">
        <v>5.7544192668169396</v>
      </c>
      <c r="Z185" s="176">
        <v>0</v>
      </c>
      <c r="AA185" s="139"/>
      <c r="AC185" s="2" t="s">
        <v>412</v>
      </c>
    </row>
    <row r="186" spans="2:31" s="67" customFormat="1">
      <c r="B186" s="45"/>
      <c r="J186" s="215"/>
      <c r="K186" s="79"/>
      <c r="L186" s="139"/>
      <c r="M186" s="139"/>
      <c r="N186" s="215"/>
      <c r="O186" s="79"/>
      <c r="P186" s="79"/>
      <c r="Q186" s="79"/>
      <c r="R186" s="79"/>
      <c r="S186" s="79"/>
      <c r="T186" s="79"/>
      <c r="U186" s="79"/>
      <c r="V186" s="79"/>
      <c r="W186" s="79"/>
      <c r="X186" s="79"/>
      <c r="Y186" s="79"/>
      <c r="Z186" s="79"/>
    </row>
    <row r="187" spans="2:31" s="67" customFormat="1">
      <c r="B187" s="44" t="s">
        <v>262</v>
      </c>
      <c r="J187" s="215"/>
      <c r="K187" s="132"/>
      <c r="L187" s="139"/>
      <c r="M187" s="139"/>
      <c r="N187" s="215"/>
      <c r="O187" s="132"/>
      <c r="P187" s="132"/>
      <c r="Q187" s="132"/>
      <c r="R187" s="132"/>
      <c r="S187" s="132"/>
      <c r="T187" s="132"/>
      <c r="U187" s="132"/>
      <c r="V187" s="132"/>
      <c r="W187" s="132"/>
      <c r="X187" s="132"/>
      <c r="Y187" s="132"/>
      <c r="Z187" s="132"/>
      <c r="AA187" s="74"/>
    </row>
    <row r="188" spans="2:31" s="67" customFormat="1">
      <c r="B188" s="45" t="s">
        <v>252</v>
      </c>
      <c r="F188" s="45" t="s">
        <v>110</v>
      </c>
      <c r="J188" s="220">
        <f>SUM(L188:S188)</f>
        <v>115.11153931139752</v>
      </c>
      <c r="K188" s="132"/>
      <c r="L188" s="176">
        <v>4</v>
      </c>
      <c r="M188" s="176">
        <v>4.4467791237405194</v>
      </c>
      <c r="N188" s="220">
        <f t="shared" ref="N188:N197" si="60">W188+X188+Z188-Y188</f>
        <v>84.950979873819676</v>
      </c>
      <c r="O188" s="220">
        <f t="shared" ref="O188:O197" si="61">U188+Y188</f>
        <v>18.353780313837326</v>
      </c>
      <c r="P188" s="176">
        <v>2.36</v>
      </c>
      <c r="Q188" s="220">
        <f t="shared" ref="Q188:Q197" si="62">V188-Z188</f>
        <v>0</v>
      </c>
      <c r="R188" s="176">
        <v>1</v>
      </c>
      <c r="S188" s="176"/>
      <c r="T188" s="139"/>
      <c r="U188" s="176">
        <v>9</v>
      </c>
      <c r="V188" s="176">
        <v>0</v>
      </c>
      <c r="W188" s="176">
        <v>89.307061340940891</v>
      </c>
      <c r="X188" s="176">
        <v>4.9976988467161192</v>
      </c>
      <c r="Y188" s="176">
        <v>9.3537803138373263</v>
      </c>
      <c r="Z188" s="176"/>
      <c r="AA188" s="139"/>
      <c r="AC188" s="2" t="s">
        <v>412</v>
      </c>
      <c r="AE188" s="76"/>
    </row>
    <row r="189" spans="2:31" s="67" customFormat="1">
      <c r="B189" s="45" t="s">
        <v>253</v>
      </c>
      <c r="F189" s="45" t="s">
        <v>110</v>
      </c>
      <c r="J189" s="220">
        <f t="shared" ref="J189:J197" si="63">SUM(L189:S189)</f>
        <v>65.700597806537345</v>
      </c>
      <c r="K189" s="132"/>
      <c r="L189" s="176">
        <v>6</v>
      </c>
      <c r="M189" s="176">
        <v>12.614332616325145</v>
      </c>
      <c r="N189" s="220">
        <f t="shared" si="60"/>
        <v>15.086265190212202</v>
      </c>
      <c r="O189" s="220">
        <f t="shared" si="61"/>
        <v>22</v>
      </c>
      <c r="P189" s="176">
        <v>8</v>
      </c>
      <c r="Q189" s="220">
        <f t="shared" si="62"/>
        <v>0</v>
      </c>
      <c r="R189" s="176">
        <v>2</v>
      </c>
      <c r="S189" s="176"/>
      <c r="T189" s="139"/>
      <c r="U189" s="176">
        <v>22</v>
      </c>
      <c r="V189" s="176">
        <v>0</v>
      </c>
      <c r="W189" s="176">
        <v>0.54136947218259612</v>
      </c>
      <c r="X189" s="176">
        <v>14.544895718029606</v>
      </c>
      <c r="Y189" s="176">
        <v>0</v>
      </c>
      <c r="Z189" s="176"/>
      <c r="AA189" s="139"/>
      <c r="AC189" s="2" t="s">
        <v>412</v>
      </c>
    </row>
    <row r="190" spans="2:31" s="67" customFormat="1">
      <c r="B190" s="45" t="s">
        <v>254</v>
      </c>
      <c r="F190" s="45" t="s">
        <v>110</v>
      </c>
      <c r="J190" s="220">
        <f t="shared" si="63"/>
        <v>95.5007670991765</v>
      </c>
      <c r="K190" s="132"/>
      <c r="L190" s="176">
        <v>7</v>
      </c>
      <c r="M190" s="176">
        <v>11.979078455790784</v>
      </c>
      <c r="N190" s="220">
        <f t="shared" si="60"/>
        <v>22.558593065639641</v>
      </c>
      <c r="O190" s="220">
        <f t="shared" si="61"/>
        <v>24.333095577746079</v>
      </c>
      <c r="P190" s="176">
        <v>14.63</v>
      </c>
      <c r="Q190" s="220">
        <f t="shared" si="62"/>
        <v>0</v>
      </c>
      <c r="R190" s="176">
        <v>15</v>
      </c>
      <c r="S190" s="176"/>
      <c r="T190" s="139"/>
      <c r="U190" s="176">
        <v>24</v>
      </c>
      <c r="V190" s="176">
        <v>0</v>
      </c>
      <c r="W190" s="176">
        <v>0.39871611982881561</v>
      </c>
      <c r="X190" s="176">
        <v>22.492972523556904</v>
      </c>
      <c r="Y190" s="176">
        <v>0.3330955777460769</v>
      </c>
      <c r="Z190" s="176"/>
      <c r="AA190" s="139"/>
      <c r="AC190" s="2" t="s">
        <v>412</v>
      </c>
    </row>
    <row r="191" spans="2:31" s="67" customFormat="1">
      <c r="B191" s="45" t="s">
        <v>255</v>
      </c>
      <c r="F191" s="45" t="s">
        <v>110</v>
      </c>
      <c r="J191" s="220">
        <f t="shared" si="63"/>
        <v>184.5311496406722</v>
      </c>
      <c r="K191" s="132"/>
      <c r="L191" s="176">
        <v>17</v>
      </c>
      <c r="M191" s="176">
        <v>31.308955054907727</v>
      </c>
      <c r="N191" s="220">
        <f t="shared" si="60"/>
        <v>36.752194585764478</v>
      </c>
      <c r="O191" s="220">
        <f t="shared" si="61"/>
        <v>55.5</v>
      </c>
      <c r="P191" s="176">
        <v>17.97</v>
      </c>
      <c r="Q191" s="220">
        <f t="shared" si="62"/>
        <v>0</v>
      </c>
      <c r="R191" s="176">
        <v>26</v>
      </c>
      <c r="S191" s="176"/>
      <c r="T191" s="139"/>
      <c r="U191" s="176">
        <v>55</v>
      </c>
      <c r="V191" s="176">
        <v>0</v>
      </c>
      <c r="W191" s="176">
        <v>0.66654778887303867</v>
      </c>
      <c r="X191" s="176">
        <v>36.585646796891439</v>
      </c>
      <c r="Y191" s="176">
        <v>0.5</v>
      </c>
      <c r="Z191" s="176"/>
      <c r="AA191" s="139"/>
      <c r="AC191" s="2" t="s">
        <v>412</v>
      </c>
    </row>
    <row r="192" spans="2:31" s="67" customFormat="1">
      <c r="B192" s="45" t="s">
        <v>256</v>
      </c>
      <c r="F192" s="45" t="s">
        <v>110</v>
      </c>
      <c r="J192" s="220">
        <f t="shared" si="63"/>
        <v>189.90988116878668</v>
      </c>
      <c r="K192" s="132"/>
      <c r="L192" s="176">
        <v>15</v>
      </c>
      <c r="M192" s="176">
        <v>23.050650967961055</v>
      </c>
      <c r="N192" s="220">
        <f t="shared" si="60"/>
        <v>70.693395678714367</v>
      </c>
      <c r="O192" s="220">
        <f t="shared" si="61"/>
        <v>28.165834522111268</v>
      </c>
      <c r="P192" s="176">
        <v>21</v>
      </c>
      <c r="Q192" s="220">
        <f t="shared" si="62"/>
        <v>0</v>
      </c>
      <c r="R192" s="176">
        <v>32</v>
      </c>
      <c r="S192" s="176"/>
      <c r="T192" s="139"/>
      <c r="U192" s="176">
        <v>27</v>
      </c>
      <c r="V192" s="176">
        <v>0</v>
      </c>
      <c r="W192" s="176">
        <v>2.1435449358059904</v>
      </c>
      <c r="X192" s="176">
        <v>69.715685265019644</v>
      </c>
      <c r="Y192" s="176">
        <v>1.16583452211127</v>
      </c>
      <c r="Z192" s="176"/>
      <c r="AA192" s="139"/>
      <c r="AC192" s="2" t="s">
        <v>412</v>
      </c>
    </row>
    <row r="193" spans="2:29" s="67" customFormat="1">
      <c r="B193" s="45" t="s">
        <v>257</v>
      </c>
      <c r="F193" s="45" t="s">
        <v>110</v>
      </c>
      <c r="J193" s="220">
        <f t="shared" si="63"/>
        <v>231.45856477589876</v>
      </c>
      <c r="K193" s="132"/>
      <c r="L193" s="176">
        <v>9</v>
      </c>
      <c r="M193" s="176">
        <v>18.966874221668743</v>
      </c>
      <c r="N193" s="220">
        <f t="shared" si="60"/>
        <v>165.98736154990101</v>
      </c>
      <c r="O193" s="220">
        <f t="shared" si="61"/>
        <v>28.504329004329016</v>
      </c>
      <c r="P193" s="176">
        <v>8</v>
      </c>
      <c r="Q193" s="220">
        <f t="shared" si="62"/>
        <v>0</v>
      </c>
      <c r="R193" s="176">
        <v>1</v>
      </c>
      <c r="S193" s="176"/>
      <c r="T193" s="139"/>
      <c r="U193" s="176">
        <v>20</v>
      </c>
      <c r="V193" s="176">
        <v>0</v>
      </c>
      <c r="W193" s="176">
        <v>103.68118156356309</v>
      </c>
      <c r="X193" s="176">
        <v>70.810508990666932</v>
      </c>
      <c r="Y193" s="176">
        <v>8.5043290043290156</v>
      </c>
      <c r="Z193" s="176"/>
      <c r="AA193" s="139"/>
      <c r="AC193" s="2" t="s">
        <v>412</v>
      </c>
    </row>
    <row r="194" spans="2:29" s="67" customFormat="1">
      <c r="B194" s="45" t="s">
        <v>258</v>
      </c>
      <c r="F194" s="45" t="s">
        <v>110</v>
      </c>
      <c r="J194" s="220">
        <f t="shared" si="63"/>
        <v>86.384867687330157</v>
      </c>
      <c r="K194" s="79"/>
      <c r="L194" s="176">
        <v>1</v>
      </c>
      <c r="M194" s="176">
        <v>12.977334993773347</v>
      </c>
      <c r="N194" s="220">
        <f t="shared" si="60"/>
        <v>53.197150722586606</v>
      </c>
      <c r="O194" s="220">
        <f t="shared" si="61"/>
        <v>13.500381970970206</v>
      </c>
      <c r="P194" s="176">
        <v>5.71</v>
      </c>
      <c r="Q194" s="220">
        <f t="shared" si="62"/>
        <v>0</v>
      </c>
      <c r="R194" s="177">
        <v>0</v>
      </c>
      <c r="S194" s="176"/>
      <c r="T194" s="139"/>
      <c r="U194" s="176">
        <v>13</v>
      </c>
      <c r="V194" s="176">
        <v>0</v>
      </c>
      <c r="W194" s="176">
        <v>0.91736694677871089</v>
      </c>
      <c r="X194" s="176">
        <v>52.780165746778096</v>
      </c>
      <c r="Y194" s="176">
        <v>0.50038197097020554</v>
      </c>
      <c r="Z194" s="176"/>
      <c r="AA194" s="139"/>
      <c r="AC194" s="2" t="s">
        <v>412</v>
      </c>
    </row>
    <row r="195" spans="2:29" s="68" customFormat="1">
      <c r="B195" s="45" t="s">
        <v>259</v>
      </c>
      <c r="F195" s="45" t="s">
        <v>110</v>
      </c>
      <c r="J195" s="220">
        <f t="shared" si="63"/>
        <v>162.3148996606981</v>
      </c>
      <c r="K195" s="152"/>
      <c r="L195" s="176">
        <v>0</v>
      </c>
      <c r="M195" s="176">
        <v>8.9843088418430881</v>
      </c>
      <c r="N195" s="220">
        <f t="shared" si="60"/>
        <v>95.99512555675318</v>
      </c>
      <c r="O195" s="220">
        <f t="shared" si="61"/>
        <v>18.335465262101831</v>
      </c>
      <c r="P195" s="176">
        <v>7</v>
      </c>
      <c r="Q195" s="220">
        <f t="shared" si="62"/>
        <v>0</v>
      </c>
      <c r="R195" s="176">
        <v>32</v>
      </c>
      <c r="S195" s="176"/>
      <c r="T195" s="139"/>
      <c r="U195" s="176">
        <v>11</v>
      </c>
      <c r="V195" s="176">
        <v>0</v>
      </c>
      <c r="W195" s="176">
        <v>84.333834963631332</v>
      </c>
      <c r="X195" s="176">
        <v>18.996755855223682</v>
      </c>
      <c r="Y195" s="176">
        <v>7.3354652621018319</v>
      </c>
      <c r="Z195" s="176"/>
      <c r="AA195" s="139"/>
      <c r="AC195" s="2" t="s">
        <v>412</v>
      </c>
    </row>
    <row r="196" spans="2:29" s="67" customFormat="1">
      <c r="B196" s="45" t="s">
        <v>260</v>
      </c>
      <c r="F196" s="45" t="s">
        <v>110</v>
      </c>
      <c r="J196" s="220">
        <f t="shared" si="63"/>
        <v>24.284935548965237</v>
      </c>
      <c r="K196" s="79"/>
      <c r="L196" s="176">
        <v>0</v>
      </c>
      <c r="M196" s="176">
        <v>4.0837767462923136</v>
      </c>
      <c r="N196" s="220">
        <f t="shared" si="60"/>
        <v>11.534366728431637</v>
      </c>
      <c r="O196" s="220">
        <f t="shared" si="61"/>
        <v>3.6667920742412843</v>
      </c>
      <c r="P196" s="176">
        <v>5</v>
      </c>
      <c r="Q196" s="220">
        <f t="shared" si="62"/>
        <v>0</v>
      </c>
      <c r="R196" s="177">
        <v>0</v>
      </c>
      <c r="S196" s="176"/>
      <c r="T196" s="139"/>
      <c r="U196" s="176">
        <v>3</v>
      </c>
      <c r="V196" s="176">
        <v>0</v>
      </c>
      <c r="W196" s="176">
        <v>0.66679207424128428</v>
      </c>
      <c r="X196" s="176">
        <v>11.534366728431637</v>
      </c>
      <c r="Y196" s="176">
        <v>0.66679207424128428</v>
      </c>
      <c r="Z196" s="176"/>
      <c r="AA196" s="139"/>
      <c r="AC196" s="2" t="s">
        <v>412</v>
      </c>
    </row>
    <row r="197" spans="2:29" s="67" customFormat="1">
      <c r="B197" s="45" t="s">
        <v>261</v>
      </c>
      <c r="F197" s="45" t="s">
        <v>110</v>
      </c>
      <c r="J197" s="220">
        <f t="shared" si="63"/>
        <v>116.60086306463955</v>
      </c>
      <c r="K197" s="79"/>
      <c r="L197" s="176">
        <v>0</v>
      </c>
      <c r="M197" s="176">
        <v>1.9965130759651308</v>
      </c>
      <c r="N197" s="220">
        <f t="shared" si="60"/>
        <v>35.605536369027952</v>
      </c>
      <c r="O197" s="220">
        <f t="shared" si="61"/>
        <v>5.9988136196464605</v>
      </c>
      <c r="P197" s="176">
        <v>3</v>
      </c>
      <c r="Q197" s="220">
        <f t="shared" si="62"/>
        <v>0</v>
      </c>
      <c r="R197" s="176">
        <v>70</v>
      </c>
      <c r="S197" s="176"/>
      <c r="T197" s="139"/>
      <c r="U197" s="176">
        <v>4</v>
      </c>
      <c r="V197" s="176">
        <v>0</v>
      </c>
      <c r="W197" s="176">
        <v>32.604579428164662</v>
      </c>
      <c r="X197" s="176">
        <v>4.9997705605097487</v>
      </c>
      <c r="Y197" s="176">
        <v>1.9988136196464601</v>
      </c>
      <c r="Z197" s="176"/>
      <c r="AA197" s="139"/>
      <c r="AC197" s="2" t="s">
        <v>412</v>
      </c>
    </row>
    <row r="198" spans="2:29">
      <c r="J198" s="27"/>
      <c r="K198" s="27"/>
      <c r="L198" s="27"/>
      <c r="M198" s="27"/>
      <c r="N198" s="27"/>
      <c r="O198" s="27"/>
      <c r="P198" s="27"/>
      <c r="Q198" s="27"/>
      <c r="R198" s="27"/>
      <c r="S198" s="27"/>
      <c r="T198" s="66"/>
      <c r="U198" s="27"/>
      <c r="V198" s="27"/>
      <c r="W198" s="27"/>
      <c r="X198" s="27"/>
      <c r="Y198" s="27"/>
      <c r="Z198" s="27"/>
      <c r="AA198" s="59"/>
    </row>
    <row r="199" spans="2:29">
      <c r="B199" s="44" t="s">
        <v>263</v>
      </c>
      <c r="J199" s="27"/>
      <c r="K199" s="27"/>
      <c r="L199" s="27"/>
      <c r="M199" s="27"/>
      <c r="N199" s="27"/>
      <c r="O199" s="27"/>
      <c r="P199" s="27"/>
      <c r="Q199" s="27"/>
      <c r="R199" s="27"/>
      <c r="S199" s="27"/>
      <c r="T199" s="66"/>
      <c r="U199" s="27"/>
      <c r="V199" s="27"/>
      <c r="W199" s="27"/>
      <c r="X199" s="27"/>
      <c r="Y199" s="27"/>
      <c r="Z199" s="27"/>
      <c r="AA199" s="59"/>
    </row>
    <row r="200" spans="2:29">
      <c r="B200" s="45"/>
      <c r="J200" s="27"/>
      <c r="K200" s="27"/>
      <c r="L200" s="27"/>
      <c r="M200" s="27"/>
      <c r="N200" s="27"/>
      <c r="O200" s="27"/>
      <c r="P200" s="27"/>
      <c r="Q200" s="27"/>
      <c r="R200" s="27"/>
      <c r="S200" s="27"/>
      <c r="T200" s="66"/>
      <c r="U200" s="27"/>
      <c r="V200" s="27"/>
      <c r="W200" s="27"/>
      <c r="X200" s="27"/>
      <c r="Y200" s="27"/>
      <c r="Z200" s="27"/>
      <c r="AA200" s="59"/>
    </row>
    <row r="201" spans="2:29">
      <c r="B201" s="44" t="s">
        <v>251</v>
      </c>
      <c r="J201" s="27"/>
      <c r="K201" s="27"/>
      <c r="L201" s="27"/>
      <c r="M201" s="27"/>
      <c r="N201" s="27"/>
      <c r="O201" s="27"/>
      <c r="P201" s="27"/>
      <c r="Q201" s="27"/>
      <c r="R201" s="27"/>
      <c r="S201" s="27"/>
      <c r="T201" s="66"/>
      <c r="U201" s="27"/>
      <c r="V201" s="27"/>
      <c r="W201" s="27"/>
      <c r="X201" s="27"/>
      <c r="Y201" s="27"/>
      <c r="Z201" s="27"/>
      <c r="AA201" s="59"/>
    </row>
    <row r="202" spans="2:29">
      <c r="B202" s="45" t="s">
        <v>252</v>
      </c>
      <c r="F202" s="45" t="s">
        <v>110</v>
      </c>
      <c r="J202" s="227">
        <f>SUM(L202:S202)</f>
        <v>70.918090841974305</v>
      </c>
      <c r="K202" s="27"/>
      <c r="L202" s="176">
        <v>2</v>
      </c>
      <c r="M202" s="176">
        <v>1</v>
      </c>
      <c r="N202" s="220">
        <f t="shared" ref="N202:N211" si="64">W202+X202+Z202-Y202</f>
        <v>34.981803156374013</v>
      </c>
      <c r="O202" s="220">
        <f t="shared" ref="O202:O211" si="65">U202+Y202</f>
        <v>3.583165968801961</v>
      </c>
      <c r="P202" s="176">
        <v>4</v>
      </c>
      <c r="Q202" s="220">
        <f t="shared" ref="Q202:Q211" si="66">V202-Z202</f>
        <v>25.35312171679832</v>
      </c>
      <c r="R202" s="176">
        <v>0</v>
      </c>
      <c r="S202" s="176"/>
      <c r="T202" s="139"/>
      <c r="U202" s="176">
        <v>0</v>
      </c>
      <c r="V202" s="176">
        <v>26.35312171679832</v>
      </c>
      <c r="W202" s="176">
        <v>28.569663960856733</v>
      </c>
      <c r="X202" s="176">
        <v>8.9953051643192481</v>
      </c>
      <c r="Y202" s="176">
        <v>3.583165968801961</v>
      </c>
      <c r="Z202" s="176">
        <v>1</v>
      </c>
      <c r="AA202" s="139"/>
      <c r="AC202" s="2" t="s">
        <v>412</v>
      </c>
    </row>
    <row r="203" spans="2:29">
      <c r="B203" s="45" t="s">
        <v>253</v>
      </c>
      <c r="F203" s="45" t="s">
        <v>110</v>
      </c>
      <c r="J203" s="227">
        <f>SUM(L203:S203)</f>
        <v>59.852020050375515</v>
      </c>
      <c r="K203" s="27"/>
      <c r="L203" s="176">
        <v>1.7639509706188166</v>
      </c>
      <c r="M203" s="176">
        <v>0</v>
      </c>
      <c r="N203" s="220">
        <f t="shared" si="64"/>
        <v>25.004628244521545</v>
      </c>
      <c r="O203" s="220">
        <f t="shared" si="65"/>
        <v>26.94854259016725</v>
      </c>
      <c r="P203" s="176">
        <v>1</v>
      </c>
      <c r="Q203" s="220">
        <f t="shared" si="66"/>
        <v>5.1348982450679008</v>
      </c>
      <c r="R203" s="176">
        <v>0</v>
      </c>
      <c r="S203" s="176"/>
      <c r="T203" s="139"/>
      <c r="U203" s="176">
        <v>24.095863129636413</v>
      </c>
      <c r="V203" s="176">
        <v>5.1348982450679008</v>
      </c>
      <c r="W203" s="176">
        <v>22.745274510031635</v>
      </c>
      <c r="X203" s="176">
        <v>5.1120331950207465</v>
      </c>
      <c r="Y203" s="176">
        <v>2.8526794605308359</v>
      </c>
      <c r="Z203" s="176"/>
      <c r="AA203" s="139"/>
      <c r="AC203" s="2" t="s">
        <v>412</v>
      </c>
    </row>
    <row r="204" spans="2:29">
      <c r="B204" s="45" t="s">
        <v>254</v>
      </c>
      <c r="F204" s="45" t="s">
        <v>110</v>
      </c>
      <c r="J204" s="227">
        <f t="shared" ref="J204:J211" si="67">SUM(L204:S204)</f>
        <v>23.591376779506984</v>
      </c>
      <c r="K204" s="27"/>
      <c r="L204" s="176">
        <v>1</v>
      </c>
      <c r="M204" s="176">
        <v>0</v>
      </c>
      <c r="N204" s="220">
        <f t="shared" si="64"/>
        <v>11.727187099959059</v>
      </c>
      <c r="O204" s="220">
        <f t="shared" si="65"/>
        <v>6.447524634215422</v>
      </c>
      <c r="P204" s="176">
        <v>0</v>
      </c>
      <c r="Q204" s="220">
        <f t="shared" si="66"/>
        <v>3.4166650453325027</v>
      </c>
      <c r="R204" s="176">
        <v>1</v>
      </c>
      <c r="S204" s="176"/>
      <c r="T204" s="139"/>
      <c r="U204" s="176">
        <v>5.1045563950473873</v>
      </c>
      <c r="V204" s="176">
        <v>3.4166650453325027</v>
      </c>
      <c r="W204" s="176">
        <v>10.707891188183696</v>
      </c>
      <c r="X204" s="176">
        <v>2.3622641509433961</v>
      </c>
      <c r="Y204" s="176">
        <v>1.3429682391680344</v>
      </c>
      <c r="Z204" s="176"/>
      <c r="AA204" s="139"/>
      <c r="AC204" s="2" t="s">
        <v>412</v>
      </c>
    </row>
    <row r="205" spans="2:29">
      <c r="B205" s="45" t="s">
        <v>255</v>
      </c>
      <c r="F205" s="45" t="s">
        <v>110</v>
      </c>
      <c r="J205" s="227">
        <f t="shared" si="67"/>
        <v>12.850393204617633</v>
      </c>
      <c r="K205" s="27"/>
      <c r="L205" s="176">
        <v>0</v>
      </c>
      <c r="M205" s="176">
        <v>0</v>
      </c>
      <c r="N205" s="220">
        <f t="shared" si="64"/>
        <v>5.9912267881932504</v>
      </c>
      <c r="O205" s="220">
        <f t="shared" si="65"/>
        <v>6.8591664164243831</v>
      </c>
      <c r="P205" s="176">
        <v>0</v>
      </c>
      <c r="Q205" s="220">
        <f t="shared" si="66"/>
        <v>0</v>
      </c>
      <c r="R205" s="176">
        <v>0</v>
      </c>
      <c r="S205" s="176"/>
      <c r="T205" s="139"/>
      <c r="U205" s="176">
        <v>6</v>
      </c>
      <c r="V205" s="176">
        <v>0</v>
      </c>
      <c r="W205" s="176">
        <v>6.8503932046176335</v>
      </c>
      <c r="X205" s="176">
        <v>0</v>
      </c>
      <c r="Y205" s="176">
        <v>0.85916641642438263</v>
      </c>
      <c r="Z205" s="176"/>
      <c r="AA205" s="139"/>
      <c r="AC205" s="2" t="s">
        <v>412</v>
      </c>
    </row>
    <row r="206" spans="2:29">
      <c r="B206" s="45" t="s">
        <v>256</v>
      </c>
      <c r="F206" s="45" t="s">
        <v>110</v>
      </c>
      <c r="J206" s="227">
        <f t="shared" si="67"/>
        <v>10.737888793668397</v>
      </c>
      <c r="K206" s="27"/>
      <c r="L206" s="176">
        <v>0</v>
      </c>
      <c r="M206" s="176">
        <v>1</v>
      </c>
      <c r="N206" s="220">
        <f t="shared" si="64"/>
        <v>5.1436696277481939</v>
      </c>
      <c r="O206" s="220">
        <f t="shared" si="65"/>
        <v>4.5942191659202036</v>
      </c>
      <c r="P206" s="176">
        <v>0</v>
      </c>
      <c r="Q206" s="220">
        <f t="shared" si="66"/>
        <v>0</v>
      </c>
      <c r="R206" s="176">
        <v>0</v>
      </c>
      <c r="S206" s="176"/>
      <c r="T206" s="139"/>
      <c r="U206" s="176">
        <v>4</v>
      </c>
      <c r="V206" s="176">
        <v>0</v>
      </c>
      <c r="W206" s="176">
        <v>4.7378887936683975</v>
      </c>
      <c r="X206" s="176">
        <v>1</v>
      </c>
      <c r="Y206" s="176">
        <v>0.5942191659202033</v>
      </c>
      <c r="Z206" s="176"/>
      <c r="AA206" s="139"/>
      <c r="AC206" s="2" t="s">
        <v>412</v>
      </c>
    </row>
    <row r="207" spans="2:29">
      <c r="B207" s="45" t="s">
        <v>257</v>
      </c>
      <c r="F207" s="45" t="s">
        <v>110</v>
      </c>
      <c r="J207" s="227">
        <f t="shared" si="67"/>
        <v>1.6967123332020353</v>
      </c>
      <c r="K207" s="27"/>
      <c r="L207" s="176">
        <v>0</v>
      </c>
      <c r="M207" s="176">
        <v>0</v>
      </c>
      <c r="N207" s="220">
        <f t="shared" si="64"/>
        <v>1.4839131242401882</v>
      </c>
      <c r="O207" s="220">
        <f t="shared" si="65"/>
        <v>0.21279920896184717</v>
      </c>
      <c r="P207" s="176">
        <v>0</v>
      </c>
      <c r="Q207" s="220">
        <f t="shared" si="66"/>
        <v>0</v>
      </c>
      <c r="R207" s="176">
        <v>0</v>
      </c>
      <c r="S207" s="176"/>
      <c r="T207" s="139"/>
      <c r="U207" s="176">
        <v>0</v>
      </c>
      <c r="V207" s="176">
        <v>0</v>
      </c>
      <c r="W207" s="176">
        <v>1.6967123332020353</v>
      </c>
      <c r="X207" s="176">
        <v>0</v>
      </c>
      <c r="Y207" s="176">
        <v>0.21279920896184717</v>
      </c>
      <c r="Z207" s="176"/>
      <c r="AA207" s="139"/>
      <c r="AC207" s="2" t="s">
        <v>412</v>
      </c>
    </row>
    <row r="208" spans="2:29">
      <c r="B208" s="45" t="s">
        <v>258</v>
      </c>
      <c r="F208" s="45" t="s">
        <v>110</v>
      </c>
      <c r="J208" s="227">
        <f t="shared" si="67"/>
        <v>1</v>
      </c>
      <c r="K208" s="27"/>
      <c r="L208" s="176">
        <v>0</v>
      </c>
      <c r="M208" s="176">
        <v>0</v>
      </c>
      <c r="N208" s="220">
        <f t="shared" si="64"/>
        <v>0.87458144507015367</v>
      </c>
      <c r="O208" s="220">
        <f t="shared" si="65"/>
        <v>0.12541855492984633</v>
      </c>
      <c r="P208" s="176">
        <v>0</v>
      </c>
      <c r="Q208" s="220">
        <f t="shared" si="66"/>
        <v>0</v>
      </c>
      <c r="R208" s="176">
        <v>0</v>
      </c>
      <c r="S208" s="176"/>
      <c r="T208" s="139"/>
      <c r="U208" s="176">
        <v>0</v>
      </c>
      <c r="V208" s="176">
        <v>0</v>
      </c>
      <c r="W208" s="176">
        <v>1</v>
      </c>
      <c r="X208" s="176">
        <v>0</v>
      </c>
      <c r="Y208" s="176">
        <v>0.12541855492984633</v>
      </c>
      <c r="Z208" s="176"/>
      <c r="AA208" s="139"/>
      <c r="AC208" s="2" t="s">
        <v>412</v>
      </c>
    </row>
    <row r="209" spans="2:29">
      <c r="B209" s="45" t="s">
        <v>259</v>
      </c>
      <c r="F209" s="45" t="s">
        <v>110</v>
      </c>
      <c r="J209" s="227">
        <f t="shared" si="67"/>
        <v>0</v>
      </c>
      <c r="K209" s="27"/>
      <c r="L209" s="176">
        <v>0</v>
      </c>
      <c r="M209" s="176">
        <v>0</v>
      </c>
      <c r="N209" s="220">
        <f t="shared" si="64"/>
        <v>0</v>
      </c>
      <c r="O209" s="220">
        <f t="shared" si="65"/>
        <v>0</v>
      </c>
      <c r="P209" s="176">
        <v>0</v>
      </c>
      <c r="Q209" s="220">
        <f t="shared" si="66"/>
        <v>0</v>
      </c>
      <c r="R209" s="176">
        <v>0</v>
      </c>
      <c r="S209" s="176"/>
      <c r="T209" s="139"/>
      <c r="U209" s="176">
        <v>0</v>
      </c>
      <c r="V209" s="176">
        <v>0</v>
      </c>
      <c r="W209" s="176">
        <v>0</v>
      </c>
      <c r="X209" s="176">
        <v>0</v>
      </c>
      <c r="Y209" s="176">
        <v>0</v>
      </c>
      <c r="Z209" s="176"/>
      <c r="AA209" s="139"/>
      <c r="AC209" s="2" t="s">
        <v>412</v>
      </c>
    </row>
    <row r="210" spans="2:29">
      <c r="B210" s="45" t="s">
        <v>260</v>
      </c>
      <c r="F210" s="45" t="s">
        <v>110</v>
      </c>
      <c r="J210" s="227">
        <f t="shared" si="67"/>
        <v>0</v>
      </c>
      <c r="K210" s="27"/>
      <c r="L210" s="176">
        <v>0</v>
      </c>
      <c r="M210" s="176">
        <v>0</v>
      </c>
      <c r="N210" s="220">
        <f t="shared" si="64"/>
        <v>0</v>
      </c>
      <c r="O210" s="220">
        <f t="shared" si="65"/>
        <v>0</v>
      </c>
      <c r="P210" s="176">
        <v>0</v>
      </c>
      <c r="Q210" s="220">
        <f t="shared" si="66"/>
        <v>0</v>
      </c>
      <c r="R210" s="176">
        <v>0</v>
      </c>
      <c r="S210" s="176"/>
      <c r="T210" s="139"/>
      <c r="U210" s="176">
        <v>0</v>
      </c>
      <c r="V210" s="176">
        <v>0</v>
      </c>
      <c r="W210" s="176">
        <v>0</v>
      </c>
      <c r="X210" s="176">
        <v>0</v>
      </c>
      <c r="Y210" s="176">
        <v>0</v>
      </c>
      <c r="Z210" s="176"/>
      <c r="AA210" s="139"/>
      <c r="AC210" s="2" t="s">
        <v>412</v>
      </c>
    </row>
    <row r="211" spans="2:29">
      <c r="B211" s="45" t="s">
        <v>261</v>
      </c>
      <c r="F211" s="45" t="s">
        <v>110</v>
      </c>
      <c r="J211" s="227">
        <f t="shared" si="67"/>
        <v>0</v>
      </c>
      <c r="K211" s="27"/>
      <c r="L211" s="176">
        <v>0</v>
      </c>
      <c r="M211" s="176">
        <v>0</v>
      </c>
      <c r="N211" s="220">
        <f t="shared" si="64"/>
        <v>0</v>
      </c>
      <c r="O211" s="220">
        <f t="shared" si="65"/>
        <v>0</v>
      </c>
      <c r="P211" s="176">
        <v>0</v>
      </c>
      <c r="Q211" s="220">
        <f t="shared" si="66"/>
        <v>0</v>
      </c>
      <c r="R211" s="176">
        <v>0</v>
      </c>
      <c r="S211" s="176"/>
      <c r="T211" s="139"/>
      <c r="U211" s="176">
        <v>0</v>
      </c>
      <c r="V211" s="176">
        <v>0</v>
      </c>
      <c r="W211" s="176">
        <v>0</v>
      </c>
      <c r="X211" s="176">
        <v>0</v>
      </c>
      <c r="Y211" s="176">
        <v>0</v>
      </c>
      <c r="Z211" s="176"/>
      <c r="AA211" s="139"/>
      <c r="AC211" s="2" t="s">
        <v>412</v>
      </c>
    </row>
    <row r="212" spans="2:29">
      <c r="B212" s="45"/>
      <c r="J212" s="228"/>
      <c r="K212" s="27"/>
      <c r="L212" s="139"/>
      <c r="M212" s="139"/>
      <c r="N212" s="228"/>
      <c r="O212" s="79"/>
      <c r="P212" s="79"/>
      <c r="Q212" s="79"/>
      <c r="R212" s="79"/>
      <c r="S212" s="79"/>
      <c r="T212" s="139"/>
      <c r="U212" s="79"/>
      <c r="V212" s="79"/>
      <c r="W212" s="79"/>
      <c r="X212" s="79"/>
      <c r="Y212" s="79"/>
      <c r="Z212" s="79"/>
      <c r="AA212" s="139"/>
    </row>
    <row r="213" spans="2:29">
      <c r="B213" s="44" t="s">
        <v>262</v>
      </c>
      <c r="J213" s="228"/>
      <c r="K213" s="27"/>
      <c r="L213" s="139"/>
      <c r="M213" s="139"/>
      <c r="N213" s="228"/>
      <c r="O213" s="132"/>
      <c r="P213" s="132"/>
      <c r="Q213" s="132"/>
      <c r="R213" s="132"/>
      <c r="S213" s="132"/>
      <c r="T213" s="139"/>
      <c r="U213" s="132"/>
      <c r="V213" s="132"/>
      <c r="W213" s="132"/>
      <c r="X213" s="132"/>
      <c r="Y213" s="132"/>
      <c r="Z213" s="132"/>
      <c r="AA213" s="139"/>
    </row>
    <row r="214" spans="2:29">
      <c r="B214" s="45" t="s">
        <v>252</v>
      </c>
      <c r="F214" s="45" t="s">
        <v>110</v>
      </c>
      <c r="J214" s="227">
        <f>SUM(L214:S214)</f>
        <v>4.4944258453951162</v>
      </c>
      <c r="K214" s="27"/>
      <c r="L214" s="176">
        <v>0.8277601740118018</v>
      </c>
      <c r="M214" s="176">
        <v>1</v>
      </c>
      <c r="N214" s="220">
        <f t="shared" ref="N214:N223" si="68">W214+X214+Z214-Y214</f>
        <v>1</v>
      </c>
      <c r="O214" s="220">
        <f t="shared" ref="O214:O223" si="69">U214+Y214</f>
        <v>0</v>
      </c>
      <c r="P214" s="176">
        <v>0</v>
      </c>
      <c r="Q214" s="220">
        <f t="shared" ref="Q214:Q223" si="70">V214-Z214</f>
        <v>1.6666656713833146</v>
      </c>
      <c r="R214" s="176">
        <v>0</v>
      </c>
      <c r="S214" s="176"/>
      <c r="T214" s="139"/>
      <c r="U214" s="176">
        <v>0</v>
      </c>
      <c r="V214" s="176">
        <v>1.6666656713833146</v>
      </c>
      <c r="W214" s="176">
        <v>0</v>
      </c>
      <c r="X214" s="176">
        <v>1</v>
      </c>
      <c r="Y214" s="176">
        <v>0</v>
      </c>
      <c r="Z214" s="176"/>
      <c r="AA214" s="139"/>
      <c r="AC214" s="2" t="s">
        <v>412</v>
      </c>
    </row>
    <row r="215" spans="2:29">
      <c r="B215" s="45" t="s">
        <v>253</v>
      </c>
      <c r="F215" s="45" t="s">
        <v>110</v>
      </c>
      <c r="J215" s="227">
        <f t="shared" ref="J215:J223" si="71">SUM(L215:S215)</f>
        <v>5.3013851069890823</v>
      </c>
      <c r="K215" s="27"/>
      <c r="L215" s="176">
        <v>0</v>
      </c>
      <c r="M215" s="176">
        <v>0</v>
      </c>
      <c r="N215" s="220">
        <f t="shared" si="68"/>
        <v>1</v>
      </c>
      <c r="O215" s="220">
        <f t="shared" si="69"/>
        <v>1.0513888393016533</v>
      </c>
      <c r="P215" s="176">
        <v>0</v>
      </c>
      <c r="Q215" s="220">
        <f t="shared" si="70"/>
        <v>3.249996267687429</v>
      </c>
      <c r="R215" s="176">
        <v>0</v>
      </c>
      <c r="S215" s="176"/>
      <c r="T215" s="139"/>
      <c r="U215" s="176">
        <v>1.0513888393016533</v>
      </c>
      <c r="V215" s="176">
        <v>3.249996267687429</v>
      </c>
      <c r="W215" s="176">
        <v>0</v>
      </c>
      <c r="X215" s="176">
        <v>1</v>
      </c>
      <c r="Y215" s="176">
        <v>0</v>
      </c>
      <c r="Z215" s="176"/>
      <c r="AA215" s="139"/>
      <c r="AC215" s="2" t="s">
        <v>412</v>
      </c>
    </row>
    <row r="216" spans="2:29">
      <c r="B216" s="45" t="s">
        <v>254</v>
      </c>
      <c r="F216" s="45" t="s">
        <v>110</v>
      </c>
      <c r="J216" s="227">
        <f t="shared" si="71"/>
        <v>4.499998507074972</v>
      </c>
      <c r="K216" s="27"/>
      <c r="L216" s="176">
        <v>0</v>
      </c>
      <c r="M216" s="176">
        <v>0</v>
      </c>
      <c r="N216" s="220">
        <f t="shared" si="68"/>
        <v>1</v>
      </c>
      <c r="O216" s="220">
        <f t="shared" si="69"/>
        <v>0</v>
      </c>
      <c r="P216" s="176">
        <v>1</v>
      </c>
      <c r="Q216" s="220">
        <f t="shared" si="70"/>
        <v>2.4999985070749715</v>
      </c>
      <c r="R216" s="176">
        <v>0</v>
      </c>
      <c r="S216" s="176"/>
      <c r="T216" s="139"/>
      <c r="U216" s="176">
        <v>0</v>
      </c>
      <c r="V216" s="176">
        <v>2.4999985070749715</v>
      </c>
      <c r="W216" s="176">
        <v>0</v>
      </c>
      <c r="X216" s="176">
        <v>1</v>
      </c>
      <c r="Y216" s="176">
        <v>0</v>
      </c>
      <c r="Z216" s="176"/>
      <c r="AA216" s="139"/>
      <c r="AC216" s="2" t="s">
        <v>412</v>
      </c>
    </row>
    <row r="217" spans="2:29">
      <c r="B217" s="45" t="s">
        <v>255</v>
      </c>
      <c r="F217" s="45" t="s">
        <v>110</v>
      </c>
      <c r="J217" s="227">
        <f t="shared" si="71"/>
        <v>7.9166649249208003</v>
      </c>
      <c r="K217" s="27"/>
      <c r="L217" s="176">
        <v>0</v>
      </c>
      <c r="M217" s="176">
        <v>3</v>
      </c>
      <c r="N217" s="220">
        <f t="shared" si="68"/>
        <v>1</v>
      </c>
      <c r="O217" s="220">
        <f t="shared" si="69"/>
        <v>0</v>
      </c>
      <c r="P217" s="176">
        <v>0</v>
      </c>
      <c r="Q217" s="220">
        <f t="shared" si="70"/>
        <v>3.9166649249208003</v>
      </c>
      <c r="R217" s="176">
        <v>0</v>
      </c>
      <c r="S217" s="176"/>
      <c r="T217" s="139"/>
      <c r="U217" s="176">
        <v>0</v>
      </c>
      <c r="V217" s="176">
        <v>3.9166649249208003</v>
      </c>
      <c r="W217" s="176">
        <v>0</v>
      </c>
      <c r="X217" s="176">
        <v>1</v>
      </c>
      <c r="Y217" s="176">
        <v>0</v>
      </c>
      <c r="Z217" s="176"/>
      <c r="AA217" s="139"/>
      <c r="AC217" s="2" t="s">
        <v>412</v>
      </c>
    </row>
    <row r="218" spans="2:29">
      <c r="B218" s="45" t="s">
        <v>256</v>
      </c>
      <c r="F218" s="45" t="s">
        <v>110</v>
      </c>
      <c r="J218" s="227">
        <f t="shared" si="71"/>
        <v>3.4166634319957723</v>
      </c>
      <c r="K218" s="27"/>
      <c r="L218" s="176">
        <v>0</v>
      </c>
      <c r="M218" s="176">
        <v>0</v>
      </c>
      <c r="N218" s="220">
        <f t="shared" si="68"/>
        <v>0</v>
      </c>
      <c r="O218" s="220">
        <f t="shared" si="69"/>
        <v>2</v>
      </c>
      <c r="P218" s="176">
        <v>0</v>
      </c>
      <c r="Q218" s="220">
        <f t="shared" si="70"/>
        <v>1.416663431995772</v>
      </c>
      <c r="R218" s="176">
        <v>0</v>
      </c>
      <c r="S218" s="176"/>
      <c r="T218" s="139"/>
      <c r="U218" s="176">
        <v>2</v>
      </c>
      <c r="V218" s="176">
        <v>1.416663431995772</v>
      </c>
      <c r="W218" s="176">
        <v>0</v>
      </c>
      <c r="X218" s="176">
        <v>0</v>
      </c>
      <c r="Y218" s="176">
        <v>0</v>
      </c>
      <c r="Z218" s="176"/>
      <c r="AA218" s="139"/>
      <c r="AC218" s="2" t="s">
        <v>412</v>
      </c>
    </row>
    <row r="219" spans="2:29">
      <c r="B219" s="45" t="s">
        <v>257</v>
      </c>
      <c r="F219" s="45" t="s">
        <v>110</v>
      </c>
      <c r="J219" s="227">
        <f t="shared" si="71"/>
        <v>3.249999253537486</v>
      </c>
      <c r="K219" s="27"/>
      <c r="L219" s="176">
        <v>0</v>
      </c>
      <c r="M219" s="176">
        <v>0</v>
      </c>
      <c r="N219" s="220">
        <f t="shared" si="68"/>
        <v>2.623744335210461</v>
      </c>
      <c r="O219" s="220">
        <f t="shared" si="69"/>
        <v>0.37625566478953898</v>
      </c>
      <c r="P219" s="176">
        <v>0</v>
      </c>
      <c r="Q219" s="220">
        <f t="shared" si="70"/>
        <v>0.24999925353748584</v>
      </c>
      <c r="R219" s="176">
        <v>0</v>
      </c>
      <c r="S219" s="176"/>
      <c r="T219" s="139"/>
      <c r="U219" s="176">
        <v>0</v>
      </c>
      <c r="V219" s="176">
        <v>0.24999925353748584</v>
      </c>
      <c r="W219" s="176">
        <v>3</v>
      </c>
      <c r="X219" s="176">
        <v>0</v>
      </c>
      <c r="Y219" s="176">
        <v>0.37625566478953898</v>
      </c>
      <c r="Z219" s="176"/>
      <c r="AA219" s="139"/>
      <c r="AC219" s="2" t="s">
        <v>412</v>
      </c>
    </row>
    <row r="220" spans="2:29">
      <c r="B220" s="45" t="s">
        <v>258</v>
      </c>
      <c r="F220" s="45" t="s">
        <v>110</v>
      </c>
      <c r="J220" s="227">
        <f t="shared" si="71"/>
        <v>5.8031191264514632</v>
      </c>
      <c r="K220" s="27"/>
      <c r="L220" s="176">
        <v>0</v>
      </c>
      <c r="M220" s="176">
        <v>0</v>
      </c>
      <c r="N220" s="220">
        <f t="shared" si="68"/>
        <v>2.0871477585492961</v>
      </c>
      <c r="O220" s="220">
        <f t="shared" si="69"/>
        <v>2.2993055218331588</v>
      </c>
      <c r="P220" s="176">
        <v>0</v>
      </c>
      <c r="Q220" s="220">
        <f t="shared" si="70"/>
        <v>1.4166658460690091</v>
      </c>
      <c r="R220" s="177">
        <v>0</v>
      </c>
      <c r="S220" s="176"/>
      <c r="T220" s="139"/>
      <c r="U220" s="176">
        <v>2</v>
      </c>
      <c r="V220" s="176">
        <v>1.4166658460690091</v>
      </c>
      <c r="W220" s="176">
        <v>2.386453280382455</v>
      </c>
      <c r="X220" s="176">
        <v>0</v>
      </c>
      <c r="Y220" s="176">
        <v>0.29930552183315889</v>
      </c>
      <c r="Z220" s="176"/>
      <c r="AA220" s="139"/>
      <c r="AC220" s="2" t="s">
        <v>412</v>
      </c>
    </row>
    <row r="221" spans="2:29">
      <c r="B221" s="45" t="s">
        <v>259</v>
      </c>
      <c r="F221" s="45" t="s">
        <v>110</v>
      </c>
      <c r="J221" s="227">
        <f t="shared" si="71"/>
        <v>4.1988952207855341</v>
      </c>
      <c r="K221" s="27"/>
      <c r="L221" s="176">
        <v>0</v>
      </c>
      <c r="M221" s="176">
        <v>0</v>
      </c>
      <c r="N221" s="220">
        <f t="shared" si="68"/>
        <v>0.59417150326933088</v>
      </c>
      <c r="O221" s="220">
        <f t="shared" si="69"/>
        <v>8.5206622825797995E-2</v>
      </c>
      <c r="P221" s="176">
        <v>0</v>
      </c>
      <c r="Q221" s="220">
        <f t="shared" si="70"/>
        <v>3.5195170946904053</v>
      </c>
      <c r="R221" s="176">
        <v>0</v>
      </c>
      <c r="S221" s="176"/>
      <c r="T221" s="139"/>
      <c r="U221" s="176">
        <v>0</v>
      </c>
      <c r="V221" s="176">
        <v>3.5195170946904053</v>
      </c>
      <c r="W221" s="176">
        <v>0.67937812609512893</v>
      </c>
      <c r="X221" s="176">
        <v>0</v>
      </c>
      <c r="Y221" s="176">
        <v>8.5206622825797995E-2</v>
      </c>
      <c r="Z221" s="176"/>
      <c r="AA221" s="139"/>
      <c r="AC221" s="2" t="s">
        <v>412</v>
      </c>
    </row>
    <row r="222" spans="2:29">
      <c r="B222" s="45" t="s">
        <v>260</v>
      </c>
      <c r="F222" s="45" t="s">
        <v>110</v>
      </c>
      <c r="J222" s="227">
        <f t="shared" si="71"/>
        <v>2</v>
      </c>
      <c r="K222" s="27"/>
      <c r="L222" s="176">
        <v>0</v>
      </c>
      <c r="M222" s="176">
        <v>2</v>
      </c>
      <c r="N222" s="220">
        <f t="shared" si="68"/>
        <v>0</v>
      </c>
      <c r="O222" s="220">
        <f t="shared" si="69"/>
        <v>0</v>
      </c>
      <c r="P222" s="176">
        <v>0</v>
      </c>
      <c r="Q222" s="220">
        <f t="shared" si="70"/>
        <v>0</v>
      </c>
      <c r="R222" s="177">
        <v>0</v>
      </c>
      <c r="S222" s="176"/>
      <c r="T222" s="139"/>
      <c r="U222" s="176">
        <v>0</v>
      </c>
      <c r="V222" s="176">
        <v>0</v>
      </c>
      <c r="W222" s="176">
        <v>0</v>
      </c>
      <c r="X222" s="176">
        <v>0</v>
      </c>
      <c r="Y222" s="176">
        <v>0</v>
      </c>
      <c r="Z222" s="176"/>
      <c r="AA222" s="139"/>
      <c r="AC222" s="2" t="s">
        <v>412</v>
      </c>
    </row>
    <row r="223" spans="2:29">
      <c r="B223" s="45" t="s">
        <v>261</v>
      </c>
      <c r="F223" s="45" t="s">
        <v>110</v>
      </c>
      <c r="J223" s="227">
        <f t="shared" si="71"/>
        <v>0</v>
      </c>
      <c r="K223" s="27"/>
      <c r="L223" s="176">
        <v>0</v>
      </c>
      <c r="M223" s="176">
        <v>0</v>
      </c>
      <c r="N223" s="220">
        <f t="shared" si="68"/>
        <v>0</v>
      </c>
      <c r="O223" s="220">
        <f t="shared" si="69"/>
        <v>0</v>
      </c>
      <c r="P223" s="176">
        <v>0</v>
      </c>
      <c r="Q223" s="220">
        <f t="shared" si="70"/>
        <v>0</v>
      </c>
      <c r="R223" s="176">
        <v>0</v>
      </c>
      <c r="S223" s="176"/>
      <c r="T223" s="139"/>
      <c r="U223" s="176">
        <v>0</v>
      </c>
      <c r="V223" s="176">
        <v>0</v>
      </c>
      <c r="W223" s="176">
        <v>0</v>
      </c>
      <c r="X223" s="176">
        <v>0</v>
      </c>
      <c r="Y223" s="176">
        <v>0</v>
      </c>
      <c r="Z223" s="176"/>
      <c r="AA223" s="139"/>
      <c r="AC223" s="2" t="s">
        <v>412</v>
      </c>
    </row>
    <row r="224" spans="2:29">
      <c r="J224" s="27"/>
      <c r="K224" s="27"/>
      <c r="L224" s="27"/>
      <c r="M224" s="27"/>
      <c r="N224" s="27"/>
      <c r="O224" s="27"/>
      <c r="P224" s="27"/>
      <c r="Q224" s="27"/>
      <c r="R224" s="27"/>
      <c r="S224" s="27"/>
      <c r="T224" s="66"/>
      <c r="U224" s="27"/>
      <c r="V224" s="27"/>
      <c r="W224" s="27"/>
      <c r="X224" s="27"/>
      <c r="Y224" s="27"/>
      <c r="Z224" s="27"/>
      <c r="AA224" s="59"/>
    </row>
    <row r="225" spans="2:31">
      <c r="B225" s="44" t="s">
        <v>264</v>
      </c>
      <c r="C225" s="45"/>
      <c r="D225" s="45"/>
      <c r="J225" s="27"/>
      <c r="K225" s="27"/>
      <c r="L225" s="27"/>
      <c r="M225" s="27"/>
      <c r="N225" s="27"/>
      <c r="O225" s="27"/>
      <c r="P225" s="27"/>
      <c r="Q225" s="27"/>
      <c r="R225" s="27"/>
      <c r="S225" s="27"/>
      <c r="T225" s="66"/>
      <c r="U225" s="27"/>
      <c r="V225" s="27"/>
      <c r="W225" s="27"/>
      <c r="X225" s="27"/>
      <c r="Y225" s="27"/>
      <c r="Z225" s="27"/>
      <c r="AA225" s="59"/>
    </row>
    <row r="226" spans="2:31">
      <c r="J226" s="217"/>
      <c r="K226" s="27"/>
      <c r="L226" s="27"/>
      <c r="M226" s="27"/>
      <c r="N226" s="27"/>
      <c r="O226" s="27"/>
      <c r="P226" s="27"/>
      <c r="Q226" s="27"/>
      <c r="R226" s="27"/>
      <c r="S226" s="27"/>
      <c r="T226" s="66"/>
      <c r="U226" s="27"/>
      <c r="V226" s="27"/>
      <c r="W226" s="27"/>
      <c r="X226" s="27"/>
      <c r="Y226" s="27"/>
      <c r="Z226" s="27"/>
      <c r="AA226" s="59"/>
    </row>
    <row r="227" spans="2:31">
      <c r="B227" s="44" t="s">
        <v>251</v>
      </c>
      <c r="J227" s="217"/>
      <c r="K227" s="27"/>
      <c r="L227" s="27"/>
      <c r="M227" s="27"/>
      <c r="N227" s="27"/>
      <c r="O227" s="27"/>
      <c r="P227" s="27"/>
      <c r="Q227" s="27"/>
      <c r="R227" s="27"/>
      <c r="S227" s="27"/>
      <c r="T227" s="66"/>
      <c r="U227" s="27"/>
      <c r="V227" s="27"/>
      <c r="W227" s="27"/>
      <c r="X227" s="27"/>
      <c r="Y227" s="27"/>
      <c r="Z227" s="27"/>
      <c r="AA227" s="59"/>
    </row>
    <row r="228" spans="2:31">
      <c r="B228" s="45" t="s">
        <v>252</v>
      </c>
      <c r="F228" s="45" t="s">
        <v>110</v>
      </c>
      <c r="J228" s="218">
        <f>SUM(L228:S228)</f>
        <v>3743.2881097843401</v>
      </c>
      <c r="K228" s="27"/>
      <c r="L228" s="176">
        <v>8</v>
      </c>
      <c r="M228" s="176">
        <v>10</v>
      </c>
      <c r="N228" s="218">
        <f t="shared" ref="N228:N237" si="72">W228+X228+Z228-Y228</f>
        <v>2007.9147620667693</v>
      </c>
      <c r="O228" s="220">
        <f t="shared" ref="O228:O237" si="73">U228+Y228</f>
        <v>272.2006356573649</v>
      </c>
      <c r="P228" s="176">
        <v>132.44999999999999</v>
      </c>
      <c r="Q228" s="220">
        <f t="shared" ref="Q228:Q237" si="74">V228-Z228</f>
        <v>1312.722712060206</v>
      </c>
      <c r="R228" s="176">
        <v>0</v>
      </c>
      <c r="S228" s="176"/>
      <c r="T228" s="139"/>
      <c r="U228" s="176">
        <v>0</v>
      </c>
      <c r="V228" s="176">
        <v>1364.5002693458018</v>
      </c>
      <c r="W228" s="176">
        <v>2170.3378404385385</v>
      </c>
      <c r="X228" s="176">
        <v>58</v>
      </c>
      <c r="Y228" s="235">
        <f t="shared" ref="Y228:Y237" si="75">IFERROR(Y202/W202*W228,0)</f>
        <v>272.2006356573649</v>
      </c>
      <c r="Z228" s="235">
        <f t="shared" ref="Z228:Z237" si="76">IFERROR(Z202/V202*V228,0)</f>
        <v>51.777557285595726</v>
      </c>
      <c r="AA228" s="139"/>
      <c r="AC228" s="2" t="s">
        <v>412</v>
      </c>
    </row>
    <row r="229" spans="2:31">
      <c r="B229" s="45" t="s">
        <v>253</v>
      </c>
      <c r="F229" s="45" t="s">
        <v>110</v>
      </c>
      <c r="J229" s="218">
        <f t="shared" ref="J229:J237" si="77">SUM(L229:S229)</f>
        <v>5839.6678898797927</v>
      </c>
      <c r="K229" s="27"/>
      <c r="L229" s="176">
        <v>191</v>
      </c>
      <c r="M229" s="176">
        <v>0</v>
      </c>
      <c r="N229" s="218">
        <f t="shared" si="72"/>
        <v>1168.1273792913853</v>
      </c>
      <c r="O229" s="220">
        <f t="shared" si="73"/>
        <v>4143.8103481452627</v>
      </c>
      <c r="P229" s="176">
        <v>46.48</v>
      </c>
      <c r="Q229" s="220">
        <f t="shared" si="74"/>
        <v>290.25016244314492</v>
      </c>
      <c r="R229" s="176">
        <v>0</v>
      </c>
      <c r="S229" s="176"/>
      <c r="T229" s="139"/>
      <c r="U229" s="176">
        <v>3990.4931108513665</v>
      </c>
      <c r="V229" s="176">
        <v>290.25016244314492</v>
      </c>
      <c r="W229" s="176">
        <v>1222.4446165852812</v>
      </c>
      <c r="X229" s="176">
        <v>99</v>
      </c>
      <c r="Y229" s="235">
        <f t="shared" si="75"/>
        <v>153.31723729389603</v>
      </c>
      <c r="Z229" s="235">
        <f t="shared" si="76"/>
        <v>0</v>
      </c>
      <c r="AA229" s="139"/>
      <c r="AC229" s="2" t="s">
        <v>412</v>
      </c>
      <c r="AE229" s="23"/>
    </row>
    <row r="230" spans="2:31">
      <c r="B230" s="45" t="s">
        <v>254</v>
      </c>
      <c r="F230" s="45" t="s">
        <v>110</v>
      </c>
      <c r="J230" s="218">
        <f t="shared" si="77"/>
        <v>2564.9938407794707</v>
      </c>
      <c r="K230" s="27"/>
      <c r="L230" s="176">
        <v>15</v>
      </c>
      <c r="M230" s="176">
        <v>0</v>
      </c>
      <c r="N230" s="218">
        <f t="shared" si="72"/>
        <v>544.00566413039337</v>
      </c>
      <c r="O230" s="220">
        <f t="shared" si="73"/>
        <v>1914.2382233344181</v>
      </c>
      <c r="P230" s="176">
        <v>0</v>
      </c>
      <c r="Q230" s="220">
        <f t="shared" si="74"/>
        <v>91.749953314659194</v>
      </c>
      <c r="R230" s="176">
        <v>0</v>
      </c>
      <c r="S230" s="176"/>
      <c r="T230" s="139"/>
      <c r="U230" s="176">
        <v>1842.6787709245605</v>
      </c>
      <c r="V230" s="176">
        <v>91.749953314659194</v>
      </c>
      <c r="W230" s="176">
        <v>570.56511654025098</v>
      </c>
      <c r="X230" s="176">
        <v>45</v>
      </c>
      <c r="Y230" s="235">
        <f t="shared" si="75"/>
        <v>71.559452409857641</v>
      </c>
      <c r="Z230" s="235">
        <f t="shared" si="76"/>
        <v>0</v>
      </c>
      <c r="AA230" s="139"/>
      <c r="AC230" s="2" t="s">
        <v>412</v>
      </c>
    </row>
    <row r="231" spans="2:31">
      <c r="B231" s="45" t="s">
        <v>255</v>
      </c>
      <c r="F231" s="45" t="s">
        <v>110</v>
      </c>
      <c r="J231" s="218">
        <f t="shared" si="77"/>
        <v>855.54511828187356</v>
      </c>
      <c r="K231" s="27"/>
      <c r="L231" s="176">
        <v>0</v>
      </c>
      <c r="M231" s="176">
        <v>0</v>
      </c>
      <c r="N231" s="218">
        <f t="shared" si="72"/>
        <v>468.82887659990035</v>
      </c>
      <c r="O231" s="220">
        <f t="shared" si="73"/>
        <v>386.71624168197326</v>
      </c>
      <c r="P231" s="176">
        <v>0</v>
      </c>
      <c r="Q231" s="220">
        <f t="shared" si="74"/>
        <v>0</v>
      </c>
      <c r="R231" s="176">
        <v>0</v>
      </c>
      <c r="S231" s="176"/>
      <c r="T231" s="139"/>
      <c r="U231" s="176">
        <v>319.48426398111297</v>
      </c>
      <c r="V231" s="176">
        <v>0</v>
      </c>
      <c r="W231" s="176">
        <v>536.06085430076064</v>
      </c>
      <c r="X231" s="176">
        <v>0</v>
      </c>
      <c r="Y231" s="235">
        <f t="shared" si="75"/>
        <v>67.231977700860298</v>
      </c>
      <c r="Z231" s="235">
        <f t="shared" si="76"/>
        <v>0</v>
      </c>
      <c r="AA231" s="139"/>
      <c r="AC231" s="2" t="s">
        <v>412</v>
      </c>
    </row>
    <row r="232" spans="2:31">
      <c r="B232" s="45" t="s">
        <v>256</v>
      </c>
      <c r="F232" s="45" t="s">
        <v>110</v>
      </c>
      <c r="J232" s="218">
        <f t="shared" si="77"/>
        <v>1851.4871050546469</v>
      </c>
      <c r="K232" s="27"/>
      <c r="L232" s="176">
        <v>0</v>
      </c>
      <c r="M232" s="176">
        <v>300</v>
      </c>
      <c r="N232" s="218">
        <f t="shared" si="72"/>
        <v>265.72230468175349</v>
      </c>
      <c r="O232" s="220">
        <f t="shared" si="73"/>
        <v>1285.7648003728934</v>
      </c>
      <c r="P232" s="176">
        <v>0</v>
      </c>
      <c r="Q232" s="220">
        <f t="shared" si="74"/>
        <v>0</v>
      </c>
      <c r="R232" s="176">
        <v>0</v>
      </c>
      <c r="S232" s="176"/>
      <c r="T232" s="139"/>
      <c r="U232" s="176">
        <v>1247.6591354817974</v>
      </c>
      <c r="V232" s="176">
        <v>0</v>
      </c>
      <c r="W232" s="176">
        <v>303.82796957284961</v>
      </c>
      <c r="X232" s="176">
        <v>0</v>
      </c>
      <c r="Y232" s="235">
        <f t="shared" si="75"/>
        <v>38.105664891096119</v>
      </c>
      <c r="Z232" s="235">
        <f t="shared" si="76"/>
        <v>0</v>
      </c>
      <c r="AA232" s="139"/>
      <c r="AC232" s="2" t="s">
        <v>412</v>
      </c>
    </row>
    <row r="233" spans="2:31">
      <c r="B233" s="45" t="s">
        <v>257</v>
      </c>
      <c r="F233" s="45" t="s">
        <v>110</v>
      </c>
      <c r="J233" s="218">
        <f t="shared" si="77"/>
        <v>327.08689291983615</v>
      </c>
      <c r="K233" s="27"/>
      <c r="L233" s="176">
        <v>0</v>
      </c>
      <c r="M233" s="176">
        <v>0</v>
      </c>
      <c r="N233" s="218">
        <f t="shared" si="72"/>
        <v>286.0641274733369</v>
      </c>
      <c r="O233" s="220">
        <f t="shared" si="73"/>
        <v>41.022765446499236</v>
      </c>
      <c r="P233" s="176">
        <v>0</v>
      </c>
      <c r="Q233" s="220">
        <f t="shared" si="74"/>
        <v>0</v>
      </c>
      <c r="R233" s="176">
        <v>0</v>
      </c>
      <c r="S233" s="176"/>
      <c r="T233" s="139"/>
      <c r="U233" s="176">
        <v>0</v>
      </c>
      <c r="V233" s="176">
        <v>0</v>
      </c>
      <c r="W233" s="176">
        <v>327.08689291983615</v>
      </c>
      <c r="X233" s="176">
        <v>0</v>
      </c>
      <c r="Y233" s="235">
        <f t="shared" si="75"/>
        <v>41.022765446499236</v>
      </c>
      <c r="Z233" s="235">
        <f t="shared" si="76"/>
        <v>0</v>
      </c>
      <c r="AA233" s="139"/>
      <c r="AC233" s="2" t="s">
        <v>412</v>
      </c>
    </row>
    <row r="234" spans="2:31">
      <c r="B234" s="45" t="s">
        <v>258</v>
      </c>
      <c r="F234" s="45" t="s">
        <v>110</v>
      </c>
      <c r="J234" s="218">
        <f t="shared" si="77"/>
        <v>0</v>
      </c>
      <c r="K234" s="27"/>
      <c r="L234" s="176">
        <v>0</v>
      </c>
      <c r="M234" s="176">
        <v>0</v>
      </c>
      <c r="N234" s="218">
        <f t="shared" si="72"/>
        <v>0</v>
      </c>
      <c r="O234" s="220">
        <f t="shared" si="73"/>
        <v>0</v>
      </c>
      <c r="P234" s="176">
        <v>0</v>
      </c>
      <c r="Q234" s="220">
        <f t="shared" si="74"/>
        <v>0</v>
      </c>
      <c r="R234" s="176">
        <v>0</v>
      </c>
      <c r="S234" s="176"/>
      <c r="T234" s="139"/>
      <c r="U234" s="176">
        <v>0</v>
      </c>
      <c r="V234" s="176">
        <v>0</v>
      </c>
      <c r="W234" s="176">
        <v>0</v>
      </c>
      <c r="X234" s="176">
        <v>0</v>
      </c>
      <c r="Y234" s="235">
        <f t="shared" si="75"/>
        <v>0</v>
      </c>
      <c r="Z234" s="235">
        <f t="shared" si="76"/>
        <v>0</v>
      </c>
      <c r="AA234" s="139"/>
      <c r="AC234" s="2" t="s">
        <v>412</v>
      </c>
    </row>
    <row r="235" spans="2:31">
      <c r="B235" s="45" t="s">
        <v>259</v>
      </c>
      <c r="F235" s="45" t="s">
        <v>110</v>
      </c>
      <c r="J235" s="218">
        <f t="shared" si="77"/>
        <v>0</v>
      </c>
      <c r="K235" s="27"/>
      <c r="L235" s="176">
        <v>0</v>
      </c>
      <c r="M235" s="176">
        <v>0</v>
      </c>
      <c r="N235" s="218">
        <f t="shared" si="72"/>
        <v>0</v>
      </c>
      <c r="O235" s="220">
        <f t="shared" si="73"/>
        <v>0</v>
      </c>
      <c r="P235" s="176">
        <v>0</v>
      </c>
      <c r="Q235" s="220">
        <f t="shared" si="74"/>
        <v>0</v>
      </c>
      <c r="R235" s="176">
        <v>0</v>
      </c>
      <c r="S235" s="176"/>
      <c r="T235" s="139"/>
      <c r="U235" s="176">
        <v>0</v>
      </c>
      <c r="V235" s="176">
        <v>0</v>
      </c>
      <c r="W235" s="176">
        <v>0</v>
      </c>
      <c r="X235" s="176">
        <v>0</v>
      </c>
      <c r="Y235" s="235">
        <f t="shared" si="75"/>
        <v>0</v>
      </c>
      <c r="Z235" s="235">
        <f t="shared" si="76"/>
        <v>0</v>
      </c>
      <c r="AA235" s="139"/>
      <c r="AC235" s="2" t="s">
        <v>412</v>
      </c>
    </row>
    <row r="236" spans="2:31">
      <c r="B236" s="45" t="s">
        <v>260</v>
      </c>
      <c r="F236" s="45" t="s">
        <v>110</v>
      </c>
      <c r="J236" s="218">
        <f t="shared" si="77"/>
        <v>295</v>
      </c>
      <c r="K236" s="27"/>
      <c r="L236" s="176">
        <v>0</v>
      </c>
      <c r="M236" s="176">
        <v>295</v>
      </c>
      <c r="N236" s="218">
        <f t="shared" si="72"/>
        <v>0</v>
      </c>
      <c r="O236" s="220">
        <f t="shared" si="73"/>
        <v>0</v>
      </c>
      <c r="P236" s="176">
        <v>0</v>
      </c>
      <c r="Q236" s="220">
        <f t="shared" si="74"/>
        <v>0</v>
      </c>
      <c r="R236" s="176">
        <v>0</v>
      </c>
      <c r="S236" s="176"/>
      <c r="T236" s="139"/>
      <c r="U236" s="176">
        <v>0</v>
      </c>
      <c r="V236" s="176">
        <v>0</v>
      </c>
      <c r="W236" s="176">
        <v>0</v>
      </c>
      <c r="X236" s="176">
        <v>0</v>
      </c>
      <c r="Y236" s="235">
        <f t="shared" si="75"/>
        <v>0</v>
      </c>
      <c r="Z236" s="235">
        <f t="shared" si="76"/>
        <v>0</v>
      </c>
      <c r="AA236" s="139"/>
      <c r="AC236" s="2" t="s">
        <v>412</v>
      </c>
    </row>
    <row r="237" spans="2:31">
      <c r="B237" s="45" t="s">
        <v>261</v>
      </c>
      <c r="F237" s="45" t="s">
        <v>110</v>
      </c>
      <c r="J237" s="218">
        <f t="shared" si="77"/>
        <v>0</v>
      </c>
      <c r="K237" s="27"/>
      <c r="L237" s="176">
        <v>0</v>
      </c>
      <c r="M237" s="176">
        <v>0</v>
      </c>
      <c r="N237" s="218">
        <f t="shared" si="72"/>
        <v>0</v>
      </c>
      <c r="O237" s="220">
        <f t="shared" si="73"/>
        <v>0</v>
      </c>
      <c r="P237" s="176">
        <v>0</v>
      </c>
      <c r="Q237" s="220">
        <f t="shared" si="74"/>
        <v>0</v>
      </c>
      <c r="R237" s="176">
        <v>0</v>
      </c>
      <c r="S237" s="176"/>
      <c r="T237" s="139"/>
      <c r="U237" s="176">
        <v>0</v>
      </c>
      <c r="V237" s="176">
        <v>0</v>
      </c>
      <c r="W237" s="176">
        <v>0</v>
      </c>
      <c r="X237" s="176">
        <v>0</v>
      </c>
      <c r="Y237" s="235">
        <f t="shared" si="75"/>
        <v>0</v>
      </c>
      <c r="Z237" s="235">
        <f t="shared" si="76"/>
        <v>0</v>
      </c>
      <c r="AA237" s="139"/>
      <c r="AC237" s="2" t="s">
        <v>412</v>
      </c>
    </row>
    <row r="238" spans="2:31">
      <c r="B238" s="121"/>
      <c r="C238" s="59"/>
      <c r="D238" s="59"/>
      <c r="E238" s="59"/>
      <c r="F238" s="59"/>
      <c r="G238" s="59"/>
      <c r="H238" s="59"/>
      <c r="I238" s="59"/>
      <c r="J238" s="217"/>
      <c r="K238" s="66"/>
      <c r="L238" s="139"/>
      <c r="M238" s="139"/>
      <c r="N238" s="217"/>
      <c r="O238" s="139"/>
      <c r="P238" s="139"/>
      <c r="Q238" s="139"/>
      <c r="R238" s="139"/>
      <c r="S238" s="139"/>
      <c r="T238" s="139"/>
      <c r="U238" s="139"/>
      <c r="V238" s="139"/>
      <c r="W238" s="139"/>
      <c r="X238" s="139"/>
      <c r="Y238" s="139"/>
      <c r="Z238" s="139"/>
      <c r="AA238" s="139"/>
    </row>
    <row r="239" spans="2:31">
      <c r="B239" s="142" t="s">
        <v>262</v>
      </c>
      <c r="C239" s="59"/>
      <c r="D239" s="59"/>
      <c r="E239" s="59"/>
      <c r="F239" s="59"/>
      <c r="G239" s="59"/>
      <c r="H239" s="59"/>
      <c r="I239" s="59"/>
      <c r="J239" s="217"/>
      <c r="K239" s="66"/>
      <c r="L239" s="139"/>
      <c r="M239" s="139"/>
      <c r="N239" s="217"/>
      <c r="O239" s="139"/>
      <c r="P239" s="139"/>
      <c r="Q239" s="139"/>
      <c r="R239" s="139"/>
      <c r="S239" s="139"/>
      <c r="T239" s="139"/>
      <c r="U239" s="139"/>
      <c r="V239" s="139"/>
      <c r="W239" s="139"/>
      <c r="X239" s="139"/>
      <c r="Y239" s="139"/>
      <c r="Z239" s="139"/>
      <c r="AA239" s="139"/>
    </row>
    <row r="240" spans="2:31">
      <c r="B240" s="45" t="s">
        <v>252</v>
      </c>
      <c r="F240" s="45" t="s">
        <v>110</v>
      </c>
      <c r="J240" s="218">
        <f>SUM(L240:S240)</f>
        <v>555</v>
      </c>
      <c r="K240" s="27"/>
      <c r="L240" s="176">
        <v>530</v>
      </c>
      <c r="M240" s="176">
        <v>10</v>
      </c>
      <c r="N240" s="218">
        <f t="shared" ref="N240:N249" si="78">W240+X240+Z240-Y240</f>
        <v>0</v>
      </c>
      <c r="O240" s="220">
        <f t="shared" ref="O240:O249" si="79">U240+Y240</f>
        <v>0</v>
      </c>
      <c r="P240" s="176">
        <v>0</v>
      </c>
      <c r="Q240" s="220">
        <f t="shared" ref="Q240:Q249" si="80">V240-Z240</f>
        <v>15</v>
      </c>
      <c r="R240" s="176">
        <v>0</v>
      </c>
      <c r="S240" s="176"/>
      <c r="T240" s="139"/>
      <c r="U240" s="176">
        <v>0</v>
      </c>
      <c r="V240" s="176">
        <v>15</v>
      </c>
      <c r="W240" s="176">
        <v>0</v>
      </c>
      <c r="X240" s="176">
        <v>0</v>
      </c>
      <c r="Y240" s="235">
        <f t="shared" ref="Y240:Y249" si="81">IFERROR(Y214/W214*W240,0)</f>
        <v>0</v>
      </c>
      <c r="Z240" s="235">
        <f t="shared" ref="Z240:Z249" si="82">IFERROR(Z214/V214*V240,0)</f>
        <v>0</v>
      </c>
      <c r="AA240" s="139"/>
      <c r="AC240" s="2" t="s">
        <v>412</v>
      </c>
    </row>
    <row r="241" spans="2:29">
      <c r="B241" s="45" t="s">
        <v>253</v>
      </c>
      <c r="F241" s="45" t="s">
        <v>110</v>
      </c>
      <c r="J241" s="218">
        <f t="shared" ref="J241:J249" si="83">SUM(L241:S241)</f>
        <v>1680.0042599905482</v>
      </c>
      <c r="K241" s="27"/>
      <c r="L241" s="176">
        <v>0</v>
      </c>
      <c r="M241" s="176">
        <v>0</v>
      </c>
      <c r="N241" s="218">
        <f t="shared" si="78"/>
        <v>0</v>
      </c>
      <c r="O241" s="220">
        <f t="shared" si="79"/>
        <v>1002.004331562263</v>
      </c>
      <c r="P241" s="176">
        <v>0</v>
      </c>
      <c r="Q241" s="220">
        <f t="shared" si="80"/>
        <v>677.9999284282851</v>
      </c>
      <c r="R241" s="176">
        <v>0</v>
      </c>
      <c r="S241" s="176"/>
      <c r="T241" s="139"/>
      <c r="U241" s="176">
        <v>1002.004331562263</v>
      </c>
      <c r="V241" s="176">
        <v>677.9999284282851</v>
      </c>
      <c r="W241" s="176">
        <v>0</v>
      </c>
      <c r="X241" s="176">
        <v>0</v>
      </c>
      <c r="Y241" s="235">
        <f t="shared" si="81"/>
        <v>0</v>
      </c>
      <c r="Z241" s="235">
        <f t="shared" si="82"/>
        <v>0</v>
      </c>
      <c r="AA241" s="139"/>
      <c r="AC241" s="2" t="s">
        <v>412</v>
      </c>
    </row>
    <row r="242" spans="2:29">
      <c r="B242" s="45" t="s">
        <v>254</v>
      </c>
      <c r="F242" s="45" t="s">
        <v>110</v>
      </c>
      <c r="J242" s="218">
        <f t="shared" si="83"/>
        <v>1744.2899284282851</v>
      </c>
      <c r="K242" s="27"/>
      <c r="L242" s="176">
        <v>0</v>
      </c>
      <c r="M242" s="176">
        <v>0</v>
      </c>
      <c r="N242" s="218">
        <f t="shared" si="78"/>
        <v>0</v>
      </c>
      <c r="O242" s="220">
        <f t="shared" si="79"/>
        <v>0</v>
      </c>
      <c r="P242" s="176">
        <v>1589.04</v>
      </c>
      <c r="Q242" s="220">
        <f t="shared" si="80"/>
        <v>155.24992842828513</v>
      </c>
      <c r="R242" s="176">
        <v>0</v>
      </c>
      <c r="S242" s="176"/>
      <c r="T242" s="139"/>
      <c r="U242" s="176">
        <v>0</v>
      </c>
      <c r="V242" s="176">
        <v>155.24992842828513</v>
      </c>
      <c r="W242" s="176">
        <v>0</v>
      </c>
      <c r="X242" s="176">
        <v>0</v>
      </c>
      <c r="Y242" s="235">
        <f t="shared" si="81"/>
        <v>0</v>
      </c>
      <c r="Z242" s="235">
        <f t="shared" si="82"/>
        <v>0</v>
      </c>
      <c r="AA242" s="139"/>
      <c r="AC242" s="2" t="s">
        <v>412</v>
      </c>
    </row>
    <row r="243" spans="2:29">
      <c r="B243" s="45" t="s">
        <v>255</v>
      </c>
      <c r="F243" s="45" t="s">
        <v>110</v>
      </c>
      <c r="J243" s="218">
        <f t="shared" si="83"/>
        <v>701</v>
      </c>
      <c r="K243" s="27"/>
      <c r="L243" s="176">
        <v>0</v>
      </c>
      <c r="M243" s="176">
        <v>40</v>
      </c>
      <c r="N243" s="218">
        <f t="shared" si="78"/>
        <v>0</v>
      </c>
      <c r="O243" s="220">
        <f t="shared" si="79"/>
        <v>0</v>
      </c>
      <c r="P243" s="176">
        <v>0</v>
      </c>
      <c r="Q243" s="220">
        <f t="shared" si="80"/>
        <v>661</v>
      </c>
      <c r="R243" s="176">
        <v>0</v>
      </c>
      <c r="S243" s="176"/>
      <c r="T243" s="139"/>
      <c r="U243" s="176">
        <v>0</v>
      </c>
      <c r="V243" s="176">
        <v>661</v>
      </c>
      <c r="W243" s="176">
        <v>0</v>
      </c>
      <c r="X243" s="176">
        <v>0</v>
      </c>
      <c r="Y243" s="235">
        <f t="shared" si="81"/>
        <v>0</v>
      </c>
      <c r="Z243" s="235">
        <f t="shared" si="82"/>
        <v>0</v>
      </c>
      <c r="AA243" s="139"/>
      <c r="AC243" s="2" t="s">
        <v>412</v>
      </c>
    </row>
    <row r="244" spans="2:29">
      <c r="B244" s="45" t="s">
        <v>256</v>
      </c>
      <c r="F244" s="45" t="s">
        <v>110</v>
      </c>
      <c r="J244" s="218">
        <f t="shared" si="83"/>
        <v>623.82956774089871</v>
      </c>
      <c r="K244" s="27"/>
      <c r="L244" s="176">
        <v>0</v>
      </c>
      <c r="M244" s="176">
        <v>0</v>
      </c>
      <c r="N244" s="218">
        <f t="shared" si="78"/>
        <v>0</v>
      </c>
      <c r="O244" s="220">
        <f t="shared" si="79"/>
        <v>623.82956774089871</v>
      </c>
      <c r="P244" s="176">
        <v>0</v>
      </c>
      <c r="Q244" s="220">
        <f t="shared" si="80"/>
        <v>0</v>
      </c>
      <c r="R244" s="176">
        <v>0</v>
      </c>
      <c r="S244" s="176"/>
      <c r="T244" s="139"/>
      <c r="U244" s="176">
        <v>623.82956774089871</v>
      </c>
      <c r="V244" s="176">
        <v>0</v>
      </c>
      <c r="W244" s="176">
        <v>0</v>
      </c>
      <c r="X244" s="176">
        <v>0</v>
      </c>
      <c r="Y244" s="235">
        <f t="shared" si="81"/>
        <v>0</v>
      </c>
      <c r="Z244" s="235">
        <f t="shared" si="82"/>
        <v>0</v>
      </c>
      <c r="AA244" s="139"/>
      <c r="AC244" s="2" t="s">
        <v>412</v>
      </c>
    </row>
    <row r="245" spans="2:29">
      <c r="B245" s="45" t="s">
        <v>257</v>
      </c>
      <c r="F245" s="45" t="s">
        <v>110</v>
      </c>
      <c r="J245" s="218">
        <f t="shared" si="83"/>
        <v>0</v>
      </c>
      <c r="K245" s="27"/>
      <c r="L245" s="176">
        <v>0</v>
      </c>
      <c r="M245" s="176">
        <v>0</v>
      </c>
      <c r="N245" s="218">
        <f t="shared" si="78"/>
        <v>0</v>
      </c>
      <c r="O245" s="220">
        <f t="shared" si="79"/>
        <v>0</v>
      </c>
      <c r="P245" s="176">
        <v>0</v>
      </c>
      <c r="Q245" s="220">
        <f t="shared" si="80"/>
        <v>0</v>
      </c>
      <c r="R245" s="176">
        <v>0</v>
      </c>
      <c r="S245" s="176"/>
      <c r="T245" s="139"/>
      <c r="U245" s="176">
        <v>0</v>
      </c>
      <c r="V245" s="176">
        <v>0</v>
      </c>
      <c r="W245" s="176">
        <v>0</v>
      </c>
      <c r="X245" s="176">
        <v>0</v>
      </c>
      <c r="Y245" s="235">
        <f t="shared" si="81"/>
        <v>0</v>
      </c>
      <c r="Z245" s="235">
        <f t="shared" si="82"/>
        <v>0</v>
      </c>
      <c r="AA245" s="139"/>
      <c r="AC245" s="2" t="s">
        <v>412</v>
      </c>
    </row>
    <row r="246" spans="2:29">
      <c r="B246" s="45" t="s">
        <v>258</v>
      </c>
      <c r="F246" s="45" t="s">
        <v>110</v>
      </c>
      <c r="J246" s="218">
        <f t="shared" si="83"/>
        <v>2691.3343672733795</v>
      </c>
      <c r="K246" s="27"/>
      <c r="L246" s="176">
        <v>0</v>
      </c>
      <c r="M246" s="176">
        <v>0</v>
      </c>
      <c r="N246" s="218">
        <f t="shared" si="78"/>
        <v>1143.6677410504258</v>
      </c>
      <c r="O246" s="220">
        <f t="shared" si="79"/>
        <v>315.91826525110639</v>
      </c>
      <c r="P246" s="176">
        <v>0</v>
      </c>
      <c r="Q246" s="220">
        <f t="shared" si="80"/>
        <v>1231.7483609718474</v>
      </c>
      <c r="R246" s="176">
        <v>0</v>
      </c>
      <c r="S246" s="176"/>
      <c r="T246" s="139"/>
      <c r="U246" s="176">
        <v>151.91163532435274</v>
      </c>
      <c r="V246" s="176">
        <v>1231.7483609718474</v>
      </c>
      <c r="W246" s="176">
        <v>1307.6743709771795</v>
      </c>
      <c r="X246" s="176">
        <v>0</v>
      </c>
      <c r="Y246" s="235">
        <f t="shared" si="81"/>
        <v>164.00662992675362</v>
      </c>
      <c r="Z246" s="235">
        <f t="shared" si="82"/>
        <v>0</v>
      </c>
      <c r="AA246" s="139"/>
      <c r="AC246" s="2" t="s">
        <v>412</v>
      </c>
    </row>
    <row r="247" spans="2:29">
      <c r="B247" s="45" t="s">
        <v>259</v>
      </c>
      <c r="F247" s="45" t="s">
        <v>110</v>
      </c>
      <c r="J247" s="218">
        <f t="shared" si="83"/>
        <v>34.80764197853965</v>
      </c>
      <c r="K247" s="27"/>
      <c r="L247" s="176">
        <v>0</v>
      </c>
      <c r="M247" s="176">
        <v>0</v>
      </c>
      <c r="N247" s="218">
        <f t="shared" si="78"/>
        <v>30.442117821075747</v>
      </c>
      <c r="O247" s="220">
        <f t="shared" si="79"/>
        <v>4.3655241574639003</v>
      </c>
      <c r="P247" s="176">
        <v>0</v>
      </c>
      <c r="Q247" s="220">
        <f t="shared" si="80"/>
        <v>0</v>
      </c>
      <c r="R247" s="176">
        <v>0</v>
      </c>
      <c r="S247" s="176"/>
      <c r="T247" s="139"/>
      <c r="U247" s="176">
        <v>0</v>
      </c>
      <c r="V247" s="176">
        <v>0</v>
      </c>
      <c r="W247" s="176">
        <v>34.80764197853965</v>
      </c>
      <c r="X247" s="176">
        <v>0</v>
      </c>
      <c r="Y247" s="235">
        <f t="shared" si="81"/>
        <v>4.3655241574639003</v>
      </c>
      <c r="Z247" s="235">
        <f t="shared" si="82"/>
        <v>0</v>
      </c>
      <c r="AA247" s="139"/>
      <c r="AC247" s="2" t="s">
        <v>412</v>
      </c>
    </row>
    <row r="248" spans="2:29">
      <c r="B248" s="45" t="s">
        <v>260</v>
      </c>
      <c r="F248" s="45" t="s">
        <v>110</v>
      </c>
      <c r="J248" s="218">
        <f t="shared" si="83"/>
        <v>0</v>
      </c>
      <c r="K248" s="27"/>
      <c r="L248" s="176">
        <v>0</v>
      </c>
      <c r="M248" s="176">
        <v>0</v>
      </c>
      <c r="N248" s="218">
        <f t="shared" si="78"/>
        <v>0</v>
      </c>
      <c r="O248" s="220">
        <f t="shared" si="79"/>
        <v>0</v>
      </c>
      <c r="P248" s="176">
        <v>0</v>
      </c>
      <c r="Q248" s="220">
        <f t="shared" si="80"/>
        <v>0</v>
      </c>
      <c r="R248" s="176">
        <v>0</v>
      </c>
      <c r="S248" s="176"/>
      <c r="T248" s="139"/>
      <c r="U248" s="176">
        <v>0</v>
      </c>
      <c r="V248" s="176">
        <v>0</v>
      </c>
      <c r="W248" s="176">
        <v>0</v>
      </c>
      <c r="X248" s="176">
        <v>0</v>
      </c>
      <c r="Y248" s="235">
        <f t="shared" si="81"/>
        <v>0</v>
      </c>
      <c r="Z248" s="235">
        <f t="shared" si="82"/>
        <v>0</v>
      </c>
      <c r="AA248" s="139"/>
      <c r="AC248" s="2" t="s">
        <v>412</v>
      </c>
    </row>
    <row r="249" spans="2:29">
      <c r="B249" s="45" t="s">
        <v>261</v>
      </c>
      <c r="F249" s="45" t="s">
        <v>110</v>
      </c>
      <c r="J249" s="218">
        <f t="shared" si="83"/>
        <v>0</v>
      </c>
      <c r="K249" s="27"/>
      <c r="L249" s="176">
        <v>0</v>
      </c>
      <c r="M249" s="176">
        <v>0</v>
      </c>
      <c r="N249" s="218">
        <f t="shared" si="78"/>
        <v>0</v>
      </c>
      <c r="O249" s="220">
        <f t="shared" si="79"/>
        <v>0</v>
      </c>
      <c r="P249" s="176">
        <v>0</v>
      </c>
      <c r="Q249" s="220">
        <f t="shared" si="80"/>
        <v>0</v>
      </c>
      <c r="R249" s="176">
        <v>0</v>
      </c>
      <c r="S249" s="176"/>
      <c r="T249" s="139"/>
      <c r="U249" s="176">
        <v>0</v>
      </c>
      <c r="V249" s="176">
        <v>0</v>
      </c>
      <c r="W249" s="176">
        <v>0</v>
      </c>
      <c r="X249" s="176">
        <v>0</v>
      </c>
      <c r="Y249" s="235">
        <f t="shared" si="81"/>
        <v>0</v>
      </c>
      <c r="Z249" s="235">
        <f t="shared" si="82"/>
        <v>0</v>
      </c>
      <c r="AA249" s="139"/>
      <c r="AC249" s="2" t="s">
        <v>412</v>
      </c>
    </row>
    <row r="250" spans="2:29">
      <c r="U250" s="59"/>
      <c r="V250" s="59"/>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Titelblad</vt:lpstr>
      <vt:lpstr>Toelichting</vt:lpstr>
      <vt:lpstr>Bronnen en toepassingen</vt:lpstr>
      <vt:lpstr>Resultaat</vt:lpstr>
      <vt:lpstr>Input --&gt;</vt:lpstr>
      <vt:lpstr>Operationele kosten</vt:lpstr>
      <vt:lpstr>Kapitaalkosten</vt:lpstr>
      <vt:lpstr>Parameters</vt:lpstr>
      <vt:lpstr>Volumes</vt:lpstr>
      <vt:lpstr>EAV rest v. aansl.</vt:lpstr>
      <vt:lpstr>Omzet PAV rest v. aansl.</vt:lpstr>
      <vt:lpstr>RV en tarieven &gt;1600m3 en EHD</vt:lpstr>
      <vt:lpstr>Berekeningen --&gt;</vt:lpstr>
      <vt:lpstr>Berekening afschr. en GAW</vt:lpstr>
      <vt:lpstr>Berekening vermogenskosten</vt:lpstr>
      <vt:lpstr>Berekening ind. afschrijvingen</vt:lpstr>
      <vt:lpstr>Berekening kapitaalkosten</vt:lpstr>
      <vt:lpstr>Berekening rekenvolumes</vt:lpstr>
      <vt:lpstr>Berekening EAV (13-15)</vt:lpstr>
      <vt:lpstr>Berekening PAV (13-15)</vt:lpstr>
      <vt:lpstr>Berekening wegingsfactoren</vt:lpstr>
      <vt:lpstr>Berekening SO</vt:lpstr>
      <vt:lpstr>Berekening efficiënte kosten</vt:lpstr>
      <vt:lpstr>Berekening correctie</vt:lpstr>
      <vt:lpstr>Berekening aandelen PAV en EAV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2019-11-25T13:11:34Z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