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5" yWindow="-105" windowWidth="23250" windowHeight="12570"/>
  </bookViews>
  <sheets>
    <sheet name="Titelblad" sheetId="9" r:id="rId1"/>
    <sheet name="Toelichting" sheetId="10" r:id="rId2"/>
    <sheet name="Bronnen en toepassingen" sheetId="28" r:id="rId3"/>
    <sheet name="Contactgegevens" sheetId="29" r:id="rId4"/>
    <sheet name="Tarievenvoorstel" sheetId="18" r:id="rId5"/>
    <sheet name="Controles ACM" sheetId="24" r:id="rId6"/>
    <sheet name="Overig --&gt;" sheetId="25" r:id="rId7"/>
    <sheet name="Toelichting controle tarieven" sheetId="21" r:id="rId8"/>
    <sheet name="Richtlijn controle tarieven" sheetId="27" r:id="rId9"/>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1" i="24" l="1"/>
  <c r="I64" i="24" l="1"/>
  <c r="I73" i="24" s="1"/>
  <c r="I38" i="24"/>
  <c r="I24" i="24"/>
  <c r="I21" i="24"/>
  <c r="O73" i="18" l="1"/>
  <c r="O69" i="18"/>
  <c r="O61" i="18"/>
  <c r="O57" i="18"/>
  <c r="O75" i="18"/>
  <c r="O59" i="18"/>
  <c r="O70" i="18"/>
  <c r="O60" i="18"/>
  <c r="O76" i="18"/>
  <c r="O72" i="18"/>
  <c r="O58" i="18"/>
  <c r="O62" i="18"/>
  <c r="O63" i="18"/>
  <c r="O64" i="18"/>
  <c r="O71" i="18"/>
  <c r="O74" i="18"/>
  <c r="I40" i="24" l="1"/>
  <c r="I20" i="24" l="1"/>
  <c r="I17" i="24" l="1"/>
  <c r="I16" i="24"/>
  <c r="I15" i="24"/>
  <c r="I28" i="24" l="1"/>
  <c r="I30" i="24" s="1"/>
  <c r="D10" i="18" s="1"/>
  <c r="O24" i="18"/>
  <c r="O20" i="18"/>
  <c r="D8" i="18"/>
  <c r="I65" i="24" l="1"/>
  <c r="I74" i="24" s="1"/>
  <c r="I54" i="24"/>
  <c r="I49" i="24"/>
  <c r="I50" i="24" s="1"/>
  <c r="I46" i="24"/>
  <c r="O121" i="18" l="1"/>
  <c r="O136" i="18"/>
  <c r="O124" i="18"/>
  <c r="O133" i="18"/>
  <c r="O125" i="18"/>
  <c r="O120" i="18"/>
  <c r="O122" i="18"/>
  <c r="O119" i="18"/>
  <c r="O137" i="18"/>
  <c r="O132" i="18"/>
  <c r="O126" i="18"/>
  <c r="O123" i="18"/>
  <c r="O134" i="18"/>
  <c r="O131" i="18"/>
  <c r="O138" i="18"/>
  <c r="O135" i="18"/>
  <c r="O112" i="18"/>
  <c r="O106" i="18"/>
  <c r="O96" i="18"/>
  <c r="O90" i="18"/>
  <c r="O111" i="18"/>
  <c r="O105" i="18"/>
  <c r="O95" i="18"/>
  <c r="O89" i="18"/>
  <c r="O110" i="18"/>
  <c r="O104" i="18"/>
  <c r="O94" i="18"/>
  <c r="O88" i="18"/>
  <c r="O109" i="18"/>
  <c r="O103" i="18"/>
  <c r="O93" i="18"/>
  <c r="O87" i="18"/>
  <c r="O175" i="18"/>
  <c r="O174" i="18"/>
  <c r="O31" i="18"/>
  <c r="O30" i="18"/>
  <c r="O29" i="18"/>
  <c r="O28" i="18"/>
  <c r="O50" i="18"/>
  <c r="O44" i="18"/>
  <c r="O49" i="18"/>
  <c r="O43" i="18"/>
  <c r="O48" i="18"/>
  <c r="O42" i="18"/>
  <c r="O47" i="18"/>
  <c r="O41" i="18"/>
  <c r="I18" i="24"/>
  <c r="I26" i="24"/>
  <c r="I53" i="24"/>
  <c r="O25" i="18" l="1"/>
  <c r="O21" i="18"/>
  <c r="I32" i="24"/>
  <c r="D9" i="18" s="1"/>
  <c r="I22" i="24"/>
  <c r="B43" i="10" l="1"/>
  <c r="B31" i="10" l="1"/>
  <c r="B38" i="10" s="1"/>
  <c r="B32" i="10" l="1"/>
  <c r="B33" i="10" l="1"/>
  <c r="B37" i="10" s="1"/>
</calcChain>
</file>

<file path=xl/comments1.xml><?xml version="1.0" encoding="utf-8"?>
<comments xmlns="http://schemas.openxmlformats.org/spreadsheetml/2006/main">
  <authors>
    <author>Auteur</author>
  </authors>
  <commentList>
    <comment ref="B37"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<sst xmlns="http://schemas.openxmlformats.org/spreadsheetml/2006/main" count="569" uniqueCount="257">
  <si>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</si>
  <si>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</si>
  <si>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</si>
  <si>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</si>
  <si>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</si>
  <si>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</si>
  <si>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</si>
  <si>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</si>
  <si>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</si>
  <si>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</si>
  <si>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</si>
  <si>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</si>
  <si>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</si>
  <si>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</si>
  <si>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</si>
  <si>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</si>
  <si>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</si>
  <si>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</si>
  <si>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</si>
  <si>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</si>
  <si>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</si>
  <si>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</si>
  <si>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</si>
  <si>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</si>
  <si>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</si>
  <si>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</si>
  <si>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</si>
  <si>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</si>
  <si>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</si>
  <si>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</si>
  <si>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</si>
  <si>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</si>
  <si>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</si>
  <si>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</si>
  <si>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</si>
  <si>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</si>
  <si>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</si>
  <si>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</si>
  <si>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</si>
  <si>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</si>
  <si>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</si>
  <si>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</si>
  <si>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</si>
  <si>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</si>
  <si>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</si>
  <si>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</si>
  <si>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</si>
  <si>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</si>
  <si>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</si>
  <si>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</si>
  <si>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Tarievenbesluit</t>
  </si>
  <si>
    <t>nee</t>
  </si>
  <si>
    <t>nee (definitieve versie wel)</t>
  </si>
  <si>
    <t>Rekenvolumes 2017-2021 en tarieven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</si>
  <si>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</si>
  <si>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</si>
  <si>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</si>
  <si>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</si>
  <si>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</si>
  <si>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</si>
  <si>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</si>
  <si>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</si>
  <si>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</si>
  <si>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</si>
  <si>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</si>
  <si>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</si>
  <si>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</si>
  <si>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</si>
  <si>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</si>
  <si>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</si>
  <si>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</si>
  <si>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</si>
  <si>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</si>
  <si>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</si>
  <si>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</si>
  <si>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</si>
  <si>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</si>
  <si>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</si>
  <si>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Bijdragen Eenmalige Aansluitvergoeding t/m 40 m3(n)/h - aansluiting t/m 25 meter</t>
  </si>
  <si>
    <t>Bijdragen Eenmalige Aansluitvergoeding t/m 40 m3(n)/h - meerlengte &gt; 25 meter</t>
  </si>
  <si>
    <t>Bijdragen Eenmalige Aansluitvergoeding &gt; 40 m3(n)/h</t>
  </si>
  <si>
    <t>Transportdienst EHD (&gt;= 16 bar)</t>
  </si>
  <si>
    <t>Rekenvolume</t>
  </si>
  <si>
    <t>Tarief</t>
  </si>
  <si>
    <t>#</t>
  </si>
  <si>
    <t>EUR/jaar</t>
  </si>
  <si>
    <t>EUR/jaar/m3/h</t>
  </si>
  <si>
    <t>EUR</t>
  </si>
  <si>
    <t>EUR/m</t>
  </si>
  <si>
    <t>Omzet transportdienst</t>
  </si>
  <si>
    <t>Omzet aansluitdienst</t>
  </si>
  <si>
    <t>Omzet EHD</t>
  </si>
  <si>
    <t>Controle Toegestane Totale Inkomsten</t>
  </si>
  <si>
    <t>Beoordeling omzet</t>
  </si>
  <si>
    <t>Controle Rekenvolume</t>
  </si>
  <si>
    <t>Totaal Rekenvolume</t>
  </si>
  <si>
    <t>Totaal Rekenvolume aangepast</t>
  </si>
  <si>
    <t>Beoordeling</t>
  </si>
  <si>
    <t>Verwachte tariefmutatie Transportdienst</t>
  </si>
  <si>
    <t xml:space="preserve">Vastrecht Kleinverbruik (KV) en Profielgrootverbruik (PGV) </t>
  </si>
  <si>
    <t xml:space="preserve">Verwachte mutatie vastrecht KV en PGV </t>
  </si>
  <si>
    <t>Verwachte mutatie niet-vastrecht KV en PGV tarieven</t>
  </si>
  <si>
    <t xml:space="preserve">Verwachte mutatie tarieven Telemetrie </t>
  </si>
  <si>
    <t>Categorie A</t>
  </si>
  <si>
    <t>%</t>
  </si>
  <si>
    <t>Categorie B</t>
  </si>
  <si>
    <t>Categorie C</t>
  </si>
  <si>
    <t>Verwachte tariefmutatie Aansluitdienst</t>
  </si>
  <si>
    <t>Verwachte tariefmutatie EHD</t>
  </si>
  <si>
    <t>Verwachte mutatie EHD totaal</t>
  </si>
  <si>
    <t>Categorie D</t>
  </si>
  <si>
    <t>Categorie E</t>
  </si>
  <si>
    <t>Categorie F</t>
  </si>
  <si>
    <t>Beoordeling rekenvolume</t>
  </si>
  <si>
    <t>Resterende tariefruimte</t>
  </si>
  <si>
    <t>Verwachte mutatie</t>
  </si>
  <si>
    <t>Controle Totale Inkomsten en rekenvolume in Tarievenvoorstel</t>
  </si>
  <si>
    <t>EUR, pp 2019</t>
  </si>
  <si>
    <t xml:space="preserve">Toelichting </t>
  </si>
  <si>
    <t>Kleinverbruik</t>
  </si>
  <si>
    <t>Vastrecht</t>
  </si>
  <si>
    <t>Capaciteits-afhankelijk tarief</t>
  </si>
  <si>
    <t>Profielgrootverbruik</t>
  </si>
  <si>
    <t>Telemetriegrootverbruik</t>
  </si>
  <si>
    <r>
      <t>Extra Hoge Druk (</t>
    </r>
    <r>
      <rPr>
        <b/>
        <sz val="10"/>
        <rFont val="Calibri"/>
        <family val="2"/>
      </rPr>
      <t>≥</t>
    </r>
    <r>
      <rPr>
        <b/>
        <sz val="9"/>
        <rFont val="Arial"/>
        <family val="2"/>
      </rPr>
      <t xml:space="preserve"> 16 bar)</t>
    </r>
  </si>
  <si>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</si>
  <si>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</si>
  <si>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</si>
  <si>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</si>
  <si>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</si>
  <si>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</si>
  <si>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</si>
  <si>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</si>
  <si>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</si>
  <si>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</si>
  <si>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</si>
  <si>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</si>
  <si>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</si>
  <si>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</si>
  <si>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</si>
  <si>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</si>
  <si>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</si>
  <si>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</si>
  <si>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</si>
  <si>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</si>
  <si>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</si>
  <si>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</si>
  <si>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</si>
  <si>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</si>
  <si>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</si>
  <si>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Legenda</t>
  </si>
  <si>
    <t xml:space="preserve">LD:     </t>
  </si>
  <si>
    <t>&lt; 200mbar</t>
  </si>
  <si>
    <t xml:space="preserve">HD:    </t>
  </si>
  <si>
    <t>≥ 200 mbar en &lt; 16 bar</t>
  </si>
  <si>
    <t>EHD:</t>
  </si>
  <si>
    <t>≥ 16 bar</t>
  </si>
  <si>
    <t>Tarieven zijn excl. BTW</t>
  </si>
  <si>
    <t>Ondertitel</t>
  </si>
  <si>
    <t>In dit bestand worden per netbeheerder de rekenvolumes en tarieven gepresenteerd.</t>
  </si>
  <si>
    <t>Rekenvolumes Transportdienst 2017-2021 en tarieven</t>
  </si>
  <si>
    <t xml:space="preserve">Rekenvolumes Aansluitdienst 2017-2021 en tarieven </t>
  </si>
  <si>
    <t>Rekenvolumes Transport- en Aansluitdienst Extra Hoge Druk 2017-2021 en tarieven</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</si>
  <si>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</si>
  <si>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</si>
  <si>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</si>
  <si>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</si>
  <si>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</si>
  <si>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</si>
  <si>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</si>
  <si>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</si>
  <si>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</si>
  <si>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</si>
  <si>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</si>
  <si>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</si>
  <si>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</si>
  <si>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</si>
  <si>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</si>
  <si>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 xml:space="preserve">Op dit blad wordt door de regionale netbeheerder een voorstel gedaan voor de transport- en aansluittarieven 2019. </t>
  </si>
  <si>
    <t>Dit blad dient ter controle van het tarievenvoorstel. Op dit blad wordt gecontroleerd of het tarievenvoorstel aan de maximale totale inkomsten voldoet en of het rekenvolume niet gewijzigd is. Daarnaast wordt de verwachte tariefmutatie berekend.</t>
  </si>
  <si>
    <t xml:space="preserve">SO bestand </t>
  </si>
  <si>
    <t>SO bestand</t>
  </si>
  <si>
    <t>ACM/DE/2016/205160 ACM/DE/2016/205162 ACM/DE/2016/205163 ACM/DE/2016/205164 ACM/DE/2016/205165 ACM/DE/2016/205166 ACM/DE/2016/205167 ACM/DE/2016/205168</t>
  </si>
  <si>
    <t xml:space="preserve"> </t>
  </si>
  <si>
    <t>Tarievenmodule transporttarieven 2020 Gas</t>
  </si>
  <si>
    <t>TI-berekening regionale netbeheerders gas 2020</t>
  </si>
  <si>
    <t>Dit Excel-bestand is bedoelt voor de tarievenvoorstellen voor het jaar 2020 voor de regionale netbeheerders gas.</t>
  </si>
  <si>
    <t>Deze berekeningen maken onderdeel uit van de tarievenbesluiten gas 2020.</t>
  </si>
  <si>
    <t>TI-berekening RNB-G 2020</t>
  </si>
  <si>
    <t>Berekening totale inkomsten regionale netbeheerders gas 2020</t>
  </si>
  <si>
    <t>Tarievenvoorstel 2020</t>
  </si>
  <si>
    <t>EUR, pp 2020</t>
  </si>
  <si>
    <t>Totale Inkomsten 2020 inclusief correcties</t>
  </si>
  <si>
    <t>Omzet 2020 voor de transportdienst: kleinverbruikers</t>
  </si>
  <si>
    <t>Omzet 2020 voor de transportdienst: profielgrootverbruikers</t>
  </si>
  <si>
    <t xml:space="preserve">Omzet 2020 voor de transportdienst: telemetriegrootverbruikers </t>
  </si>
  <si>
    <t xml:space="preserve">Omzet 2020 voor de aansluitdienst t/m 40m3/h </t>
  </si>
  <si>
    <t>Omzet 2020 voor de aansluitdienst vanaf 40m3/h</t>
  </si>
  <si>
    <t>Omzet 2020 voor de EHD transportdienst</t>
  </si>
  <si>
    <t>Omzet tarievenvoorstel 2020</t>
  </si>
  <si>
    <t>Tarievenbesluit gas 2019</t>
  </si>
  <si>
    <t>TI Transport 2019</t>
  </si>
  <si>
    <t>TI Transportdienst 2019 zonder vastrecht KV en PGV</t>
  </si>
  <si>
    <t>Richtbedrag TI Transport 2020, inclusief correcties</t>
  </si>
  <si>
    <t>Vastrecht Kleinverbruik (KV) en Profielgrootverbruik (PGV) 2020</t>
  </si>
  <si>
    <t xml:space="preserve">Richtbedrag TI Transport 2020 zonder vastrecht KV en PGV </t>
  </si>
  <si>
    <t>TI AD PAV 2019</t>
  </si>
  <si>
    <t>TI AD EAV 2019</t>
  </si>
  <si>
    <t>TI EHD 2019</t>
  </si>
  <si>
    <t>Richtbedrag TI EHD 2020 (incl. correcties)</t>
  </si>
  <si>
    <t>Is het bedrag "Totale Inkomsten 2020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</si>
  <si>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2020? Zo ja, waarom?</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</si>
  <si>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</si>
  <si>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</si>
  <si>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</si>
  <si>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</si>
  <si>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</si>
  <si>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</si>
  <si>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</si>
  <si>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</si>
  <si>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</si>
  <si>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</si>
  <si>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Richtbedrag TI AD PAV 2020 (incl. correcties) - bestaande taken</t>
  </si>
  <si>
    <t>Richtbedrag TI AD EAV 2020 (incl. correcties) - bestaande taken</t>
  </si>
  <si>
    <t xml:space="preserve">Verwachte mutatie AD PAV  t/m 40m3/h </t>
  </si>
  <si>
    <t xml:space="preserve">Verwachte mutatie AD EAV  t/m 40m3/h </t>
  </si>
  <si>
    <t xml:space="preserve">TI-berekening RNB-G 2020, tabblad 'richtbedragen', regel 82. </t>
  </si>
  <si>
    <t xml:space="preserve">TI-berekening RNB-G 2020, tabblad 'richtbedragen', regel 83. </t>
  </si>
  <si>
    <t xml:space="preserve">TI-berekening RNB-G 2020, tabblad 'richtbedragen', regel 85. </t>
  </si>
  <si>
    <t xml:space="preserve">TI-berekening RNB-G 2020, tabblad 'richtbedragen', regel 87. </t>
  </si>
  <si>
    <t xml:space="preserve">TI-berekening RNB-G 2020, tabblad 'TI-berekening 2020', regel 40. </t>
  </si>
  <si>
    <t>Richtbedrag TI AD PAV 2020 - deel nieuwe taken</t>
  </si>
  <si>
    <t>Richtbedrag TI AD EAV 2020 - deel nieuwe taken</t>
  </si>
  <si>
    <t>Verwachte mutatie AD PAV &gt; 40 m3/h</t>
  </si>
  <si>
    <t>Verwachte mutatie AD EAV &gt; 40 m3/h</t>
  </si>
  <si>
    <t>TI AD PAV 2019 &gt; 40 m3/h</t>
  </si>
  <si>
    <t>TI AD EAV 2019 &gt; 40 m3/h</t>
  </si>
  <si>
    <t>Tarievenblad gas 2019, regel 49-56, 61-68</t>
  </si>
  <si>
    <t>Tarievenblad gas 2019, regel 111-118, 123-130</t>
  </si>
  <si>
    <t>Tarievenblad gas 2019</t>
  </si>
  <si>
    <t>De ACM houdt zich het recht voor om de tarieven ook op andere punten te toetsen dan de punten die op dit werkblad zijn opgenoemd.</t>
  </si>
  <si>
    <t>Zijn de rekenvolumes per tariefdrager gelijk aan de door de ACM ingevulde rekenvolumes?</t>
  </si>
  <si>
    <t xml:space="preserve">TI-berekening RNB-G 2020, tabblad 'richtbedragen', regel 84. </t>
  </si>
  <si>
    <t xml:space="preserve">TI-berekening RNB-G 2020, tabblad 'richtbedragen', regel 86. </t>
  </si>
  <si>
    <t>somproduct tarieven uit Tarievenbesluit 2019 en rekenvolumes uit SO bestand</t>
  </si>
  <si>
    <t>herzien_regionaal-netbeheer-gas-2017-2021-so-bestand</t>
  </si>
  <si>
    <t>ja</t>
  </si>
  <si>
    <t>Dit bestand maakt geen onderdeel uit van een besluit door ACM. Dit bestand is om die reden niet op zichzelf appellabel. Mogelijkheden ten aanzien van bezwaar en beroep zijn opgenomen in het besluit.</t>
  </si>
  <si>
    <t>ACM/19/035799</t>
  </si>
  <si>
    <t>Tarievenmodule transporttarieven 2020 Gas Zebra</t>
  </si>
  <si>
    <t xml:space="preserve">17.0555.52 </t>
  </si>
  <si>
    <t>Zebra Gasnetwerk B.V.</t>
  </si>
  <si>
    <t>Bergen op Zoom</t>
  </si>
  <si>
    <t>N.v.t.</t>
  </si>
  <si>
    <t>Ja</t>
  </si>
  <si>
    <t>n.v.t.</t>
  </si>
  <si>
    <t>Nee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</si>
</sst>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8"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0"/>
      <name val="Calibri"/>
      <family val="2"/>
    </font>
    <font>
      <b/>
      <sz val="9"/>
      <name val="Arial"/>
      <family val="2"/>
    </font>
    <font>
      <sz val="10"/>
      <color indexed="8"/>
      <name val="Arial"/>
      <family val="2"/>
    </font>
    <font>
      <b/>
      <sz val="11"/>
      <color indexed="8"/>
      <name val="Arial"/>
      <family val="2"/>
    </font>
    <font>
      <b/>
      <sz val="14"/>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7030A0"/>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9" borderId="0">
      <alignment vertical="top"/>
    </xf>
    <xf numFmtId="43" fontId="6" fillId="7" borderId="0">
      <alignment vertical="top"/>
    </xf>
    <xf numFmtId="43" fontId="6" fillId="14" borderId="0">
      <alignment vertical="top"/>
    </xf>
    <xf numFmtId="49" fontId="11" fillId="0" borderId="0">
      <alignment vertical="top"/>
    </xf>
    <xf numFmtId="49" fontId="10" fillId="0" borderId="0">
      <alignment vertical="top"/>
    </xf>
    <xf numFmtId="0" fontId="17" fillId="16" borderId="5" applyNumberFormat="0" applyAlignment="0" applyProtection="0"/>
    <xf numFmtId="0" fontId="18" fillId="17" borderId="6" applyNumberFormat="0" applyAlignment="0" applyProtection="0"/>
    <xf numFmtId="0" fontId="19" fillId="17" borderId="5" applyNumberFormat="0" applyAlignment="0" applyProtection="0"/>
    <xf numFmtId="0" fontId="20" fillId="0" borderId="7" applyNumberFormat="0" applyFill="0" applyAlignment="0" applyProtection="0"/>
    <xf numFmtId="0" fontId="14" fillId="18" borderId="8" applyNumberFormat="0" applyAlignment="0" applyProtection="0"/>
    <xf numFmtId="0" fontId="16" fillId="19"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50" borderId="0">
      <alignment vertical="top"/>
    </xf>
  </cellStyleXfs>
  <cellXfs count="120">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0" borderId="1" xfId="6">
      <alignment vertical="top"/>
    </xf>
    <xf numFmtId="0" fontId="6" fillId="0" borderId="0" xfId="4" applyFill="1">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11" fillId="0" borderId="0" xfId="4" applyFont="1" applyFill="1">
      <alignment vertical="top"/>
    </xf>
    <xf numFmtId="0" fontId="6" fillId="6" borderId="0" xfId="4" applyFill="1">
      <alignment vertical="top"/>
    </xf>
    <xf numFmtId="2" fontId="6" fillId="11" borderId="0" xfId="4" applyNumberFormat="1" applyFill="1">
      <alignment vertical="top"/>
    </xf>
    <xf numFmtId="1" fontId="6"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9" fillId="5" borderId="1" xfId="5" applyNumberFormat="1">
      <alignment vertical="top"/>
    </xf>
    <xf numFmtId="0" fontId="15" fillId="0" borderId="0" xfId="4" applyFont="1">
      <alignment vertical="top"/>
    </xf>
    <xf numFmtId="0" fontId="8" fillId="8" borderId="0" xfId="4" applyFont="1" applyFill="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0" fontId="6" fillId="0" borderId="0" xfId="4" applyFont="1">
      <alignment vertical="top"/>
    </xf>
    <xf numFmtId="49" fontId="7" fillId="0" borderId="0" xfId="7">
      <alignment vertical="top"/>
    </xf>
    <xf numFmtId="49" fontId="10" fillId="0" borderId="0" xfId="15">
      <alignment vertical="top"/>
    </xf>
    <xf numFmtId="0" fontId="6" fillId="0" borderId="2" xfId="4" applyFont="1" applyBorder="1" applyAlignment="1">
      <alignment horizontal="left" vertical="top" wrapText="1"/>
    </xf>
    <xf numFmtId="43" fontId="6" fillId="13" borderId="0" xfId="8">
      <alignment vertical="top"/>
    </xf>
    <xf numFmtId="0" fontId="8" fillId="12" borderId="0" xfId="4" applyFont="1" applyFill="1">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9" borderId="0" xfId="11">
      <alignment vertical="top"/>
    </xf>
    <xf numFmtId="43" fontId="13" fillId="0" borderId="0" xfId="63" applyFont="1" applyFill="1">
      <alignment vertical="top"/>
    </xf>
    <xf numFmtId="0" fontId="2" fillId="0" borderId="0" xfId="0" applyFont="1" applyAlignment="1"/>
    <xf numFmtId="164" fontId="2" fillId="0" borderId="14" xfId="63" applyNumberFormat="1" applyFont="1" applyFill="1" applyBorder="1" applyAlignment="1"/>
    <xf numFmtId="164" fontId="2" fillId="0" borderId="15" xfId="63" applyNumberFormat="1" applyFont="1" applyFill="1" applyBorder="1" applyAlignment="1"/>
    <xf numFmtId="164" fontId="2" fillId="0" borderId="0" xfId="63" applyNumberFormat="1" applyFont="1" applyFill="1" applyAlignment="1"/>
    <xf numFmtId="164" fontId="2" fillId="0" borderId="16" xfId="63" applyNumberFormat="1" applyFont="1" applyFill="1" applyBorder="1" applyAlignment="1"/>
    <xf numFmtId="0" fontId="31" fillId="0" borderId="0" xfId="0" applyFont="1" applyFill="1" applyAlignment="1"/>
    <xf numFmtId="43" fontId="6" fillId="12" borderId="0" xfId="9">
      <alignment vertical="top"/>
    </xf>
    <xf numFmtId="43" fontId="6" fillId="0" borderId="0" xfId="11" applyFill="1">
      <alignment vertical="top"/>
    </xf>
    <xf numFmtId="0" fontId="2" fillId="0" borderId="0" xfId="0" applyFont="1" applyFill="1" applyAlignment="1"/>
    <xf numFmtId="0" fontId="6" fillId="0" borderId="0" xfId="65" applyFont="1" applyFill="1" applyBorder="1" applyAlignment="1">
      <alignment vertical="center"/>
    </xf>
    <xf numFmtId="0" fontId="6" fillId="46" borderId="0" xfId="65" applyFont="1" applyFill="1" applyBorder="1" applyAlignment="1">
      <alignment horizontal="right" vertical="center"/>
    </xf>
    <xf numFmtId="164" fontId="6" fillId="0" borderId="2" xfId="66" applyNumberFormat="1" applyFont="1" applyFill="1" applyBorder="1" applyAlignment="1">
      <alignment vertical="center"/>
    </xf>
    <xf numFmtId="0" fontId="6" fillId="46" borderId="0" xfId="65" applyFont="1" applyFill="1" applyBorder="1" applyAlignment="1">
      <alignment vertical="center"/>
    </xf>
    <xf numFmtId="0" fontId="6" fillId="46" borderId="0" xfId="65" applyNumberFormat="1" applyFont="1" applyFill="1" applyBorder="1" applyAlignment="1">
      <alignment vertical="center"/>
    </xf>
    <xf numFmtId="0" fontId="6" fillId="0" borderId="0" xfId="65" applyFont="1" applyFill="1" applyBorder="1" applyAlignment="1">
      <alignment horizontal="right" vertical="center"/>
    </xf>
    <xf numFmtId="164" fontId="6" fillId="46" borderId="0" xfId="63" applyNumberFormat="1" applyFont="1" applyFill="1" applyBorder="1" applyAlignment="1">
      <alignment vertical="center"/>
    </xf>
    <xf numFmtId="0" fontId="6" fillId="0" borderId="0" xfId="65" applyNumberFormat="1" applyFont="1" applyFill="1" applyBorder="1" applyAlignment="1">
      <alignment horizontal="right" vertical="center"/>
    </xf>
    <xf numFmtId="164" fontId="6" fillId="0" borderId="0" xfId="63" applyNumberFormat="1" applyFont="1" applyFill="1" applyAlignment="1"/>
    <xf numFmtId="164" fontId="6" fillId="0" borderId="0" xfId="66" applyNumberFormat="1" applyFont="1" applyFill="1" applyBorder="1" applyAlignment="1">
      <alignment vertical="center"/>
    </xf>
    <xf numFmtId="39" fontId="32" fillId="46" borderId="0" xfId="65" applyNumberFormat="1" applyFont="1" applyFill="1" applyBorder="1" applyAlignment="1">
      <alignment horizontal="center" vertical="center"/>
    </xf>
    <xf numFmtId="0" fontId="6" fillId="0" borderId="0" xfId="4" applyBorder="1">
      <alignment vertical="top"/>
    </xf>
    <xf numFmtId="164" fontId="6" fillId="46" borderId="14" xfId="66" applyNumberFormat="1" applyFont="1" applyFill="1" applyBorder="1" applyAlignment="1">
      <alignment vertical="center"/>
    </xf>
    <xf numFmtId="0" fontId="2" fillId="0" borderId="0" xfId="0" applyFont="1" applyBorder="1" applyAlignment="1"/>
    <xf numFmtId="164" fontId="6" fillId="46" borderId="15"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43" fontId="6" fillId="13" borderId="0" xfId="8" applyBorder="1">
      <alignment vertical="top"/>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10" fontId="6" fillId="0" borderId="0" xfId="64" applyAlignment="1">
      <alignment horizontal="left" vertical="top"/>
    </xf>
    <xf numFmtId="43" fontId="6" fillId="0" borderId="0" xfId="4" applyNumberFormat="1">
      <alignment vertical="top"/>
    </xf>
    <xf numFmtId="43" fontId="6" fillId="0" borderId="0" xfId="64" applyNumberFormat="1">
      <alignment vertical="top"/>
    </xf>
    <xf numFmtId="164" fontId="6" fillId="0" borderId="0" xfId="9" applyNumberFormat="1" applyFill="1">
      <alignment vertical="top"/>
    </xf>
    <xf numFmtId="0" fontId="6" fillId="0" borderId="0" xfId="65" applyFont="1" applyFill="1" applyAlignment="1">
      <alignment vertical="top" wrapText="1"/>
    </xf>
    <xf numFmtId="0" fontId="7" fillId="0" borderId="0" xfId="65" applyFont="1" applyFill="1" applyAlignment="1">
      <alignment vertical="top" wrapText="1"/>
    </xf>
    <xf numFmtId="0" fontId="6" fillId="0" borderId="0" xfId="65" applyFont="1" applyFill="1" applyAlignment="1">
      <alignment horizontal="left" vertical="top" wrapText="1"/>
    </xf>
    <xf numFmtId="0" fontId="6" fillId="47" borderId="0" xfId="65" applyFont="1" applyFill="1" applyBorder="1"/>
    <xf numFmtId="0" fontId="6" fillId="47" borderId="18" xfId="65" applyFont="1" applyFill="1" applyBorder="1"/>
    <xf numFmtId="0" fontId="35" fillId="0" borderId="19" xfId="65" applyFont="1" applyFill="1" applyBorder="1"/>
    <xf numFmtId="0" fontId="6" fillId="0" borderId="0" xfId="65" applyFont="1" applyFill="1" applyBorder="1" applyAlignment="1">
      <alignment wrapText="1"/>
    </xf>
    <xf numFmtId="0" fontId="35" fillId="47" borderId="20" xfId="65" applyFont="1" applyFill="1" applyBorder="1"/>
    <xf numFmtId="0" fontId="6" fillId="0" borderId="20" xfId="65" applyFont="1" applyFill="1" applyBorder="1" applyAlignment="1">
      <alignment wrapText="1"/>
    </xf>
    <xf numFmtId="0" fontId="6" fillId="0" borderId="0" xfId="65" applyFont="1" applyFill="1" applyBorder="1"/>
    <xf numFmtId="0" fontId="6" fillId="47" borderId="20" xfId="65" applyFont="1" applyFill="1" applyBorder="1"/>
    <xf numFmtId="0" fontId="6" fillId="47" borderId="21" xfId="65" applyFont="1" applyFill="1" applyBorder="1"/>
    <xf numFmtId="0" fontId="6" fillId="47" borderId="0" xfId="65" applyFont="1" applyFill="1" applyAlignment="1">
      <alignment horizontal="center" vertical="top"/>
    </xf>
    <xf numFmtId="0" fontId="6" fillId="0" borderId="22" xfId="4" applyBorder="1">
      <alignment vertical="top"/>
    </xf>
    <xf numFmtId="0" fontId="6" fillId="0" borderId="23" xfId="4" applyBorder="1" applyAlignment="1">
      <alignment vertical="top" wrapText="1"/>
    </xf>
    <xf numFmtId="0" fontId="36" fillId="0" borderId="0" xfId="0" applyFont="1" applyFill="1" applyBorder="1" applyAlignment="1"/>
    <xf numFmtId="0" fontId="31" fillId="0" borderId="0" xfId="0" applyFont="1" applyFill="1" applyBorder="1" applyAlignment="1"/>
    <xf numFmtId="0" fontId="31" fillId="0" borderId="0" xfId="0" applyFont="1" applyAlignment="1"/>
    <xf numFmtId="49" fontId="7" fillId="20" borderId="3" xfId="6" applyBorder="1">
      <alignment vertical="top"/>
    </xf>
    <xf numFmtId="49" fontId="7" fillId="20" borderId="4"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0" fontId="6" fillId="0" borderId="0" xfId="0" applyFont="1" applyFill="1" applyAlignment="1"/>
    <xf numFmtId="0" fontId="6" fillId="0" borderId="0" xfId="0" applyNumberFormat="1" applyFont="1" applyAlignment="1"/>
    <xf numFmtId="0" fontId="0" fillId="0" borderId="0" xfId="0" applyFont="1" applyAlignment="1"/>
    <xf numFmtId="43" fontId="6" fillId="46" borderId="0" xfId="9" applyFill="1">
      <alignment vertical="top"/>
    </xf>
    <xf numFmtId="0" fontId="6" fillId="0" borderId="0" xfId="4" applyFont="1" applyAlignment="1">
      <alignment vertical="top"/>
    </xf>
    <xf numFmtId="0" fontId="9" fillId="48" borderId="1" xfId="4" applyFont="1" applyFill="1" applyBorder="1">
      <alignment vertical="top"/>
    </xf>
    <xf numFmtId="0" fontId="37" fillId="48" borderId="1" xfId="4" applyFont="1" applyFill="1" applyBorder="1">
      <alignment vertical="top"/>
    </xf>
    <xf numFmtId="0" fontId="14" fillId="48" borderId="1" xfId="4" applyFont="1" applyFill="1" applyBorder="1">
      <alignment vertical="top"/>
    </xf>
    <xf numFmtId="49" fontId="6" fillId="20" borderId="2" xfId="6" applyFont="1" applyBorder="1">
      <alignment vertical="top"/>
    </xf>
    <xf numFmtId="0" fontId="6" fillId="0" borderId="2" xfId="4" applyFont="1" applyBorder="1">
      <alignment vertical="top"/>
    </xf>
    <xf numFmtId="0" fontId="6" fillId="0" borderId="2" xfId="4" applyBorder="1">
      <alignment vertical="top"/>
    </xf>
    <xf numFmtId="10" fontId="6" fillId="0" borderId="0" xfId="64">
      <alignment vertical="top"/>
    </xf>
    <xf numFmtId="43" fontId="6" fillId="50" borderId="0" xfId="70">
      <alignment vertical="top"/>
    </xf>
    <xf numFmtId="167" fontId="6" fillId="50" borderId="0" xfId="70" applyNumberFormat="1">
      <alignment vertical="top"/>
    </xf>
    <xf numFmtId="167" fontId="2" fillId="0" borderId="0" xfId="63" applyNumberFormat="1" applyFont="1" applyFill="1" applyAlignment="1"/>
    <xf numFmtId="0" fontId="6" fillId="0" borderId="20" xfId="4" applyBorder="1">
      <alignment vertical="top"/>
    </xf>
    <xf numFmtId="0" fontId="6" fillId="47" borderId="28" xfId="65" applyFont="1" applyFill="1" applyBorder="1"/>
    <xf numFmtId="43" fontId="6" fillId="50" borderId="17" xfId="70" applyBorder="1">
      <alignment vertical="top"/>
    </xf>
    <xf numFmtId="43" fontId="6" fillId="49" borderId="2" xfId="11" applyFill="1" applyBorder="1" applyAlignment="1">
      <alignment horizontal="left" vertical="top" indent="1"/>
    </xf>
    <xf numFmtId="43" fontId="6" fillId="50" borderId="2" xfId="70" applyBorder="1">
      <alignment vertical="top"/>
    </xf>
    <xf numFmtId="2" fontId="6" fillId="13" borderId="0" xfId="8" applyNumberFormat="1">
      <alignment vertical="top"/>
    </xf>
    <xf numFmtId="164" fontId="6" fillId="14" borderId="0" xfId="13" applyNumberFormat="1">
      <alignment vertical="top"/>
    </xf>
    <xf numFmtId="164" fontId="6" fillId="12" borderId="0" xfId="9" applyNumberFormat="1" applyBorder="1">
      <alignment vertical="top"/>
    </xf>
    <xf numFmtId="164" fontId="6" fillId="0" borderId="0" xfId="4" applyNumberFormat="1">
      <alignment vertical="top"/>
    </xf>
    <xf numFmtId="16" fontId="6" fillId="50" borderId="2" xfId="70" applyNumberFormat="1" applyBorder="1">
      <alignment vertical="top"/>
    </xf>
    <xf numFmtId="43" fontId="6" fillId="51" borderId="2" xfId="70" applyFill="1" applyBorder="1">
      <alignment vertical="top"/>
    </xf>
    <xf numFmtId="0" fontId="6" fillId="51" borderId="0" xfId="4" applyFill="1">
      <alignment vertical="top"/>
    </xf>
  </cellXfs>
  <cellStyles count="71">
    <cellStyle name="_kop1 Bladtitel" xfId="5"/>
    <cellStyle name="_kop2 Bloktitel" xfId="6"/>
    <cellStyle name="_kop3 Subkop" xfId="7"/>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cellStyle name="Cel Berekening" xfId="9"/>
    <cellStyle name="Cel Bijzonderheid" xfId="10"/>
    <cellStyle name="Cel Input" xfId="11"/>
    <cellStyle name="Cel Input Data" xfId="70"/>
    <cellStyle name="Cel n.v.t. (leeg)" xfId="62"/>
    <cellStyle name="Cel PM extern" xfId="12"/>
    <cellStyle name="Cel Verwijzing" xfId="13"/>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cellStyle name="Komma 14 2" xfId="66"/>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cellStyle name="Procent" xfId="27" builtinId="5" hidden="1"/>
    <cellStyle name="Procent" xfId="64" builtinId="5"/>
    <cellStyle name="Procent 2" xfId="67"/>
    <cellStyle name="Standaard" xfId="0" builtinId="0" customBuiltin="1"/>
    <cellStyle name="Standaard 2" xfId="65"/>
    <cellStyle name="Standaard 3 4" xfId="69"/>
    <cellStyle name="Standaard ACM-DE" xfId="4"/>
    <cellStyle name="Titel" xfId="28" builtinId="15" hidden="1"/>
    <cellStyle name="Toelichting" xfId="15"/>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1">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xmlns=""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xmlns=""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2020</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xmlns=""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xmlns=""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xmlns=""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xmlns=""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xmlns=""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C38"/>
  <sheetViews>
    <sheetView showGridLines="0" tabSelected="1" zoomScale="85" zoomScaleNormal="85" workbookViewId="0">
      <pane ySplit="3" topLeftCell="A4" activePane="bottomLeft" state="frozen"/>
      <selection activeCell="A4" sqref="A4"/>
      <selection pane="bottomLeft" activeCell="C29" sqref="C29"/>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184</v>
      </c>
    </row>
    <row r="6" spans="2:3" x14ac:dyDescent="0.2">
      <c r="B6" s="3"/>
    </row>
    <row r="13" spans="2:3" s="6" customFormat="1" x14ac:dyDescent="0.2">
      <c r="B13" s="6" t="s">
        <v>1</v>
      </c>
    </row>
    <row r="14" spans="2:3" s="7" customFormat="1" x14ac:dyDescent="0.2"/>
    <row r="15" spans="2:3" x14ac:dyDescent="0.2">
      <c r="B15" s="8" t="s">
        <v>2</v>
      </c>
      <c r="C15" s="9" t="s">
        <v>248</v>
      </c>
    </row>
    <row r="16" spans="2:3" x14ac:dyDescent="0.2">
      <c r="B16" s="8" t="s">
        <v>3</v>
      </c>
      <c r="C16" s="9" t="s">
        <v>249</v>
      </c>
    </row>
    <row r="17" spans="2:3" x14ac:dyDescent="0.2">
      <c r="B17" s="25" t="s">
        <v>158</v>
      </c>
      <c r="C17" s="9"/>
    </row>
    <row r="18" spans="2:3" x14ac:dyDescent="0.2">
      <c r="B18" s="8" t="s">
        <v>4</v>
      </c>
      <c r="C18" s="9" t="s">
        <v>50</v>
      </c>
    </row>
    <row r="19" spans="2:3" x14ac:dyDescent="0.2">
      <c r="B19" s="8" t="s">
        <v>5</v>
      </c>
      <c r="C19" s="9"/>
    </row>
    <row r="20" spans="2:3" x14ac:dyDescent="0.2">
      <c r="B20" s="8" t="s">
        <v>6</v>
      </c>
      <c r="C20" s="9"/>
    </row>
    <row r="21" spans="2:3" x14ac:dyDescent="0.2">
      <c r="B21" s="8" t="s">
        <v>7</v>
      </c>
      <c r="C21" s="9" t="s">
        <v>185</v>
      </c>
    </row>
    <row r="22" spans="2:3" x14ac:dyDescent="0.2">
      <c r="B22" s="8" t="s">
        <v>8</v>
      </c>
      <c r="C22" s="9"/>
    </row>
    <row r="25" spans="2:3" s="6" customFormat="1" x14ac:dyDescent="0.2">
      <c r="B25" s="6" t="s">
        <v>9</v>
      </c>
    </row>
    <row r="27" spans="2:3" x14ac:dyDescent="0.2">
      <c r="B27" s="8" t="s">
        <v>10</v>
      </c>
      <c r="C27" s="9" t="s">
        <v>51</v>
      </c>
    </row>
    <row r="28" spans="2:3" x14ac:dyDescent="0.2">
      <c r="B28" s="8" t="s">
        <v>11</v>
      </c>
      <c r="C28" s="9" t="s">
        <v>246</v>
      </c>
    </row>
    <row r="29" spans="2:3" ht="25.5" x14ac:dyDescent="0.2">
      <c r="B29" s="8" t="s">
        <v>12</v>
      </c>
      <c r="C29" s="9" t="s">
        <v>52</v>
      </c>
    </row>
    <row r="30" spans="2:3" x14ac:dyDescent="0.2">
      <c r="B30" s="25" t="s">
        <v>49</v>
      </c>
      <c r="C30" s="9" t="s">
        <v>51</v>
      </c>
    </row>
    <row r="31" spans="2:3" x14ac:dyDescent="0.2">
      <c r="B31" s="8" t="s">
        <v>13</v>
      </c>
      <c r="C31" s="9"/>
    </row>
    <row r="32" spans="2:3" x14ac:dyDescent="0.2">
      <c r="B32" s="8" t="s">
        <v>8</v>
      </c>
      <c r="C32" s="9"/>
    </row>
    <row r="35" spans="2:2" s="6" customFormat="1" x14ac:dyDescent="0.2">
      <c r="B35" s="6" t="s">
        <v>15</v>
      </c>
    </row>
    <row r="38" spans="2:2" x14ac:dyDescent="0.2">
      <c r="B38" s="2" t="s">
        <v>247</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R56"/>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7" width="9.140625" style="2" customWidth="1"/>
    <col min="8" max="16384" width="9.140625" style="2"/>
  </cols>
  <sheetData>
    <row r="2" spans="2:18" s="5" customFormat="1" ht="18" x14ac:dyDescent="0.2">
      <c r="B2" s="5" t="s">
        <v>44</v>
      </c>
    </row>
    <row r="4" spans="2:18" s="6" customFormat="1" x14ac:dyDescent="0.2">
      <c r="B4" s="6" t="s">
        <v>16</v>
      </c>
    </row>
    <row r="6" spans="2:18" x14ac:dyDescent="0.2">
      <c r="B6" s="93" t="s">
        <v>186</v>
      </c>
    </row>
    <row r="7" spans="2:18" x14ac:dyDescent="0.2">
      <c r="B7" s="95" t="s">
        <v>159</v>
      </c>
      <c r="H7" s="28"/>
    </row>
    <row r="8" spans="2:18" x14ac:dyDescent="0.2">
      <c r="B8" s="94" t="s">
        <v>187</v>
      </c>
    </row>
    <row r="9" spans="2:18" x14ac:dyDescent="0.2">
      <c r="B9" s="94"/>
    </row>
    <row r="10" spans="2:18" s="6" customFormat="1" x14ac:dyDescent="0.2">
      <c r="B10" s="6" t="s">
        <v>48</v>
      </c>
    </row>
    <row r="13" spans="2:18" s="84" customFormat="1" ht="15" x14ac:dyDescent="0.25"/>
    <row r="14" spans="2:18" s="84" customFormat="1" ht="15" x14ac:dyDescent="0.25">
      <c r="B14" s="85"/>
      <c r="C14" s="85"/>
      <c r="D14" s="85"/>
      <c r="E14" s="85"/>
      <c r="F14" s="85"/>
      <c r="G14" s="85"/>
      <c r="H14" s="85"/>
      <c r="I14" s="85"/>
      <c r="J14" s="85"/>
      <c r="K14" s="85"/>
      <c r="L14" s="85"/>
      <c r="M14" s="85"/>
      <c r="N14" s="85"/>
      <c r="O14" s="85"/>
      <c r="P14" s="85"/>
      <c r="Q14" s="85"/>
      <c r="R14" s="86"/>
    </row>
    <row r="15" spans="2:18" s="84" customFormat="1" ht="15" x14ac:dyDescent="0.25">
      <c r="B15" s="85"/>
      <c r="C15" s="85"/>
      <c r="D15" s="85"/>
      <c r="E15" s="85"/>
      <c r="F15" s="85"/>
      <c r="G15" s="85"/>
      <c r="H15" s="85"/>
      <c r="I15" s="85"/>
      <c r="J15" s="85"/>
      <c r="K15" s="85"/>
      <c r="L15" s="85"/>
      <c r="M15" s="85"/>
      <c r="N15" s="85"/>
      <c r="O15" s="85"/>
      <c r="P15" s="85"/>
      <c r="Q15" s="85"/>
      <c r="R15" s="86"/>
    </row>
    <row r="16" spans="2:18" s="84" customFormat="1" ht="15" x14ac:dyDescent="0.25">
      <c r="B16" s="85"/>
      <c r="C16" s="85"/>
      <c r="D16" s="85"/>
      <c r="E16" s="85"/>
      <c r="F16" s="85"/>
      <c r="G16" s="85"/>
      <c r="H16" s="85"/>
      <c r="I16" s="85"/>
      <c r="J16" s="85"/>
      <c r="K16" s="85"/>
      <c r="L16" s="85"/>
      <c r="M16" s="85"/>
      <c r="N16" s="85"/>
      <c r="O16" s="85"/>
      <c r="P16" s="85"/>
      <c r="Q16" s="85"/>
      <c r="R16" s="86"/>
    </row>
    <row r="17" spans="2:18" s="84" customFormat="1" ht="15" x14ac:dyDescent="0.25">
      <c r="B17" s="85"/>
      <c r="C17" s="85"/>
      <c r="D17" s="85"/>
      <c r="E17" s="85"/>
      <c r="F17" s="85"/>
      <c r="G17" s="85"/>
      <c r="H17" s="85"/>
      <c r="I17" s="85"/>
      <c r="J17" s="85"/>
      <c r="K17" s="85"/>
      <c r="L17" s="85"/>
      <c r="M17" s="85"/>
      <c r="N17" s="85"/>
      <c r="O17" s="85"/>
      <c r="P17" s="85"/>
      <c r="Q17" s="85"/>
      <c r="R17" s="86"/>
    </row>
    <row r="18" spans="2:18" s="84" customFormat="1" ht="15" x14ac:dyDescent="0.25">
      <c r="B18" s="85"/>
      <c r="C18" s="85"/>
      <c r="D18" s="85"/>
      <c r="E18" s="85"/>
      <c r="F18" s="85"/>
      <c r="G18" s="85"/>
      <c r="H18" s="85"/>
      <c r="I18" s="85"/>
      <c r="J18" s="85"/>
      <c r="K18" s="85"/>
      <c r="L18" s="85"/>
      <c r="M18" s="85"/>
      <c r="N18" s="85"/>
      <c r="O18" s="85"/>
      <c r="P18" s="85"/>
      <c r="Q18" s="85"/>
      <c r="R18" s="86"/>
    </row>
    <row r="19" spans="2:18" s="84" customFormat="1" ht="15" x14ac:dyDescent="0.25">
      <c r="B19" s="85"/>
      <c r="C19" s="85"/>
      <c r="D19" s="85"/>
      <c r="E19" s="85"/>
      <c r="F19" s="85"/>
      <c r="G19" s="85"/>
      <c r="H19" s="85"/>
      <c r="I19" s="85"/>
      <c r="J19" s="85"/>
      <c r="K19" s="85"/>
      <c r="L19" s="85"/>
      <c r="M19" s="85"/>
      <c r="N19" s="85"/>
      <c r="O19" s="85"/>
      <c r="P19" s="85"/>
      <c r="Q19" s="85"/>
      <c r="R19" s="86"/>
    </row>
    <row r="20" spans="2:18" s="84" customFormat="1" ht="15" x14ac:dyDescent="0.25">
      <c r="B20" s="85"/>
      <c r="C20" s="85"/>
      <c r="D20" s="85"/>
      <c r="E20" s="85"/>
      <c r="F20" s="85"/>
      <c r="G20" s="85"/>
      <c r="H20" s="85"/>
      <c r="I20" s="85"/>
      <c r="J20" s="85"/>
      <c r="K20" s="85"/>
      <c r="L20" s="85"/>
      <c r="M20" s="85"/>
      <c r="N20" s="85"/>
      <c r="O20" s="85"/>
      <c r="P20" s="85"/>
      <c r="Q20" s="85"/>
      <c r="R20" s="86"/>
    </row>
    <row r="21" spans="2:18" s="84" customFormat="1" ht="15" x14ac:dyDescent="0.25">
      <c r="B21" s="85"/>
      <c r="C21" s="85"/>
      <c r="D21" s="85"/>
      <c r="E21" s="85"/>
      <c r="F21" s="85"/>
      <c r="G21" s="85"/>
      <c r="H21" s="85"/>
      <c r="I21" s="85"/>
      <c r="J21" s="85"/>
      <c r="K21" s="85"/>
      <c r="L21" s="85"/>
      <c r="M21" s="85"/>
      <c r="N21" s="85"/>
      <c r="O21" s="85"/>
      <c r="P21" s="85"/>
      <c r="Q21" s="85"/>
      <c r="R21" s="86"/>
    </row>
    <row r="22" spans="2:18" s="84" customFormat="1" ht="15" x14ac:dyDescent="0.25">
      <c r="B22" s="85"/>
      <c r="C22" s="85"/>
      <c r="D22" s="85"/>
      <c r="E22" s="85"/>
      <c r="F22" s="85"/>
      <c r="G22" s="85"/>
      <c r="H22" s="85"/>
      <c r="I22" s="85"/>
      <c r="J22" s="85"/>
      <c r="K22" s="85"/>
      <c r="L22" s="85"/>
      <c r="M22" s="85"/>
      <c r="N22" s="85"/>
      <c r="O22" s="85"/>
      <c r="P22" s="85"/>
      <c r="Q22" s="85"/>
      <c r="R22" s="86"/>
    </row>
    <row r="23" spans="2:18" s="84" customFormat="1" ht="15" x14ac:dyDescent="0.25">
      <c r="B23" s="85"/>
      <c r="C23" s="85"/>
      <c r="D23" s="85"/>
      <c r="E23" s="85"/>
      <c r="F23" s="85"/>
      <c r="G23" s="85"/>
      <c r="H23" s="85"/>
      <c r="I23" s="85"/>
      <c r="J23" s="85"/>
      <c r="K23" s="85"/>
      <c r="L23" s="85"/>
      <c r="M23" s="85"/>
      <c r="N23" s="85"/>
      <c r="O23" s="85"/>
      <c r="P23" s="85"/>
      <c r="Q23" s="85"/>
      <c r="R23" s="86"/>
    </row>
    <row r="24" spans="2:18" s="84" customFormat="1" ht="15" x14ac:dyDescent="0.25">
      <c r="B24" s="85"/>
      <c r="C24" s="85"/>
      <c r="D24" s="85"/>
      <c r="E24" s="85"/>
      <c r="F24" s="85"/>
      <c r="G24" s="85"/>
      <c r="H24" s="85"/>
      <c r="I24" s="85"/>
      <c r="J24" s="85"/>
      <c r="K24" s="85"/>
      <c r="L24" s="85"/>
      <c r="M24" s="85"/>
      <c r="N24" s="85"/>
      <c r="O24" s="85"/>
      <c r="P24" s="85"/>
      <c r="Q24" s="85"/>
      <c r="R24" s="86"/>
    </row>
    <row r="25" spans="2:18" s="84" customFormat="1" ht="15" x14ac:dyDescent="0.25">
      <c r="B25" s="85"/>
      <c r="C25" s="85"/>
      <c r="D25" s="85"/>
      <c r="E25" s="85"/>
      <c r="F25" s="85"/>
      <c r="G25" s="85"/>
      <c r="H25" s="85"/>
      <c r="I25" s="85"/>
      <c r="J25" s="85"/>
      <c r="K25" s="85"/>
      <c r="L25" s="85"/>
      <c r="M25" s="85"/>
      <c r="N25" s="85"/>
      <c r="O25" s="85"/>
      <c r="P25" s="85"/>
      <c r="Q25" s="85"/>
      <c r="R25" s="86"/>
    </row>
    <row r="26" spans="2:18" s="6" customFormat="1" x14ac:dyDescent="0.2">
      <c r="B26" s="6" t="s">
        <v>17</v>
      </c>
    </row>
    <row r="27" spans="2:18" x14ac:dyDescent="0.2">
      <c r="C27" s="7"/>
    </row>
    <row r="28" spans="2:18" x14ac:dyDescent="0.2">
      <c r="B28" s="23" t="s">
        <v>37</v>
      </c>
      <c r="C28" s="7"/>
      <c r="D28" s="23" t="s">
        <v>18</v>
      </c>
      <c r="F28" s="10"/>
    </row>
    <row r="29" spans="2:18" x14ac:dyDescent="0.2">
      <c r="C29" s="7"/>
    </row>
    <row r="30" spans="2:18" x14ac:dyDescent="0.2">
      <c r="B30" s="33">
        <v>123</v>
      </c>
      <c r="C30" s="7"/>
      <c r="D30" s="22" t="s">
        <v>46</v>
      </c>
    </row>
    <row r="31" spans="2:18" x14ac:dyDescent="0.2">
      <c r="B31" s="30">
        <f>B30</f>
        <v>123</v>
      </c>
      <c r="C31" s="7"/>
      <c r="D31" s="2" t="s">
        <v>19</v>
      </c>
    </row>
    <row r="32" spans="2:18" x14ac:dyDescent="0.2">
      <c r="B32" s="29">
        <f>B31+B30</f>
        <v>246</v>
      </c>
      <c r="C32" s="7"/>
      <c r="D32" s="2" t="s">
        <v>20</v>
      </c>
    </row>
    <row r="33" spans="2:7" x14ac:dyDescent="0.2">
      <c r="B33" s="26">
        <f>B31+B32</f>
        <v>369</v>
      </c>
      <c r="C33" s="7"/>
      <c r="D33" s="22" t="s">
        <v>45</v>
      </c>
      <c r="E33" s="10"/>
      <c r="F33" s="4"/>
    </row>
    <row r="34" spans="2:7" x14ac:dyDescent="0.2">
      <c r="B34" s="11"/>
      <c r="C34" s="7"/>
      <c r="D34" s="3" t="s">
        <v>21</v>
      </c>
      <c r="E34" s="10"/>
    </row>
    <row r="35" spans="2:7" x14ac:dyDescent="0.2">
      <c r="B35" s="7"/>
      <c r="C35" s="7"/>
    </row>
    <row r="36" spans="2:7" x14ac:dyDescent="0.2">
      <c r="B36" s="24" t="s">
        <v>22</v>
      </c>
      <c r="C36" s="7"/>
    </row>
    <row r="37" spans="2:7" x14ac:dyDescent="0.2">
      <c r="B37" s="31">
        <f>B33+16</f>
        <v>385</v>
      </c>
      <c r="C37" s="7"/>
      <c r="D37" s="2" t="s">
        <v>23</v>
      </c>
    </row>
    <row r="38" spans="2:7" x14ac:dyDescent="0.2">
      <c r="B38" s="32">
        <f>B31*PI()</f>
        <v>386.41589639154455</v>
      </c>
      <c r="C38" s="13"/>
      <c r="D38" s="2" t="s">
        <v>24</v>
      </c>
    </row>
    <row r="39" spans="2:7" x14ac:dyDescent="0.2">
      <c r="B39" s="13"/>
      <c r="C39" s="13"/>
    </row>
    <row r="40" spans="2:7" x14ac:dyDescent="0.2">
      <c r="B40" s="24" t="s">
        <v>25</v>
      </c>
      <c r="C40" s="14"/>
    </row>
    <row r="41" spans="2:7" x14ac:dyDescent="0.2">
      <c r="B41" s="105">
        <v>123</v>
      </c>
      <c r="C41" s="14"/>
      <c r="D41" s="22" t="s">
        <v>212</v>
      </c>
      <c r="G41" s="10"/>
    </row>
    <row r="42" spans="2:7" x14ac:dyDescent="0.2">
      <c r="B42" s="111">
        <v>124</v>
      </c>
      <c r="C42" s="14"/>
      <c r="D42" s="22" t="s">
        <v>213</v>
      </c>
    </row>
    <row r="43" spans="2:7" x14ac:dyDescent="0.2">
      <c r="B43" s="34">
        <f>B41-B42</f>
        <v>-1</v>
      </c>
      <c r="C43" s="15"/>
      <c r="D43" s="2" t="s">
        <v>47</v>
      </c>
    </row>
    <row r="46" spans="2:7" x14ac:dyDescent="0.2">
      <c r="B46" s="23" t="s">
        <v>32</v>
      </c>
    </row>
    <row r="47" spans="2:7" x14ac:dyDescent="0.2">
      <c r="B47" s="1"/>
    </row>
    <row r="48" spans="2:7" x14ac:dyDescent="0.2">
      <c r="B48" s="24" t="s">
        <v>38</v>
      </c>
    </row>
    <row r="49" spans="2:4" x14ac:dyDescent="0.2">
      <c r="B49" s="19" t="s">
        <v>31</v>
      </c>
      <c r="C49" s="7"/>
      <c r="D49" s="3" t="s">
        <v>41</v>
      </c>
    </row>
    <row r="50" spans="2:4" x14ac:dyDescent="0.2">
      <c r="B50" s="18" t="s">
        <v>29</v>
      </c>
      <c r="C50" s="7"/>
      <c r="D50" s="3" t="s">
        <v>33</v>
      </c>
    </row>
    <row r="51" spans="2:4" x14ac:dyDescent="0.2">
      <c r="B51" s="27" t="s">
        <v>30</v>
      </c>
      <c r="C51" s="7"/>
      <c r="D51" s="3" t="s">
        <v>34</v>
      </c>
    </row>
    <row r="52" spans="2:4" x14ac:dyDescent="0.2">
      <c r="B52" s="12" t="s">
        <v>30</v>
      </c>
      <c r="C52" s="7"/>
      <c r="D52" s="3" t="s">
        <v>36</v>
      </c>
    </row>
    <row r="53" spans="2:4" x14ac:dyDescent="0.2">
      <c r="C53" s="7"/>
      <c r="D53" s="3"/>
    </row>
    <row r="54" spans="2:4" x14ac:dyDescent="0.2">
      <c r="B54" s="24" t="s">
        <v>40</v>
      </c>
      <c r="C54" s="7"/>
      <c r="D54" s="3"/>
    </row>
    <row r="55" spans="2:4" x14ac:dyDescent="0.2">
      <c r="B55" s="20" t="s">
        <v>35</v>
      </c>
      <c r="C55" s="7"/>
      <c r="D55" s="3" t="s">
        <v>42</v>
      </c>
    </row>
    <row r="56" spans="2:4" x14ac:dyDescent="0.2">
      <c r="B56" s="21" t="s">
        <v>39</v>
      </c>
      <c r="D56" s="22" t="s">
        <v>43</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14"/>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2" customWidth="1"/>
    <col min="2" max="2" width="7.5703125" style="2" customWidth="1"/>
    <col min="3" max="3" width="35.140625" style="2" customWidth="1"/>
    <col min="4" max="5" width="36.28515625" style="2" customWidth="1"/>
    <col min="6" max="6" width="40.7109375"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6" s="99" customFormat="1" ht="18" x14ac:dyDescent="0.2">
      <c r="B2" s="98" t="s">
        <v>165</v>
      </c>
    </row>
    <row r="4" spans="2:6" s="6" customFormat="1" x14ac:dyDescent="0.2">
      <c r="B4" s="6" t="s">
        <v>166</v>
      </c>
    </row>
    <row r="6" spans="2:6" x14ac:dyDescent="0.2">
      <c r="B6" s="24" t="s">
        <v>167</v>
      </c>
    </row>
    <row r="7" spans="2:6" x14ac:dyDescent="0.2">
      <c r="B7" s="24" t="s">
        <v>168</v>
      </c>
    </row>
    <row r="9" spans="2:6" x14ac:dyDescent="0.2">
      <c r="B9" s="100" t="s">
        <v>169</v>
      </c>
      <c r="C9" s="100" t="s">
        <v>170</v>
      </c>
      <c r="D9" s="100" t="s">
        <v>171</v>
      </c>
      <c r="E9" s="100" t="s">
        <v>172</v>
      </c>
      <c r="F9" s="100" t="s">
        <v>173</v>
      </c>
    </row>
    <row r="10" spans="2:6" x14ac:dyDescent="0.2">
      <c r="B10" s="101"/>
      <c r="C10" s="101" t="s">
        <v>174</v>
      </c>
      <c r="D10" s="101" t="s">
        <v>175</v>
      </c>
      <c r="E10" s="101" t="s">
        <v>176</v>
      </c>
      <c r="F10" s="101" t="s">
        <v>177</v>
      </c>
    </row>
    <row r="11" spans="2:6" x14ac:dyDescent="0.2">
      <c r="B11" s="102">
        <v>1</v>
      </c>
      <c r="C11" s="103" t="s">
        <v>188</v>
      </c>
      <c r="D11" s="103" t="s">
        <v>189</v>
      </c>
      <c r="E11" s="103"/>
      <c r="F11" s="103"/>
    </row>
    <row r="12" spans="2:6" x14ac:dyDescent="0.2">
      <c r="B12" s="103">
        <v>2</v>
      </c>
      <c r="C12" s="103" t="s">
        <v>180</v>
      </c>
      <c r="D12" s="103" t="s">
        <v>245</v>
      </c>
      <c r="E12" s="103" t="s">
        <v>182</v>
      </c>
      <c r="F12" s="103" t="s">
        <v>183</v>
      </c>
    </row>
    <row r="13" spans="2:6" x14ac:dyDescent="0.2">
      <c r="B13" s="103">
        <v>3</v>
      </c>
      <c r="C13" s="103" t="s">
        <v>200</v>
      </c>
      <c r="D13" s="103"/>
      <c r="E13" s="103"/>
      <c r="F13" s="103"/>
    </row>
    <row r="14" spans="2:6" x14ac:dyDescent="0.2">
      <c r="B14" s="103">
        <v>4</v>
      </c>
      <c r="C14" s="103" t="s">
        <v>239</v>
      </c>
      <c r="D14" s="103"/>
      <c r="E14" s="103"/>
      <c r="F14" s="103"/>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C34"/>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184</v>
      </c>
    </row>
    <row r="6" spans="2:3" x14ac:dyDescent="0.2">
      <c r="B6" s="3"/>
    </row>
    <row r="13" spans="2:3" s="6" customFormat="1" x14ac:dyDescent="0.2">
      <c r="B13" s="6" t="s">
        <v>214</v>
      </c>
    </row>
    <row r="14" spans="2:3" s="7" customFormat="1" x14ac:dyDescent="0.2"/>
    <row r="15" spans="2:3" x14ac:dyDescent="0.2">
      <c r="B15" s="25" t="s">
        <v>215</v>
      </c>
      <c r="C15" s="117">
        <v>43728</v>
      </c>
    </row>
    <row r="16" spans="2:3" x14ac:dyDescent="0.2">
      <c r="B16" s="25" t="s">
        <v>216</v>
      </c>
      <c r="C16" s="112" t="s">
        <v>250</v>
      </c>
    </row>
    <row r="17" spans="2:3" x14ac:dyDescent="0.2">
      <c r="B17" s="25" t="s">
        <v>217</v>
      </c>
      <c r="C17" s="112" t="s">
        <v>251</v>
      </c>
    </row>
    <row r="18" spans="2:3" x14ac:dyDescent="0.2">
      <c r="B18" s="25" t="s">
        <v>218</v>
      </c>
      <c r="C18" s="112"/>
    </row>
    <row r="19" spans="2:3" x14ac:dyDescent="0.2">
      <c r="B19" s="25" t="s">
        <v>219</v>
      </c>
      <c r="C19" s="112" t="s">
        <v>252</v>
      </c>
    </row>
    <row r="20" spans="2:3" x14ac:dyDescent="0.2">
      <c r="B20" s="25" t="s">
        <v>143</v>
      </c>
      <c r="C20" s="118"/>
    </row>
    <row r="21" spans="2:3" x14ac:dyDescent="0.2">
      <c r="B21" s="25" t="s">
        <v>144</v>
      </c>
      <c r="C21" s="118"/>
    </row>
    <row r="22" spans="2:3" x14ac:dyDescent="0.2">
      <c r="B22" s="25" t="s">
        <v>220</v>
      </c>
      <c r="C22" s="118"/>
    </row>
    <row r="25" spans="2:3" s="6" customFormat="1" x14ac:dyDescent="0.2">
      <c r="B25" s="6" t="s">
        <v>14</v>
      </c>
    </row>
    <row r="27" spans="2:3" x14ac:dyDescent="0.2">
      <c r="B27" s="23" t="s">
        <v>143</v>
      </c>
      <c r="C27" s="23" t="s">
        <v>144</v>
      </c>
    </row>
    <row r="28" spans="2:3" x14ac:dyDescent="0.2">
      <c r="B28" s="119"/>
      <c r="C28" s="119"/>
    </row>
    <row r="30" spans="2:3" x14ac:dyDescent="0.2">
      <c r="B30" s="2" t="s">
        <v>145</v>
      </c>
    </row>
    <row r="31" spans="2:3" x14ac:dyDescent="0.2">
      <c r="B31" s="2" t="s">
        <v>146</v>
      </c>
    </row>
    <row r="32" spans="2:3" x14ac:dyDescent="0.2">
      <c r="B32" s="2" t="s">
        <v>147</v>
      </c>
    </row>
    <row r="33" spans="2:2" x14ac:dyDescent="0.2">
      <c r="B33" s="2" t="s">
        <v>148</v>
      </c>
    </row>
    <row r="34" spans="2:2" x14ac:dyDescent="0.2">
      <c r="B34" s="2" t="s">
        <v>149</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R188"/>
  <sheetViews>
    <sheetView showGridLines="0" zoomScale="85" zoomScaleNormal="85" workbookViewId="0">
      <pane xSplit="5" ySplit="15" topLeftCell="F16" activePane="bottomRight" state="frozen"/>
      <selection activeCell="Q51" sqref="Q51"/>
      <selection pane="topRight" activeCell="Q51" sqref="Q51"/>
      <selection pane="bottomLeft" activeCell="Q51" sqref="Q51"/>
      <selection pane="bottomRight" activeCell="F16" sqref="F16"/>
    </sheetView>
  </sheetViews>
  <sheetFormatPr defaultColWidth="9.140625" defaultRowHeight="12.75" x14ac:dyDescent="0.2"/>
  <cols>
    <col min="1" max="1" width="4" style="2" customWidth="1"/>
    <col min="2" max="2" width="33.140625" style="2" customWidth="1"/>
    <col min="3" max="3" width="4.140625" style="2" customWidth="1"/>
    <col min="4" max="4" width="13.42578125" style="2" customWidth="1"/>
    <col min="5" max="6" width="11.855468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2" customWidth="1"/>
    <col min="16" max="16" width="14.28515625" style="2" customWidth="1"/>
    <col min="17" max="17" width="2.7109375" style="2" customWidth="1"/>
    <col min="18" max="18" width="36.28515625" style="2" bestFit="1" customWidth="1"/>
    <col min="19" max="32" width="13.7109375" style="2" customWidth="1"/>
    <col min="33" max="16384" width="9.140625" style="2"/>
  </cols>
  <sheetData>
    <row r="2" spans="2:18" s="16" customFormat="1" ht="18" x14ac:dyDescent="0.2">
      <c r="B2" s="16" t="s">
        <v>190</v>
      </c>
    </row>
    <row r="4" spans="2:18" x14ac:dyDescent="0.2">
      <c r="B4" s="23" t="s">
        <v>28</v>
      </c>
    </row>
    <row r="5" spans="2:18" x14ac:dyDescent="0.2">
      <c r="B5" s="2" t="s">
        <v>178</v>
      </c>
    </row>
    <row r="6" spans="2:18" x14ac:dyDescent="0.2">
      <c r="B6" s="23"/>
      <c r="C6" s="1"/>
      <c r="D6" s="1"/>
    </row>
    <row r="7" spans="2:18" x14ac:dyDescent="0.2">
      <c r="B7" s="23" t="s">
        <v>97</v>
      </c>
      <c r="G7" s="17"/>
      <c r="O7" s="87" t="s">
        <v>150</v>
      </c>
      <c r="P7" s="88"/>
    </row>
    <row r="8" spans="2:18" x14ac:dyDescent="0.2">
      <c r="B8" s="2" t="s">
        <v>113</v>
      </c>
      <c r="D8" s="64" t="str">
        <f>'Controles ACM'!I40</f>
        <v>REKENVOLUME VOLDOET</v>
      </c>
      <c r="G8" s="17"/>
      <c r="O8" s="89" t="s">
        <v>151</v>
      </c>
      <c r="P8" s="90" t="s">
        <v>152</v>
      </c>
    </row>
    <row r="9" spans="2:18" x14ac:dyDescent="0.2">
      <c r="B9" s="2" t="s">
        <v>93</v>
      </c>
      <c r="D9" s="64" t="str">
        <f>'Controles ACM'!I32</f>
        <v>TARIEVENVOORSTEL VOLDOET</v>
      </c>
      <c r="G9" s="17"/>
      <c r="O9" s="89" t="s">
        <v>153</v>
      </c>
      <c r="P9" s="90" t="s">
        <v>154</v>
      </c>
    </row>
    <row r="10" spans="2:18" x14ac:dyDescent="0.2">
      <c r="B10" s="2" t="s">
        <v>114</v>
      </c>
      <c r="D10" s="64">
        <f>'Controles ACM'!I30</f>
        <v>31.303351157344878</v>
      </c>
      <c r="O10" s="91" t="s">
        <v>155</v>
      </c>
      <c r="P10" s="92" t="s">
        <v>156</v>
      </c>
      <c r="R10" s="55"/>
    </row>
    <row r="11" spans="2:18" x14ac:dyDescent="0.2">
      <c r="O11" s="2" t="s">
        <v>157</v>
      </c>
    </row>
    <row r="14" spans="2:18" s="6" customFormat="1" x14ac:dyDescent="0.2">
      <c r="B14" s="6" t="s">
        <v>53</v>
      </c>
      <c r="G14" s="6" t="s">
        <v>26</v>
      </c>
      <c r="I14" s="6" t="s">
        <v>82</v>
      </c>
      <c r="K14" s="6" t="s">
        <v>26</v>
      </c>
      <c r="M14" s="6" t="s">
        <v>83</v>
      </c>
      <c r="O14" s="6" t="s">
        <v>115</v>
      </c>
    </row>
    <row r="17" spans="2:15" s="6" customFormat="1" x14ac:dyDescent="0.2">
      <c r="B17" s="6" t="s">
        <v>160</v>
      </c>
    </row>
    <row r="19" spans="2:15" x14ac:dyDescent="0.2">
      <c r="B19" s="23" t="s">
        <v>54</v>
      </c>
    </row>
    <row r="20" spans="2:15" x14ac:dyDescent="0.2">
      <c r="B20" s="2" t="s">
        <v>55</v>
      </c>
      <c r="G20" s="2" t="s">
        <v>84</v>
      </c>
      <c r="I20" s="36"/>
      <c r="K20" s="2" t="s">
        <v>85</v>
      </c>
      <c r="M20" s="106"/>
      <c r="O20" s="65">
        <f>'Controles ACM'!$I$52</f>
        <v>0</v>
      </c>
    </row>
    <row r="21" spans="2:15" x14ac:dyDescent="0.2">
      <c r="B21" s="2" t="s">
        <v>56</v>
      </c>
      <c r="G21" s="2" t="s">
        <v>84</v>
      </c>
      <c r="I21" s="37"/>
      <c r="K21" s="2" t="s">
        <v>86</v>
      </c>
      <c r="M21" s="106"/>
      <c r="O21" s="67" t="e">
        <f>'Controles ACM'!$I$53</f>
        <v>#DIV/0!</v>
      </c>
    </row>
    <row r="22" spans="2:15" x14ac:dyDescent="0.2">
      <c r="I22" s="38"/>
    </row>
    <row r="23" spans="2:15" x14ac:dyDescent="0.2">
      <c r="B23" s="23" t="s">
        <v>57</v>
      </c>
      <c r="I23" s="38"/>
    </row>
    <row r="24" spans="2:15" x14ac:dyDescent="0.2">
      <c r="B24" s="2" t="s">
        <v>55</v>
      </c>
      <c r="G24" s="2" t="s">
        <v>84</v>
      </c>
      <c r="I24" s="36"/>
      <c r="K24" s="2" t="s">
        <v>85</v>
      </c>
      <c r="M24" s="106"/>
      <c r="O24" s="65">
        <f>'Controles ACM'!$I$52</f>
        <v>0</v>
      </c>
    </row>
    <row r="25" spans="2:15" x14ac:dyDescent="0.2">
      <c r="B25" s="2" t="s">
        <v>56</v>
      </c>
      <c r="G25" s="2" t="s">
        <v>84</v>
      </c>
      <c r="I25" s="37"/>
      <c r="K25" s="2" t="s">
        <v>86</v>
      </c>
      <c r="M25" s="106"/>
      <c r="O25" s="67" t="e">
        <f>'Controles ACM'!$I$53</f>
        <v>#DIV/0!</v>
      </c>
    </row>
    <row r="26" spans="2:15" ht="14.25" x14ac:dyDescent="0.2">
      <c r="I26" s="40"/>
    </row>
    <row r="27" spans="2:15" ht="14.25" x14ac:dyDescent="0.2">
      <c r="B27" s="23" t="s">
        <v>58</v>
      </c>
      <c r="I27" s="40"/>
    </row>
    <row r="28" spans="2:15" x14ac:dyDescent="0.2">
      <c r="B28" s="2" t="s">
        <v>55</v>
      </c>
      <c r="G28" s="2" t="s">
        <v>84</v>
      </c>
      <c r="I28" s="36"/>
      <c r="K28" s="2" t="s">
        <v>85</v>
      </c>
      <c r="M28" s="106"/>
      <c r="O28" s="66" t="e">
        <f>'Controles ACM'!$I$54</f>
        <v>#DIV/0!</v>
      </c>
    </row>
    <row r="29" spans="2:15" x14ac:dyDescent="0.2">
      <c r="B29" s="2" t="s">
        <v>59</v>
      </c>
      <c r="G29" s="2" t="s">
        <v>84</v>
      </c>
      <c r="I29" s="39"/>
      <c r="K29" s="2" t="s">
        <v>86</v>
      </c>
      <c r="M29" s="106"/>
      <c r="O29" s="66" t="e">
        <f>'Controles ACM'!$I$54</f>
        <v>#DIV/0!</v>
      </c>
    </row>
    <row r="30" spans="2:15" x14ac:dyDescent="0.2">
      <c r="B30" s="2" t="s">
        <v>60</v>
      </c>
      <c r="G30" s="2" t="s">
        <v>84</v>
      </c>
      <c r="I30" s="39"/>
      <c r="K30" s="2" t="s">
        <v>86</v>
      </c>
      <c r="M30" s="106"/>
      <c r="O30" s="66" t="e">
        <f>'Controles ACM'!$I$54</f>
        <v>#DIV/0!</v>
      </c>
    </row>
    <row r="31" spans="2:15" x14ac:dyDescent="0.2">
      <c r="B31" s="2" t="s">
        <v>61</v>
      </c>
      <c r="G31" s="2" t="s">
        <v>84</v>
      </c>
      <c r="I31" s="37"/>
      <c r="K31" s="2" t="s">
        <v>86</v>
      </c>
      <c r="M31" s="106"/>
      <c r="O31" s="66" t="e">
        <f>'Controles ACM'!$I$54</f>
        <v>#DIV/0!</v>
      </c>
    </row>
    <row r="36" spans="2:15" s="6" customFormat="1" x14ac:dyDescent="0.2">
      <c r="B36" s="6" t="s">
        <v>161</v>
      </c>
    </row>
    <row r="38" spans="2:15" x14ac:dyDescent="0.2">
      <c r="B38" s="23" t="s">
        <v>62</v>
      </c>
    </row>
    <row r="40" spans="2:15" x14ac:dyDescent="0.2">
      <c r="B40" s="23" t="s">
        <v>63</v>
      </c>
    </row>
    <row r="41" spans="2:15" x14ac:dyDescent="0.2">
      <c r="B41" s="2" t="s">
        <v>64</v>
      </c>
      <c r="G41" s="2" t="s">
        <v>84</v>
      </c>
      <c r="I41" s="36"/>
      <c r="K41" s="35" t="s">
        <v>87</v>
      </c>
      <c r="M41" s="106"/>
      <c r="O41" s="66" t="e">
        <f>'Controles ACM'!$I$64</f>
        <v>#DIV/0!</v>
      </c>
    </row>
    <row r="42" spans="2:15" x14ac:dyDescent="0.2">
      <c r="B42" s="2" t="s">
        <v>65</v>
      </c>
      <c r="G42" s="2" t="s">
        <v>84</v>
      </c>
      <c r="I42" s="39"/>
      <c r="K42" s="35" t="s">
        <v>87</v>
      </c>
      <c r="M42" s="106"/>
      <c r="O42" s="66" t="e">
        <f>'Controles ACM'!$I$64</f>
        <v>#DIV/0!</v>
      </c>
    </row>
    <row r="43" spans="2:15" x14ac:dyDescent="0.2">
      <c r="B43" s="2" t="s">
        <v>66</v>
      </c>
      <c r="G43" s="2" t="s">
        <v>84</v>
      </c>
      <c r="I43" s="39"/>
      <c r="K43" s="35" t="s">
        <v>87</v>
      </c>
      <c r="M43" s="106"/>
      <c r="O43" s="66" t="e">
        <f>'Controles ACM'!$I$64</f>
        <v>#DIV/0!</v>
      </c>
    </row>
    <row r="44" spans="2:15" x14ac:dyDescent="0.2">
      <c r="B44" s="2" t="s">
        <v>67</v>
      </c>
      <c r="G44" s="2" t="s">
        <v>84</v>
      </c>
      <c r="I44" s="37"/>
      <c r="K44" s="35" t="s">
        <v>87</v>
      </c>
      <c r="M44" s="106"/>
      <c r="O44" s="66" t="e">
        <f>'Controles ACM'!$I$64</f>
        <v>#DIV/0!</v>
      </c>
    </row>
    <row r="45" spans="2:15" x14ac:dyDescent="0.2">
      <c r="I45" s="38"/>
      <c r="K45" s="35"/>
      <c r="M45" s="107"/>
    </row>
    <row r="46" spans="2:15" x14ac:dyDescent="0.2">
      <c r="B46" s="23" t="s">
        <v>68</v>
      </c>
      <c r="I46" s="38"/>
      <c r="K46" s="35"/>
      <c r="M46" s="107"/>
    </row>
    <row r="47" spans="2:15" x14ac:dyDescent="0.2">
      <c r="B47" s="2" t="s">
        <v>64</v>
      </c>
      <c r="G47" s="2" t="s">
        <v>84</v>
      </c>
      <c r="I47" s="36"/>
      <c r="K47" s="35" t="s">
        <v>87</v>
      </c>
      <c r="M47" s="106"/>
      <c r="O47" s="66" t="e">
        <f>'Controles ACM'!$I$64</f>
        <v>#DIV/0!</v>
      </c>
    </row>
    <row r="48" spans="2:15" x14ac:dyDescent="0.2">
      <c r="B48" s="2" t="s">
        <v>65</v>
      </c>
      <c r="G48" s="2" t="s">
        <v>84</v>
      </c>
      <c r="I48" s="39"/>
      <c r="K48" s="35" t="s">
        <v>87</v>
      </c>
      <c r="M48" s="106"/>
      <c r="O48" s="66" t="e">
        <f>'Controles ACM'!$I$64</f>
        <v>#DIV/0!</v>
      </c>
    </row>
    <row r="49" spans="2:15" x14ac:dyDescent="0.2">
      <c r="B49" s="2" t="s">
        <v>66</v>
      </c>
      <c r="G49" s="2" t="s">
        <v>84</v>
      </c>
      <c r="I49" s="39"/>
      <c r="K49" s="35" t="s">
        <v>87</v>
      </c>
      <c r="M49" s="106"/>
      <c r="O49" s="66" t="e">
        <f>'Controles ACM'!$I$64</f>
        <v>#DIV/0!</v>
      </c>
    </row>
    <row r="50" spans="2:15" x14ac:dyDescent="0.2">
      <c r="B50" s="2" t="s">
        <v>67</v>
      </c>
      <c r="G50" s="2" t="s">
        <v>84</v>
      </c>
      <c r="I50" s="37"/>
      <c r="K50" s="35" t="s">
        <v>87</v>
      </c>
      <c r="M50" s="106"/>
      <c r="O50" s="66" t="e">
        <f>'Controles ACM'!$I$64</f>
        <v>#DIV/0!</v>
      </c>
    </row>
    <row r="51" spans="2:15" x14ac:dyDescent="0.2">
      <c r="I51" s="38"/>
      <c r="K51" s="35"/>
      <c r="M51" s="38"/>
    </row>
    <row r="52" spans="2:15" x14ac:dyDescent="0.2">
      <c r="I52" s="38"/>
      <c r="K52" s="35"/>
      <c r="M52" s="38"/>
    </row>
    <row r="53" spans="2:15" x14ac:dyDescent="0.2">
      <c r="I53" s="38"/>
      <c r="K53" s="35"/>
      <c r="M53" s="38"/>
    </row>
    <row r="54" spans="2:15" x14ac:dyDescent="0.2">
      <c r="B54" s="23" t="s">
        <v>69</v>
      </c>
      <c r="I54" s="38"/>
      <c r="K54" s="35"/>
      <c r="M54" s="38"/>
    </row>
    <row r="55" spans="2:15" x14ac:dyDescent="0.2">
      <c r="I55" s="38"/>
      <c r="K55" s="35"/>
      <c r="M55" s="38"/>
    </row>
    <row r="56" spans="2:15" x14ac:dyDescent="0.2">
      <c r="B56" s="23" t="s">
        <v>63</v>
      </c>
      <c r="I56" s="38"/>
      <c r="K56" s="35"/>
      <c r="M56" s="38"/>
    </row>
    <row r="57" spans="2:15" x14ac:dyDescent="0.2">
      <c r="B57" s="2" t="s">
        <v>70</v>
      </c>
      <c r="G57" s="2" t="s">
        <v>84</v>
      </c>
      <c r="I57" s="36"/>
      <c r="K57" s="35" t="s">
        <v>87</v>
      </c>
      <c r="M57" s="106"/>
      <c r="O57" s="66" t="e">
        <f>'Controles ACM'!$I$73</f>
        <v>#DIV/0!</v>
      </c>
    </row>
    <row r="58" spans="2:15" x14ac:dyDescent="0.2">
      <c r="B58" s="2" t="s">
        <v>71</v>
      </c>
      <c r="G58" s="2" t="s">
        <v>84</v>
      </c>
      <c r="I58" s="39"/>
      <c r="K58" s="35" t="s">
        <v>87</v>
      </c>
      <c r="M58" s="106"/>
      <c r="O58" s="66" t="e">
        <f>'Controles ACM'!$I$73</f>
        <v>#DIV/0!</v>
      </c>
    </row>
    <row r="59" spans="2:15" x14ac:dyDescent="0.2">
      <c r="B59" s="2" t="s">
        <v>72</v>
      </c>
      <c r="G59" s="2" t="s">
        <v>84</v>
      </c>
      <c r="I59" s="39"/>
      <c r="K59" s="35" t="s">
        <v>87</v>
      </c>
      <c r="M59" s="106"/>
      <c r="O59" s="66" t="e">
        <f>'Controles ACM'!$I$73</f>
        <v>#DIV/0!</v>
      </c>
    </row>
    <row r="60" spans="2:15" x14ac:dyDescent="0.2">
      <c r="B60" s="2" t="s">
        <v>73</v>
      </c>
      <c r="G60" s="2" t="s">
        <v>84</v>
      </c>
      <c r="I60" s="39"/>
      <c r="K60" s="35" t="s">
        <v>87</v>
      </c>
      <c r="M60" s="106"/>
      <c r="O60" s="66" t="e">
        <f>'Controles ACM'!$I$73</f>
        <v>#DIV/0!</v>
      </c>
    </row>
    <row r="61" spans="2:15" x14ac:dyDescent="0.2">
      <c r="B61" s="2" t="s">
        <v>74</v>
      </c>
      <c r="G61" s="2" t="s">
        <v>84</v>
      </c>
      <c r="I61" s="39"/>
      <c r="K61" s="35" t="s">
        <v>87</v>
      </c>
      <c r="M61" s="106"/>
      <c r="O61" s="66" t="e">
        <f>'Controles ACM'!$I$73</f>
        <v>#DIV/0!</v>
      </c>
    </row>
    <row r="62" spans="2:15" x14ac:dyDescent="0.2">
      <c r="B62" s="2" t="s">
        <v>75</v>
      </c>
      <c r="G62" s="2" t="s">
        <v>84</v>
      </c>
      <c r="I62" s="39"/>
      <c r="K62" s="35" t="s">
        <v>87</v>
      </c>
      <c r="M62" s="106"/>
      <c r="O62" s="66" t="e">
        <f>'Controles ACM'!$I$73</f>
        <v>#DIV/0!</v>
      </c>
    </row>
    <row r="63" spans="2:15" x14ac:dyDescent="0.2">
      <c r="B63" s="2" t="s">
        <v>76</v>
      </c>
      <c r="G63" s="2" t="s">
        <v>84</v>
      </c>
      <c r="I63" s="39"/>
      <c r="K63" s="35" t="s">
        <v>87</v>
      </c>
      <c r="M63" s="106"/>
      <c r="O63" s="66" t="e">
        <f>'Controles ACM'!$I$73</f>
        <v>#DIV/0!</v>
      </c>
    </row>
    <row r="64" spans="2:15" x14ac:dyDescent="0.2">
      <c r="B64" s="2" t="s">
        <v>77</v>
      </c>
      <c r="G64" s="2" t="s">
        <v>84</v>
      </c>
      <c r="I64" s="37"/>
      <c r="K64" s="35" t="s">
        <v>87</v>
      </c>
      <c r="M64" s="106"/>
      <c r="O64" s="66" t="e">
        <f>'Controles ACM'!$I$73</f>
        <v>#DIV/0!</v>
      </c>
    </row>
    <row r="65" spans="2:15" x14ac:dyDescent="0.2">
      <c r="O65" s="66"/>
    </row>
    <row r="66" spans="2:15" x14ac:dyDescent="0.2">
      <c r="O66" s="66"/>
    </row>
    <row r="68" spans="2:15" x14ac:dyDescent="0.2">
      <c r="B68" s="23" t="s">
        <v>68</v>
      </c>
      <c r="I68" s="38"/>
      <c r="K68" s="35"/>
      <c r="M68" s="107"/>
    </row>
    <row r="69" spans="2:15" x14ac:dyDescent="0.2">
      <c r="B69" s="2" t="s">
        <v>70</v>
      </c>
      <c r="G69" s="2" t="s">
        <v>84</v>
      </c>
      <c r="I69" s="36"/>
      <c r="K69" s="35" t="s">
        <v>87</v>
      </c>
      <c r="M69" s="106"/>
      <c r="O69" s="66" t="e">
        <f>'Controles ACM'!$I$73</f>
        <v>#DIV/0!</v>
      </c>
    </row>
    <row r="70" spans="2:15" x14ac:dyDescent="0.2">
      <c r="B70" s="2" t="s">
        <v>71</v>
      </c>
      <c r="G70" s="2" t="s">
        <v>84</v>
      </c>
      <c r="I70" s="39"/>
      <c r="K70" s="35" t="s">
        <v>87</v>
      </c>
      <c r="M70" s="106"/>
      <c r="O70" s="66" t="e">
        <f>'Controles ACM'!$I$73</f>
        <v>#DIV/0!</v>
      </c>
    </row>
    <row r="71" spans="2:15" x14ac:dyDescent="0.2">
      <c r="B71" s="2" t="s">
        <v>72</v>
      </c>
      <c r="G71" s="2" t="s">
        <v>84</v>
      </c>
      <c r="I71" s="39"/>
      <c r="K71" s="35" t="s">
        <v>87</v>
      </c>
      <c r="M71" s="106"/>
      <c r="O71" s="66" t="e">
        <f>'Controles ACM'!$I$73</f>
        <v>#DIV/0!</v>
      </c>
    </row>
    <row r="72" spans="2:15" x14ac:dyDescent="0.2">
      <c r="B72" s="2" t="s">
        <v>73</v>
      </c>
      <c r="G72" s="2" t="s">
        <v>84</v>
      </c>
      <c r="I72" s="39"/>
      <c r="K72" s="35" t="s">
        <v>87</v>
      </c>
      <c r="M72" s="106"/>
      <c r="O72" s="66" t="e">
        <f>'Controles ACM'!$I$73</f>
        <v>#DIV/0!</v>
      </c>
    </row>
    <row r="73" spans="2:15" x14ac:dyDescent="0.2">
      <c r="B73" s="2" t="s">
        <v>74</v>
      </c>
      <c r="G73" s="2" t="s">
        <v>84</v>
      </c>
      <c r="I73" s="39"/>
      <c r="K73" s="35" t="s">
        <v>87</v>
      </c>
      <c r="M73" s="106"/>
      <c r="O73" s="66" t="e">
        <f>'Controles ACM'!$I$73</f>
        <v>#DIV/0!</v>
      </c>
    </row>
    <row r="74" spans="2:15" x14ac:dyDescent="0.2">
      <c r="B74" s="2" t="s">
        <v>75</v>
      </c>
      <c r="G74" s="2" t="s">
        <v>84</v>
      </c>
      <c r="I74" s="39"/>
      <c r="K74" s="35" t="s">
        <v>87</v>
      </c>
      <c r="M74" s="106"/>
      <c r="O74" s="66" t="e">
        <f>'Controles ACM'!$I$73</f>
        <v>#DIV/0!</v>
      </c>
    </row>
    <row r="75" spans="2:15" x14ac:dyDescent="0.2">
      <c r="B75" s="2" t="s">
        <v>76</v>
      </c>
      <c r="G75" s="2" t="s">
        <v>84</v>
      </c>
      <c r="I75" s="39"/>
      <c r="K75" s="35" t="s">
        <v>87</v>
      </c>
      <c r="M75" s="106"/>
      <c r="O75" s="66" t="e">
        <f>'Controles ACM'!$I$73</f>
        <v>#DIV/0!</v>
      </c>
    </row>
    <row r="76" spans="2:15" x14ac:dyDescent="0.2">
      <c r="B76" s="2" t="s">
        <v>77</v>
      </c>
      <c r="G76" s="2" t="s">
        <v>84</v>
      </c>
      <c r="I76" s="37"/>
      <c r="K76" s="35" t="s">
        <v>87</v>
      </c>
      <c r="M76" s="106"/>
      <c r="O76" s="66" t="e">
        <f>'Controles ACM'!$I$73</f>
        <v>#DIV/0!</v>
      </c>
    </row>
    <row r="77" spans="2:15" x14ac:dyDescent="0.2">
      <c r="O77" s="66"/>
    </row>
    <row r="78" spans="2:15" x14ac:dyDescent="0.2">
      <c r="O78" s="66"/>
    </row>
    <row r="80" spans="2:15" x14ac:dyDescent="0.2">
      <c r="I80" s="38"/>
      <c r="K80" s="35"/>
      <c r="M80" s="38"/>
    </row>
    <row r="81" spans="2:15" x14ac:dyDescent="0.2">
      <c r="I81" s="38"/>
      <c r="K81" s="35"/>
      <c r="M81" s="38"/>
    </row>
    <row r="82" spans="2:15" x14ac:dyDescent="0.2">
      <c r="I82" s="38"/>
      <c r="K82" s="35"/>
      <c r="M82" s="38"/>
    </row>
    <row r="83" spans="2:15" x14ac:dyDescent="0.2">
      <c r="I83" s="38"/>
      <c r="K83" s="35"/>
      <c r="M83" s="38"/>
    </row>
    <row r="84" spans="2:15" x14ac:dyDescent="0.2">
      <c r="B84" s="23" t="s">
        <v>78</v>
      </c>
      <c r="I84" s="38"/>
      <c r="K84" s="35"/>
      <c r="M84" s="38"/>
    </row>
    <row r="85" spans="2:15" x14ac:dyDescent="0.2">
      <c r="I85" s="38"/>
      <c r="K85" s="35"/>
      <c r="M85" s="38"/>
    </row>
    <row r="86" spans="2:15" x14ac:dyDescent="0.2">
      <c r="B86" s="23" t="s">
        <v>63</v>
      </c>
      <c r="I86" s="38"/>
      <c r="K86" s="35"/>
      <c r="M86" s="38"/>
    </row>
    <row r="87" spans="2:15" x14ac:dyDescent="0.2">
      <c r="B87" s="2" t="s">
        <v>64</v>
      </c>
      <c r="G87" s="2" t="s">
        <v>84</v>
      </c>
      <c r="I87" s="36"/>
      <c r="K87" s="35" t="s">
        <v>87</v>
      </c>
      <c r="M87" s="105"/>
      <c r="O87" s="66" t="e">
        <f>'Controles ACM'!$I$65</f>
        <v>#DIV/0!</v>
      </c>
    </row>
    <row r="88" spans="2:15" x14ac:dyDescent="0.2">
      <c r="B88" s="2" t="s">
        <v>65</v>
      </c>
      <c r="G88" s="2" t="s">
        <v>84</v>
      </c>
      <c r="I88" s="39"/>
      <c r="K88" s="35" t="s">
        <v>87</v>
      </c>
      <c r="M88" s="105"/>
      <c r="O88" s="66" t="e">
        <f>'Controles ACM'!$I$65</f>
        <v>#DIV/0!</v>
      </c>
    </row>
    <row r="89" spans="2:15" x14ac:dyDescent="0.2">
      <c r="B89" s="2" t="s">
        <v>66</v>
      </c>
      <c r="G89" s="2" t="s">
        <v>84</v>
      </c>
      <c r="I89" s="39"/>
      <c r="K89" s="35" t="s">
        <v>87</v>
      </c>
      <c r="M89" s="105"/>
      <c r="O89" s="66" t="e">
        <f>'Controles ACM'!$I$65</f>
        <v>#DIV/0!</v>
      </c>
    </row>
    <row r="90" spans="2:15" x14ac:dyDescent="0.2">
      <c r="B90" s="2" t="s">
        <v>67</v>
      </c>
      <c r="G90" s="2" t="s">
        <v>84</v>
      </c>
      <c r="I90" s="37"/>
      <c r="K90" s="35" t="s">
        <v>87</v>
      </c>
      <c r="M90" s="105"/>
      <c r="O90" s="66" t="e">
        <f>'Controles ACM'!$I$65</f>
        <v>#DIV/0!</v>
      </c>
    </row>
    <row r="91" spans="2:15" x14ac:dyDescent="0.2">
      <c r="I91" s="38"/>
      <c r="K91" s="35"/>
      <c r="M91" s="38"/>
    </row>
    <row r="92" spans="2:15" x14ac:dyDescent="0.2">
      <c r="B92" s="23" t="s">
        <v>68</v>
      </c>
      <c r="I92" s="38"/>
      <c r="K92" s="35"/>
      <c r="M92" s="38"/>
    </row>
    <row r="93" spans="2:15" x14ac:dyDescent="0.2">
      <c r="B93" s="2" t="s">
        <v>64</v>
      </c>
      <c r="G93" s="2" t="s">
        <v>84</v>
      </c>
      <c r="I93" s="36"/>
      <c r="K93" s="35" t="s">
        <v>87</v>
      </c>
      <c r="M93" s="105"/>
      <c r="O93" s="66" t="e">
        <f>'Controles ACM'!$I$65</f>
        <v>#DIV/0!</v>
      </c>
    </row>
    <row r="94" spans="2:15" x14ac:dyDescent="0.2">
      <c r="B94" s="2" t="s">
        <v>65</v>
      </c>
      <c r="G94" s="2" t="s">
        <v>84</v>
      </c>
      <c r="I94" s="39"/>
      <c r="K94" s="35" t="s">
        <v>87</v>
      </c>
      <c r="M94" s="105"/>
      <c r="O94" s="66" t="e">
        <f>'Controles ACM'!$I$65</f>
        <v>#DIV/0!</v>
      </c>
    </row>
    <row r="95" spans="2:15" x14ac:dyDescent="0.2">
      <c r="B95" s="2" t="s">
        <v>66</v>
      </c>
      <c r="G95" s="2" t="s">
        <v>84</v>
      </c>
      <c r="I95" s="39"/>
      <c r="K95" s="35" t="s">
        <v>87</v>
      </c>
      <c r="M95" s="105"/>
      <c r="O95" s="66" t="e">
        <f>'Controles ACM'!$I$65</f>
        <v>#DIV/0!</v>
      </c>
    </row>
    <row r="96" spans="2:15" x14ac:dyDescent="0.2">
      <c r="B96" s="2" t="s">
        <v>67</v>
      </c>
      <c r="G96" s="2" t="s">
        <v>84</v>
      </c>
      <c r="I96" s="37"/>
      <c r="K96" s="35" t="s">
        <v>87</v>
      </c>
      <c r="M96" s="105"/>
      <c r="O96" s="66" t="e">
        <f>'Controles ACM'!$I$65</f>
        <v>#DIV/0!</v>
      </c>
    </row>
    <row r="97" spans="2:15" x14ac:dyDescent="0.2">
      <c r="I97" s="38"/>
      <c r="K97" s="35"/>
      <c r="M97" s="38"/>
    </row>
    <row r="98" spans="2:15" x14ac:dyDescent="0.2">
      <c r="I98" s="38"/>
      <c r="K98" s="35"/>
      <c r="M98" s="38"/>
    </row>
    <row r="99" spans="2:15" x14ac:dyDescent="0.2">
      <c r="I99" s="38"/>
      <c r="K99" s="35"/>
      <c r="M99" s="38"/>
    </row>
    <row r="100" spans="2:15" x14ac:dyDescent="0.2">
      <c r="B100" s="23" t="s">
        <v>79</v>
      </c>
      <c r="I100" s="38"/>
      <c r="K100" s="35"/>
      <c r="M100" s="38"/>
    </row>
    <row r="101" spans="2:15" x14ac:dyDescent="0.2">
      <c r="I101" s="38"/>
      <c r="K101" s="35"/>
      <c r="M101" s="38"/>
    </row>
    <row r="102" spans="2:15" x14ac:dyDescent="0.2">
      <c r="B102" s="23" t="s">
        <v>63</v>
      </c>
      <c r="I102" s="38"/>
      <c r="K102" s="35"/>
      <c r="M102" s="38"/>
    </row>
    <row r="103" spans="2:15" x14ac:dyDescent="0.2">
      <c r="B103" s="2" t="s">
        <v>64</v>
      </c>
      <c r="G103" s="2" t="s">
        <v>84</v>
      </c>
      <c r="I103" s="36"/>
      <c r="K103" s="35" t="s">
        <v>88</v>
      </c>
      <c r="M103" s="105"/>
      <c r="O103" s="66" t="e">
        <f>'Controles ACM'!$I$65</f>
        <v>#DIV/0!</v>
      </c>
    </row>
    <row r="104" spans="2:15" x14ac:dyDescent="0.2">
      <c r="B104" s="2" t="s">
        <v>65</v>
      </c>
      <c r="G104" s="2" t="s">
        <v>84</v>
      </c>
      <c r="I104" s="39"/>
      <c r="K104" s="35" t="s">
        <v>88</v>
      </c>
      <c r="M104" s="105"/>
      <c r="O104" s="66" t="e">
        <f>'Controles ACM'!$I$65</f>
        <v>#DIV/0!</v>
      </c>
    </row>
    <row r="105" spans="2:15" x14ac:dyDescent="0.2">
      <c r="B105" s="2" t="s">
        <v>66</v>
      </c>
      <c r="G105" s="2" t="s">
        <v>84</v>
      </c>
      <c r="I105" s="39"/>
      <c r="K105" s="35" t="s">
        <v>88</v>
      </c>
      <c r="M105" s="105"/>
      <c r="O105" s="66" t="e">
        <f>'Controles ACM'!$I$65</f>
        <v>#DIV/0!</v>
      </c>
    </row>
    <row r="106" spans="2:15" x14ac:dyDescent="0.2">
      <c r="B106" s="2" t="s">
        <v>67</v>
      </c>
      <c r="G106" s="2" t="s">
        <v>84</v>
      </c>
      <c r="I106" s="37"/>
      <c r="K106" s="35" t="s">
        <v>88</v>
      </c>
      <c r="M106" s="105"/>
      <c r="O106" s="66" t="e">
        <f>'Controles ACM'!$I$65</f>
        <v>#DIV/0!</v>
      </c>
    </row>
    <row r="107" spans="2:15" x14ac:dyDescent="0.2">
      <c r="I107" s="38"/>
      <c r="K107" s="35"/>
      <c r="M107" s="38"/>
    </row>
    <row r="108" spans="2:15" x14ac:dyDescent="0.2">
      <c r="B108" s="23" t="s">
        <v>68</v>
      </c>
      <c r="I108" s="38"/>
      <c r="K108" s="35"/>
      <c r="M108" s="38"/>
    </row>
    <row r="109" spans="2:15" x14ac:dyDescent="0.2">
      <c r="B109" s="2" t="s">
        <v>64</v>
      </c>
      <c r="G109" s="2" t="s">
        <v>84</v>
      </c>
      <c r="I109" s="36"/>
      <c r="K109" s="35" t="s">
        <v>88</v>
      </c>
      <c r="M109" s="105"/>
      <c r="O109" s="66" t="e">
        <f>'Controles ACM'!$I$65</f>
        <v>#DIV/0!</v>
      </c>
    </row>
    <row r="110" spans="2:15" x14ac:dyDescent="0.2">
      <c r="B110" s="2" t="s">
        <v>65</v>
      </c>
      <c r="G110" s="2" t="s">
        <v>84</v>
      </c>
      <c r="I110" s="39"/>
      <c r="K110" s="35" t="s">
        <v>88</v>
      </c>
      <c r="M110" s="105"/>
      <c r="O110" s="66" t="e">
        <f>'Controles ACM'!$I$65</f>
        <v>#DIV/0!</v>
      </c>
    </row>
    <row r="111" spans="2:15" x14ac:dyDescent="0.2">
      <c r="B111" s="2" t="s">
        <v>66</v>
      </c>
      <c r="G111" s="2" t="s">
        <v>84</v>
      </c>
      <c r="I111" s="39"/>
      <c r="K111" s="35" t="s">
        <v>88</v>
      </c>
      <c r="M111" s="105"/>
      <c r="O111" s="66" t="e">
        <f>'Controles ACM'!$I$65</f>
        <v>#DIV/0!</v>
      </c>
    </row>
    <row r="112" spans="2:15" x14ac:dyDescent="0.2">
      <c r="B112" s="2" t="s">
        <v>67</v>
      </c>
      <c r="G112" s="2" t="s">
        <v>84</v>
      </c>
      <c r="I112" s="37"/>
      <c r="K112" s="35" t="s">
        <v>88</v>
      </c>
      <c r="M112" s="105"/>
      <c r="O112" s="66" t="e">
        <f>'Controles ACM'!$I$65</f>
        <v>#DIV/0!</v>
      </c>
    </row>
    <row r="113" spans="2:15" x14ac:dyDescent="0.2">
      <c r="I113" s="38"/>
      <c r="K113" s="35"/>
      <c r="M113" s="38"/>
    </row>
    <row r="114" spans="2:15" x14ac:dyDescent="0.2">
      <c r="I114" s="38"/>
      <c r="K114" s="35"/>
      <c r="M114" s="38"/>
    </row>
    <row r="115" spans="2:15" x14ac:dyDescent="0.2">
      <c r="I115" s="38"/>
      <c r="K115" s="35"/>
      <c r="M115" s="38"/>
    </row>
    <row r="116" spans="2:15" x14ac:dyDescent="0.2">
      <c r="B116" s="23" t="s">
        <v>80</v>
      </c>
      <c r="I116" s="38"/>
      <c r="K116" s="35"/>
      <c r="M116" s="38"/>
    </row>
    <row r="117" spans="2:15" x14ac:dyDescent="0.2">
      <c r="I117" s="38"/>
      <c r="K117" s="35"/>
      <c r="M117" s="38"/>
    </row>
    <row r="118" spans="2:15" x14ac:dyDescent="0.2">
      <c r="B118" s="23" t="s">
        <v>63</v>
      </c>
      <c r="I118" s="38"/>
      <c r="K118" s="35"/>
      <c r="M118" s="38"/>
    </row>
    <row r="119" spans="2:15" x14ac:dyDescent="0.2">
      <c r="B119" s="2" t="s">
        <v>70</v>
      </c>
      <c r="G119" s="2" t="s">
        <v>84</v>
      </c>
      <c r="I119" s="36"/>
      <c r="K119" s="35" t="s">
        <v>87</v>
      </c>
      <c r="M119" s="105"/>
      <c r="O119" s="66" t="e">
        <f>'Controles ACM'!$I$74</f>
        <v>#DIV/0!</v>
      </c>
    </row>
    <row r="120" spans="2:15" x14ac:dyDescent="0.2">
      <c r="B120" s="2" t="s">
        <v>71</v>
      </c>
      <c r="G120" s="2" t="s">
        <v>84</v>
      </c>
      <c r="I120" s="39"/>
      <c r="K120" s="35" t="s">
        <v>87</v>
      </c>
      <c r="M120" s="105"/>
      <c r="O120" s="66" t="e">
        <f>'Controles ACM'!$I$74</f>
        <v>#DIV/0!</v>
      </c>
    </row>
    <row r="121" spans="2:15" x14ac:dyDescent="0.2">
      <c r="B121" s="2" t="s">
        <v>72</v>
      </c>
      <c r="G121" s="2" t="s">
        <v>84</v>
      </c>
      <c r="I121" s="39"/>
      <c r="K121" s="35" t="s">
        <v>87</v>
      </c>
      <c r="M121" s="105"/>
      <c r="O121" s="66" t="e">
        <f>'Controles ACM'!$I$74</f>
        <v>#DIV/0!</v>
      </c>
    </row>
    <row r="122" spans="2:15" x14ac:dyDescent="0.2">
      <c r="B122" s="2" t="s">
        <v>73</v>
      </c>
      <c r="G122" s="2" t="s">
        <v>84</v>
      </c>
      <c r="I122" s="39"/>
      <c r="K122" s="35" t="s">
        <v>87</v>
      </c>
      <c r="M122" s="105"/>
      <c r="O122" s="66" t="e">
        <f>'Controles ACM'!$I$74</f>
        <v>#DIV/0!</v>
      </c>
    </row>
    <row r="123" spans="2:15" x14ac:dyDescent="0.2">
      <c r="B123" s="2" t="s">
        <v>74</v>
      </c>
      <c r="G123" s="2" t="s">
        <v>84</v>
      </c>
      <c r="I123" s="39"/>
      <c r="K123" s="35" t="s">
        <v>87</v>
      </c>
      <c r="M123" s="105"/>
      <c r="O123" s="66" t="e">
        <f>'Controles ACM'!$I$74</f>
        <v>#DIV/0!</v>
      </c>
    </row>
    <row r="124" spans="2:15" x14ac:dyDescent="0.2">
      <c r="B124" s="2" t="s">
        <v>75</v>
      </c>
      <c r="G124" s="2" t="s">
        <v>84</v>
      </c>
      <c r="I124" s="39"/>
      <c r="K124" s="35" t="s">
        <v>87</v>
      </c>
      <c r="M124" s="105"/>
      <c r="O124" s="66" t="e">
        <f>'Controles ACM'!$I$74</f>
        <v>#DIV/0!</v>
      </c>
    </row>
    <row r="125" spans="2:15" x14ac:dyDescent="0.2">
      <c r="B125" s="2" t="s">
        <v>76</v>
      </c>
      <c r="G125" s="2" t="s">
        <v>84</v>
      </c>
      <c r="I125" s="39"/>
      <c r="K125" s="35" t="s">
        <v>87</v>
      </c>
      <c r="M125" s="105"/>
      <c r="O125" s="66" t="e">
        <f>'Controles ACM'!$I$74</f>
        <v>#DIV/0!</v>
      </c>
    </row>
    <row r="126" spans="2:15" x14ac:dyDescent="0.2">
      <c r="B126" s="2" t="s">
        <v>77</v>
      </c>
      <c r="G126" s="2" t="s">
        <v>84</v>
      </c>
      <c r="I126" s="37"/>
      <c r="K126" s="35" t="s">
        <v>87</v>
      </c>
      <c r="M126" s="105"/>
      <c r="O126" s="66" t="e">
        <f>'Controles ACM'!$I$74</f>
        <v>#DIV/0!</v>
      </c>
    </row>
    <row r="127" spans="2:15" x14ac:dyDescent="0.2">
      <c r="O127" s="66"/>
    </row>
    <row r="128" spans="2:15" x14ac:dyDescent="0.2">
      <c r="O128" s="66"/>
    </row>
    <row r="130" spans="2:15" x14ac:dyDescent="0.2">
      <c r="B130" s="23" t="s">
        <v>68</v>
      </c>
      <c r="I130" s="38"/>
      <c r="K130" s="35"/>
      <c r="M130" s="38"/>
    </row>
    <row r="131" spans="2:15" x14ac:dyDescent="0.2">
      <c r="B131" s="2" t="s">
        <v>70</v>
      </c>
      <c r="G131" s="2" t="s">
        <v>84</v>
      </c>
      <c r="I131" s="36"/>
      <c r="K131" s="35" t="s">
        <v>87</v>
      </c>
      <c r="M131" s="105"/>
      <c r="O131" s="66" t="e">
        <f>'Controles ACM'!$I$74</f>
        <v>#DIV/0!</v>
      </c>
    </row>
    <row r="132" spans="2:15" x14ac:dyDescent="0.2">
      <c r="B132" s="2" t="s">
        <v>71</v>
      </c>
      <c r="G132" s="2" t="s">
        <v>84</v>
      </c>
      <c r="I132" s="39"/>
      <c r="K132" s="35" t="s">
        <v>87</v>
      </c>
      <c r="M132" s="105"/>
      <c r="O132" s="66" t="e">
        <f>'Controles ACM'!$I$74</f>
        <v>#DIV/0!</v>
      </c>
    </row>
    <row r="133" spans="2:15" x14ac:dyDescent="0.2">
      <c r="B133" s="2" t="s">
        <v>72</v>
      </c>
      <c r="G133" s="2" t="s">
        <v>84</v>
      </c>
      <c r="I133" s="39"/>
      <c r="K133" s="35" t="s">
        <v>87</v>
      </c>
      <c r="M133" s="105"/>
      <c r="O133" s="66" t="e">
        <f>'Controles ACM'!$I$74</f>
        <v>#DIV/0!</v>
      </c>
    </row>
    <row r="134" spans="2:15" x14ac:dyDescent="0.2">
      <c r="B134" s="2" t="s">
        <v>73</v>
      </c>
      <c r="G134" s="2" t="s">
        <v>84</v>
      </c>
      <c r="I134" s="39"/>
      <c r="K134" s="35" t="s">
        <v>87</v>
      </c>
      <c r="M134" s="105"/>
      <c r="O134" s="66" t="e">
        <f>'Controles ACM'!$I$74</f>
        <v>#DIV/0!</v>
      </c>
    </row>
    <row r="135" spans="2:15" x14ac:dyDescent="0.2">
      <c r="B135" s="2" t="s">
        <v>74</v>
      </c>
      <c r="G135" s="2" t="s">
        <v>84</v>
      </c>
      <c r="I135" s="39"/>
      <c r="K135" s="35" t="s">
        <v>87</v>
      </c>
      <c r="M135" s="105"/>
      <c r="O135" s="66" t="e">
        <f>'Controles ACM'!$I$74</f>
        <v>#DIV/0!</v>
      </c>
    </row>
    <row r="136" spans="2:15" x14ac:dyDescent="0.2">
      <c r="B136" s="2" t="s">
        <v>75</v>
      </c>
      <c r="G136" s="2" t="s">
        <v>84</v>
      </c>
      <c r="I136" s="39"/>
      <c r="K136" s="35" t="s">
        <v>87</v>
      </c>
      <c r="M136" s="105"/>
      <c r="O136" s="66" t="e">
        <f>'Controles ACM'!$I$74</f>
        <v>#DIV/0!</v>
      </c>
    </row>
    <row r="137" spans="2:15" x14ac:dyDescent="0.2">
      <c r="B137" s="2" t="s">
        <v>76</v>
      </c>
      <c r="G137" s="2" t="s">
        <v>84</v>
      </c>
      <c r="I137" s="39"/>
      <c r="K137" s="35" t="s">
        <v>87</v>
      </c>
      <c r="M137" s="105"/>
      <c r="O137" s="66" t="e">
        <f>'Controles ACM'!$I$74</f>
        <v>#DIV/0!</v>
      </c>
    </row>
    <row r="138" spans="2:15" x14ac:dyDescent="0.2">
      <c r="B138" s="2" t="s">
        <v>77</v>
      </c>
      <c r="G138" s="2" t="s">
        <v>84</v>
      </c>
      <c r="I138" s="37"/>
      <c r="K138" s="35" t="s">
        <v>87</v>
      </c>
      <c r="M138" s="105"/>
      <c r="O138" s="66" t="e">
        <f>'Controles ACM'!$I$74</f>
        <v>#DIV/0!</v>
      </c>
    </row>
    <row r="139" spans="2:15" x14ac:dyDescent="0.2">
      <c r="O139" s="66"/>
    </row>
    <row r="140" spans="2:15" x14ac:dyDescent="0.2">
      <c r="O140" s="66"/>
    </row>
    <row r="143" spans="2:15" x14ac:dyDescent="0.2">
      <c r="I143" s="38"/>
      <c r="K143" s="35"/>
      <c r="M143" s="38"/>
    </row>
    <row r="144" spans="2:15" x14ac:dyDescent="0.2">
      <c r="B144" s="23" t="s">
        <v>221</v>
      </c>
      <c r="I144" s="38"/>
      <c r="K144" s="35"/>
      <c r="M144" s="38"/>
    </row>
    <row r="145" spans="2:15" x14ac:dyDescent="0.2">
      <c r="I145" s="38"/>
      <c r="K145" s="35"/>
      <c r="M145" s="38"/>
    </row>
    <row r="146" spans="2:15" x14ac:dyDescent="0.2">
      <c r="B146" s="23" t="s">
        <v>63</v>
      </c>
      <c r="I146" s="38"/>
      <c r="K146" s="35"/>
      <c r="M146" s="38"/>
    </row>
    <row r="147" spans="2:15" x14ac:dyDescent="0.2">
      <c r="B147" s="2" t="s">
        <v>70</v>
      </c>
      <c r="G147" s="2" t="s">
        <v>84</v>
      </c>
      <c r="I147" s="36"/>
      <c r="K147" s="35" t="s">
        <v>87</v>
      </c>
      <c r="M147" s="105"/>
      <c r="O147" s="66"/>
    </row>
    <row r="148" spans="2:15" x14ac:dyDescent="0.2">
      <c r="B148" s="2" t="s">
        <v>71</v>
      </c>
      <c r="G148" s="2" t="s">
        <v>84</v>
      </c>
      <c r="I148" s="39"/>
      <c r="K148" s="35" t="s">
        <v>87</v>
      </c>
      <c r="M148" s="105"/>
      <c r="O148" s="66"/>
    </row>
    <row r="149" spans="2:15" x14ac:dyDescent="0.2">
      <c r="B149" s="2" t="s">
        <v>72</v>
      </c>
      <c r="G149" s="2" t="s">
        <v>84</v>
      </c>
      <c r="I149" s="39"/>
      <c r="K149" s="35" t="s">
        <v>87</v>
      </c>
      <c r="M149" s="105"/>
      <c r="O149" s="66"/>
    </row>
    <row r="150" spans="2:15" x14ac:dyDescent="0.2">
      <c r="B150" s="2" t="s">
        <v>73</v>
      </c>
      <c r="G150" s="2" t="s">
        <v>84</v>
      </c>
      <c r="I150" s="39"/>
      <c r="K150" s="35" t="s">
        <v>87</v>
      </c>
      <c r="M150" s="105"/>
      <c r="O150" s="66"/>
    </row>
    <row r="151" spans="2:15" x14ac:dyDescent="0.2">
      <c r="B151" s="2" t="s">
        <v>74</v>
      </c>
      <c r="G151" s="2" t="s">
        <v>84</v>
      </c>
      <c r="I151" s="39"/>
      <c r="K151" s="35" t="s">
        <v>87</v>
      </c>
      <c r="M151" s="105"/>
      <c r="O151" s="66"/>
    </row>
    <row r="152" spans="2:15" x14ac:dyDescent="0.2">
      <c r="B152" s="2" t="s">
        <v>75</v>
      </c>
      <c r="G152" s="2" t="s">
        <v>84</v>
      </c>
      <c r="I152" s="39"/>
      <c r="K152" s="35" t="s">
        <v>87</v>
      </c>
      <c r="M152" s="105"/>
      <c r="O152" s="66"/>
    </row>
    <row r="153" spans="2:15" x14ac:dyDescent="0.2">
      <c r="B153" s="2" t="s">
        <v>76</v>
      </c>
      <c r="G153" s="2" t="s">
        <v>84</v>
      </c>
      <c r="I153" s="39"/>
      <c r="K153" s="35" t="s">
        <v>87</v>
      </c>
      <c r="M153" s="105"/>
      <c r="O153" s="66"/>
    </row>
    <row r="154" spans="2:15" x14ac:dyDescent="0.2">
      <c r="B154" s="2" t="s">
        <v>77</v>
      </c>
      <c r="G154" s="2" t="s">
        <v>84</v>
      </c>
      <c r="I154" s="37"/>
      <c r="K154" s="35" t="s">
        <v>87</v>
      </c>
      <c r="M154" s="105"/>
      <c r="O154" s="66"/>
    </row>
    <row r="158" spans="2:15" x14ac:dyDescent="0.2">
      <c r="B158" s="23" t="s">
        <v>68</v>
      </c>
      <c r="I158" s="38"/>
      <c r="K158" s="35"/>
      <c r="M158" s="38"/>
    </row>
    <row r="159" spans="2:15" x14ac:dyDescent="0.2">
      <c r="B159" s="2" t="s">
        <v>70</v>
      </c>
      <c r="G159" s="2" t="s">
        <v>84</v>
      </c>
      <c r="I159" s="36"/>
      <c r="K159" s="35" t="s">
        <v>87</v>
      </c>
      <c r="M159" s="105"/>
      <c r="O159" s="66"/>
    </row>
    <row r="160" spans="2:15" x14ac:dyDescent="0.2">
      <c r="B160" s="2" t="s">
        <v>71</v>
      </c>
      <c r="G160" s="2" t="s">
        <v>84</v>
      </c>
      <c r="I160" s="39"/>
      <c r="K160" s="35" t="s">
        <v>87</v>
      </c>
      <c r="M160" s="105"/>
      <c r="O160" s="66"/>
    </row>
    <row r="161" spans="2:15" x14ac:dyDescent="0.2">
      <c r="B161" s="2" t="s">
        <v>72</v>
      </c>
      <c r="G161" s="2" t="s">
        <v>84</v>
      </c>
      <c r="I161" s="39"/>
      <c r="K161" s="35" t="s">
        <v>87</v>
      </c>
      <c r="M161" s="105"/>
      <c r="O161" s="66"/>
    </row>
    <row r="162" spans="2:15" x14ac:dyDescent="0.2">
      <c r="B162" s="2" t="s">
        <v>73</v>
      </c>
      <c r="G162" s="2" t="s">
        <v>84</v>
      </c>
      <c r="I162" s="39"/>
      <c r="K162" s="35" t="s">
        <v>87</v>
      </c>
      <c r="M162" s="105"/>
      <c r="O162" s="66"/>
    </row>
    <row r="163" spans="2:15" x14ac:dyDescent="0.2">
      <c r="B163" s="2" t="s">
        <v>74</v>
      </c>
      <c r="G163" s="2" t="s">
        <v>84</v>
      </c>
      <c r="I163" s="39"/>
      <c r="K163" s="35" t="s">
        <v>87</v>
      </c>
      <c r="M163" s="105"/>
      <c r="O163" s="66"/>
    </row>
    <row r="164" spans="2:15" x14ac:dyDescent="0.2">
      <c r="B164" s="2" t="s">
        <v>75</v>
      </c>
      <c r="G164" s="2" t="s">
        <v>84</v>
      </c>
      <c r="I164" s="39"/>
      <c r="K164" s="35" t="s">
        <v>87</v>
      </c>
      <c r="M164" s="105"/>
      <c r="O164" s="66"/>
    </row>
    <row r="165" spans="2:15" x14ac:dyDescent="0.2">
      <c r="B165" s="2" t="s">
        <v>76</v>
      </c>
      <c r="G165" s="2" t="s">
        <v>84</v>
      </c>
      <c r="I165" s="39"/>
      <c r="K165" s="35" t="s">
        <v>87</v>
      </c>
      <c r="M165" s="105"/>
      <c r="O165" s="66"/>
    </row>
    <row r="166" spans="2:15" x14ac:dyDescent="0.2">
      <c r="B166" s="2" t="s">
        <v>77</v>
      </c>
      <c r="G166" s="2" t="s">
        <v>84</v>
      </c>
      <c r="I166" s="37"/>
      <c r="K166" s="35" t="s">
        <v>87</v>
      </c>
      <c r="M166" s="105"/>
      <c r="O166" s="66"/>
    </row>
    <row r="171" spans="2:15" s="6" customFormat="1" x14ac:dyDescent="0.2">
      <c r="B171" s="6" t="s">
        <v>162</v>
      </c>
    </row>
    <row r="173" spans="2:15" x14ac:dyDescent="0.2">
      <c r="B173" s="23" t="s">
        <v>81</v>
      </c>
    </row>
    <row r="174" spans="2:15" x14ac:dyDescent="0.2">
      <c r="B174" s="2" t="s">
        <v>55</v>
      </c>
      <c r="G174" s="2" t="s">
        <v>84</v>
      </c>
      <c r="I174" s="36">
        <v>8</v>
      </c>
      <c r="K174" s="35" t="s">
        <v>85</v>
      </c>
      <c r="M174" s="106">
        <v>1312</v>
      </c>
      <c r="O174" s="104">
        <f>'Controles ACM'!$I$81</f>
        <v>0.70959561794525294</v>
      </c>
    </row>
    <row r="175" spans="2:15" x14ac:dyDescent="0.2">
      <c r="B175" s="2" t="s">
        <v>56</v>
      </c>
      <c r="G175" s="2" t="s">
        <v>84</v>
      </c>
      <c r="I175" s="37">
        <v>352547.58386682562</v>
      </c>
      <c r="K175" s="35" t="s">
        <v>86</v>
      </c>
      <c r="M175" s="106">
        <v>15.608000000000001</v>
      </c>
      <c r="O175" s="104">
        <f>'Controles ACM'!$I$81</f>
        <v>0.70959561794525294</v>
      </c>
    </row>
    <row r="176" spans="2:15" x14ac:dyDescent="0.2">
      <c r="I176" s="38"/>
      <c r="K176" s="43"/>
    </row>
    <row r="188" spans="9:9" x14ac:dyDescent="0.2">
      <c r="I188" s="68"/>
    </row>
  </sheetData>
  <conditionalFormatting sqref="D8:D9">
    <cfRule type="containsText" dxfId="10" priority="1" operator="containsText" text="niet">
      <formula>NOT(ISERROR(SEARCH("niet",D8)))</formula>
    </cfRule>
    <cfRule type="endsWith" dxfId="9"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Q81"/>
  <sheetViews>
    <sheetView showGridLines="0" zoomScale="85" zoomScaleNormal="85" workbookViewId="0">
      <pane xSplit="5" ySplit="8" topLeftCell="F39" activePane="bottomRight" state="frozen"/>
      <selection activeCell="Q51" sqref="Q51"/>
      <selection pane="topRight" activeCell="Q51" sqref="Q51"/>
      <selection pane="bottomLeft" activeCell="Q51" sqref="Q51"/>
      <selection pane="bottomRight" activeCell="F9" sqref="F9"/>
    </sheetView>
  </sheetViews>
  <sheetFormatPr defaultColWidth="9.140625" defaultRowHeight="12.75" x14ac:dyDescent="0.2"/>
  <cols>
    <col min="1" max="1" width="4"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285156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1:17" s="16" customFormat="1" ht="18" x14ac:dyDescent="0.2">
      <c r="B2" s="16" t="s">
        <v>190</v>
      </c>
    </row>
    <row r="4" spans="1:17" x14ac:dyDescent="0.2">
      <c r="B4" s="23" t="s">
        <v>28</v>
      </c>
      <c r="C4" s="1"/>
      <c r="D4" s="1"/>
    </row>
    <row r="5" spans="1:17" x14ac:dyDescent="0.2">
      <c r="B5" s="97" t="s">
        <v>179</v>
      </c>
      <c r="C5" s="3"/>
      <c r="D5" s="3"/>
      <c r="G5" s="17"/>
      <c r="K5" s="17"/>
    </row>
    <row r="7" spans="1:17" s="6" customFormat="1" x14ac:dyDescent="0.2">
      <c r="B7" s="6" t="s">
        <v>116</v>
      </c>
      <c r="G7" s="6" t="s">
        <v>26</v>
      </c>
      <c r="I7" s="6" t="s">
        <v>27</v>
      </c>
      <c r="K7" s="6" t="s">
        <v>164</v>
      </c>
      <c r="M7" s="6" t="s">
        <v>163</v>
      </c>
    </row>
    <row r="10" spans="1:17" x14ac:dyDescent="0.2">
      <c r="Q10" s="42"/>
    </row>
    <row r="11" spans="1:17" s="6" customFormat="1" x14ac:dyDescent="0.2">
      <c r="B11" s="6" t="s">
        <v>92</v>
      </c>
    </row>
    <row r="12" spans="1:17" x14ac:dyDescent="0.2">
      <c r="B12" s="23"/>
    </row>
    <row r="13" spans="1:17" x14ac:dyDescent="0.2">
      <c r="A13" s="55"/>
      <c r="B13" s="23" t="s">
        <v>192</v>
      </c>
      <c r="D13" s="45"/>
      <c r="G13" s="44" t="s">
        <v>191</v>
      </c>
      <c r="I13" s="46">
        <v>5513089.9923445722</v>
      </c>
      <c r="K13" s="44"/>
      <c r="M13" s="2" t="s">
        <v>230</v>
      </c>
    </row>
    <row r="14" spans="1:17" x14ac:dyDescent="0.2">
      <c r="A14" s="55"/>
      <c r="D14" s="47"/>
      <c r="G14" s="47"/>
      <c r="I14" s="47"/>
      <c r="K14" s="47"/>
    </row>
    <row r="15" spans="1:17" x14ac:dyDescent="0.2">
      <c r="A15" s="55"/>
      <c r="B15" s="2" t="s">
        <v>193</v>
      </c>
      <c r="D15" s="49"/>
      <c r="G15" s="48" t="s">
        <v>191</v>
      </c>
      <c r="I15" s="41">
        <f>SUMPRODUCT(Tarievenvoorstel!I20:I21,Tarievenvoorstel!M20:M21)</f>
        <v>0</v>
      </c>
      <c r="K15" s="48"/>
    </row>
    <row r="16" spans="1:17" x14ac:dyDescent="0.2">
      <c r="A16" s="55"/>
      <c r="B16" s="2" t="s">
        <v>194</v>
      </c>
      <c r="D16" s="49"/>
      <c r="G16" s="48" t="s">
        <v>191</v>
      </c>
      <c r="I16" s="41">
        <f>SUMPRODUCT(Tarievenvoorstel!I24:I25,Tarievenvoorstel!M24:M25)</f>
        <v>0</v>
      </c>
      <c r="K16" s="48"/>
    </row>
    <row r="17" spans="1:11" x14ac:dyDescent="0.2">
      <c r="A17" s="55"/>
      <c r="B17" s="2" t="s">
        <v>195</v>
      </c>
      <c r="D17" s="49"/>
      <c r="G17" s="48" t="s">
        <v>191</v>
      </c>
      <c r="I17" s="41">
        <f>SUMPRODUCT(Tarievenvoorstel!I28:I31,Tarievenvoorstel!M28:M31)</f>
        <v>0</v>
      </c>
      <c r="K17" s="48"/>
    </row>
    <row r="18" spans="1:11" x14ac:dyDescent="0.2">
      <c r="A18" s="55"/>
      <c r="B18" s="23" t="s">
        <v>89</v>
      </c>
      <c r="D18" s="49"/>
      <c r="G18" s="48" t="s">
        <v>191</v>
      </c>
      <c r="I18" s="63">
        <f>SUM(I15:I17)</f>
        <v>0</v>
      </c>
      <c r="K18" s="48"/>
    </row>
    <row r="19" spans="1:11" x14ac:dyDescent="0.2">
      <c r="A19" s="55"/>
      <c r="D19" s="44"/>
      <c r="G19" s="47"/>
      <c r="I19" s="50"/>
      <c r="K19" s="47"/>
    </row>
    <row r="20" spans="1:11" x14ac:dyDescent="0.2">
      <c r="A20" s="55"/>
      <c r="B20" s="2" t="s">
        <v>196</v>
      </c>
      <c r="D20" s="51"/>
      <c r="G20" s="48" t="s">
        <v>191</v>
      </c>
      <c r="I20" s="41">
        <f>SUMPRODUCT(Tarievenvoorstel!I41:I44,Tarievenvoorstel!M41:M44) + SUMPRODUCT(Tarievenvoorstel!I47:I50,Tarievenvoorstel!M47:M50) + SUMPRODUCT(Tarievenvoorstel!I87:I90,Tarievenvoorstel!M87:M90) + SUMPRODUCT(Tarievenvoorstel!I93:I96,Tarievenvoorstel!M93:M96)+ SUMPRODUCT(Tarievenvoorstel!I103:I106,Tarievenvoorstel!M103:M106) + SUMPRODUCT(Tarievenvoorstel!I109:I112,Tarievenvoorstel!M109:M112)</f>
        <v>0</v>
      </c>
      <c r="K20" s="48"/>
    </row>
    <row r="21" spans="1:11" x14ac:dyDescent="0.2">
      <c r="A21" s="55"/>
      <c r="B21" s="2" t="s">
        <v>197</v>
      </c>
      <c r="D21" s="49"/>
      <c r="G21" s="48" t="s">
        <v>191</v>
      </c>
      <c r="I21" s="41">
        <f>SUMPRODUCT(Tarievenvoorstel!I57:I64,Tarievenvoorstel!M57:M64) + SUMPRODUCT(Tarievenvoorstel!I69:I76,Tarievenvoorstel!M69:M76) + SUMPRODUCT(Tarievenvoorstel!I119:I126,Tarievenvoorstel!M119:M126) + SUMPRODUCT(Tarievenvoorstel!I131:I138,Tarievenvoorstel!M131:M138) + SUMPRODUCT(Tarievenvoorstel!I147:I154,Tarievenvoorstel!M147:M154) + SUMPRODUCT(Tarievenvoorstel!I159:I166,Tarievenvoorstel!M159:M166)</f>
        <v>0</v>
      </c>
      <c r="K21" s="48"/>
    </row>
    <row r="22" spans="1:11" x14ac:dyDescent="0.2">
      <c r="A22" s="55"/>
      <c r="B22" s="23" t="s">
        <v>90</v>
      </c>
      <c r="D22" s="49"/>
      <c r="G22" s="48" t="s">
        <v>191</v>
      </c>
      <c r="I22" s="63">
        <f>I20+I21</f>
        <v>0</v>
      </c>
      <c r="K22" s="48"/>
    </row>
    <row r="23" spans="1:11" x14ac:dyDescent="0.2">
      <c r="A23" s="55"/>
      <c r="D23" s="49"/>
      <c r="G23" s="48"/>
      <c r="I23" s="52"/>
      <c r="K23" s="48"/>
    </row>
    <row r="24" spans="1:11" x14ac:dyDescent="0.2">
      <c r="A24" s="55"/>
      <c r="B24" s="2" t="s">
        <v>198</v>
      </c>
      <c r="D24" s="49"/>
      <c r="G24" s="48" t="s">
        <v>191</v>
      </c>
      <c r="I24" s="41">
        <f>SUMPRODUCT(Tarievenvoorstel!I174:I175,Tarievenvoorstel!M174:M175)</f>
        <v>5513058.6889934149</v>
      </c>
      <c r="K24" s="48"/>
    </row>
    <row r="26" spans="1:11" x14ac:dyDescent="0.2">
      <c r="A26" s="55"/>
      <c r="B26" s="23" t="s">
        <v>91</v>
      </c>
      <c r="D26" s="44"/>
      <c r="G26" s="48" t="s">
        <v>191</v>
      </c>
      <c r="I26" s="63">
        <f>I24+I25</f>
        <v>5513058.6889934149</v>
      </c>
      <c r="K26" s="47"/>
    </row>
    <row r="27" spans="1:11" x14ac:dyDescent="0.2">
      <c r="A27" s="55"/>
      <c r="D27" s="44"/>
      <c r="G27" s="47"/>
      <c r="I27" s="50"/>
      <c r="K27" s="47"/>
    </row>
    <row r="28" spans="1:11" x14ac:dyDescent="0.2">
      <c r="A28" s="55"/>
      <c r="B28" s="23" t="s">
        <v>199</v>
      </c>
      <c r="D28" s="49"/>
      <c r="G28" s="44" t="s">
        <v>191</v>
      </c>
      <c r="I28" s="41">
        <f>SUM(I15:I17,I20:I21,I24)</f>
        <v>5513058.6889934149</v>
      </c>
      <c r="K28" s="44"/>
    </row>
    <row r="29" spans="1:11" x14ac:dyDescent="0.2">
      <c r="A29" s="55"/>
      <c r="B29" s="23"/>
      <c r="D29" s="49"/>
      <c r="G29" s="44"/>
      <c r="I29" s="96"/>
      <c r="K29" s="44"/>
    </row>
    <row r="30" spans="1:11" x14ac:dyDescent="0.2">
      <c r="A30" s="55"/>
      <c r="B30" s="23" t="s">
        <v>114</v>
      </c>
      <c r="D30" s="49"/>
      <c r="G30" s="44"/>
      <c r="I30" s="63">
        <f>I13-I28</f>
        <v>31.303351157344878</v>
      </c>
      <c r="K30" s="44"/>
    </row>
    <row r="31" spans="1:11" x14ac:dyDescent="0.2">
      <c r="A31" s="55"/>
      <c r="D31" s="49"/>
      <c r="G31" s="44"/>
      <c r="I31" s="53"/>
      <c r="K31" s="44"/>
    </row>
    <row r="32" spans="1:11" x14ac:dyDescent="0.2">
      <c r="A32" s="55"/>
      <c r="B32" s="23" t="s">
        <v>93</v>
      </c>
      <c r="C32" s="54"/>
      <c r="D32" s="54"/>
      <c r="I32" s="26" t="str">
        <f>IF(I28&gt;I13, "TARIEVENVOORSTEL VOLDOET NIET", "TARIEVENVOORSTEL VOLDOET")</f>
        <v>TARIEVENVOORSTEL VOLDOET</v>
      </c>
    </row>
    <row r="33" spans="1:13" x14ac:dyDescent="0.2">
      <c r="A33" s="55"/>
    </row>
    <row r="34" spans="1:13" s="6" customFormat="1" x14ac:dyDescent="0.2">
      <c r="B34" s="6" t="s">
        <v>94</v>
      </c>
    </row>
    <row r="36" spans="1:13" x14ac:dyDescent="0.2">
      <c r="B36" s="2" t="s">
        <v>95</v>
      </c>
      <c r="G36" s="2" t="s">
        <v>84</v>
      </c>
      <c r="I36" s="46">
        <v>352555.58386682562</v>
      </c>
      <c r="M36" s="2" t="s">
        <v>181</v>
      </c>
    </row>
    <row r="38" spans="1:13" x14ac:dyDescent="0.2">
      <c r="B38" s="2" t="s">
        <v>96</v>
      </c>
      <c r="G38" s="2" t="s">
        <v>84</v>
      </c>
      <c r="I38" s="63">
        <f>SUM(Tarievenvoorstel!I20:I21,Tarievenvoorstel!I24:I25,Tarievenvoorstel!I28:I31,Tarievenvoorstel!I41:I44,Tarievenvoorstel!I47:I50,Tarievenvoorstel!I57:I64,Tarievenvoorstel!I69:I76,Tarievenvoorstel!I87:I90,Tarievenvoorstel!I93:I96,Tarievenvoorstel!I103:I106,Tarievenvoorstel!I109:I112,Tarievenvoorstel!I119:I126,Tarievenvoorstel!I131:I138,Tarievenvoorstel!I174:I175)</f>
        <v>352555.58386682562</v>
      </c>
    </row>
    <row r="40" spans="1:13" x14ac:dyDescent="0.2">
      <c r="B40" s="2" t="s">
        <v>97</v>
      </c>
      <c r="I40" s="26" t="str">
        <f>IF(I36=I38, "REKENVOLUME VOLDOET", "REKENVOLUME VOLDOET NIET")</f>
        <v>REKENVOLUME VOLDOET</v>
      </c>
    </row>
    <row r="42" spans="1:13" s="6" customFormat="1" x14ac:dyDescent="0.2">
      <c r="B42" s="6" t="s">
        <v>98</v>
      </c>
    </row>
    <row r="44" spans="1:13" x14ac:dyDescent="0.2">
      <c r="B44" s="2" t="s">
        <v>201</v>
      </c>
      <c r="G44" s="47" t="s">
        <v>117</v>
      </c>
      <c r="H44" s="49"/>
      <c r="I44" s="56"/>
      <c r="J44" s="57"/>
      <c r="K44" s="47"/>
      <c r="L44" s="49"/>
      <c r="M44" s="2" t="s">
        <v>200</v>
      </c>
    </row>
    <row r="45" spans="1:13" x14ac:dyDescent="0.2">
      <c r="B45" s="2" t="s">
        <v>99</v>
      </c>
      <c r="G45" s="47" t="s">
        <v>117</v>
      </c>
      <c r="H45" s="49"/>
      <c r="I45" s="58"/>
      <c r="J45" s="57"/>
      <c r="K45" s="47"/>
      <c r="L45" s="49"/>
      <c r="M45" s="2" t="s">
        <v>200</v>
      </c>
    </row>
    <row r="46" spans="1:13" x14ac:dyDescent="0.2">
      <c r="B46" s="2" t="s">
        <v>202</v>
      </c>
      <c r="G46" s="47" t="s">
        <v>117</v>
      </c>
      <c r="H46" s="49"/>
      <c r="I46" s="115">
        <f>I44-I45</f>
        <v>0</v>
      </c>
      <c r="J46" s="44"/>
      <c r="K46" s="47"/>
      <c r="L46" s="49"/>
    </row>
    <row r="47" spans="1:13" x14ac:dyDescent="0.2">
      <c r="G47" s="47"/>
      <c r="H47" s="49"/>
      <c r="I47" s="53"/>
      <c r="J47" s="44"/>
      <c r="K47" s="47"/>
      <c r="L47" s="49"/>
    </row>
    <row r="48" spans="1:13" x14ac:dyDescent="0.2">
      <c r="B48" s="2" t="s">
        <v>203</v>
      </c>
      <c r="G48" s="47" t="s">
        <v>191</v>
      </c>
      <c r="H48" s="49"/>
      <c r="I48" s="62"/>
      <c r="J48" s="57"/>
      <c r="K48" s="47"/>
      <c r="L48" s="49"/>
      <c r="M48" s="2" t="s">
        <v>226</v>
      </c>
    </row>
    <row r="49" spans="2:13" x14ac:dyDescent="0.2">
      <c r="B49" s="2" t="s">
        <v>204</v>
      </c>
      <c r="G49" s="47" t="s">
        <v>191</v>
      </c>
      <c r="H49" s="49"/>
      <c r="I49" s="114">
        <f>I45</f>
        <v>0</v>
      </c>
      <c r="J49" s="57"/>
      <c r="K49" s="47"/>
      <c r="L49" s="49"/>
    </row>
    <row r="50" spans="2:13" x14ac:dyDescent="0.2">
      <c r="B50" s="2" t="s">
        <v>205</v>
      </c>
      <c r="G50" s="47" t="s">
        <v>191</v>
      </c>
      <c r="H50" s="49"/>
      <c r="I50" s="115">
        <f>I48-I49</f>
        <v>0</v>
      </c>
      <c r="J50" s="57"/>
      <c r="K50" s="47"/>
      <c r="L50" s="49"/>
    </row>
    <row r="51" spans="2:13" x14ac:dyDescent="0.2">
      <c r="G51" s="47"/>
      <c r="H51" s="49"/>
      <c r="I51" s="53"/>
      <c r="J51" s="57"/>
      <c r="K51" s="47"/>
      <c r="L51" s="49"/>
    </row>
    <row r="52" spans="2:13" x14ac:dyDescent="0.2">
      <c r="B52" s="23" t="s">
        <v>100</v>
      </c>
      <c r="G52" s="47"/>
      <c r="H52" s="49"/>
      <c r="I52" s="59">
        <v>0</v>
      </c>
      <c r="J52" s="57"/>
      <c r="K52" s="47" t="s">
        <v>103</v>
      </c>
      <c r="L52" s="49"/>
    </row>
    <row r="53" spans="2:13" x14ac:dyDescent="0.2">
      <c r="B53" s="23" t="s">
        <v>101</v>
      </c>
      <c r="G53" s="47" t="s">
        <v>104</v>
      </c>
      <c r="H53" s="47"/>
      <c r="I53" s="61" t="e">
        <f>((I50/ I46) - 1)*100%</f>
        <v>#DIV/0!</v>
      </c>
      <c r="J53" s="47"/>
      <c r="K53" s="47" t="s">
        <v>105</v>
      </c>
      <c r="L53" s="47"/>
    </row>
    <row r="54" spans="2:13" x14ac:dyDescent="0.2">
      <c r="B54" s="23" t="s">
        <v>102</v>
      </c>
      <c r="G54" s="47" t="s">
        <v>104</v>
      </c>
      <c r="H54" s="47"/>
      <c r="I54" s="61" t="e">
        <f>((I48/I44)-1)*100%</f>
        <v>#DIV/0!</v>
      </c>
      <c r="J54" s="47"/>
      <c r="K54" s="47" t="s">
        <v>106</v>
      </c>
      <c r="L54" s="47"/>
    </row>
    <row r="56" spans="2:13" s="6" customFormat="1" x14ac:dyDescent="0.2">
      <c r="B56" s="6" t="s">
        <v>107</v>
      </c>
    </row>
    <row r="58" spans="2:13" x14ac:dyDescent="0.2">
      <c r="B58" s="2" t="s">
        <v>206</v>
      </c>
      <c r="G58" s="47" t="s">
        <v>117</v>
      </c>
      <c r="I58" s="56"/>
      <c r="M58" s="2" t="s">
        <v>200</v>
      </c>
    </row>
    <row r="59" spans="2:13" x14ac:dyDescent="0.2">
      <c r="B59" s="2" t="s">
        <v>222</v>
      </c>
      <c r="G59" s="2" t="s">
        <v>191</v>
      </c>
      <c r="I59" s="58"/>
      <c r="M59" s="2" t="s">
        <v>227</v>
      </c>
    </row>
    <row r="60" spans="2:13" x14ac:dyDescent="0.2">
      <c r="I60" s="60"/>
    </row>
    <row r="61" spans="2:13" x14ac:dyDescent="0.2">
      <c r="B61" s="2" t="s">
        <v>207</v>
      </c>
      <c r="G61" s="47" t="s">
        <v>117</v>
      </c>
      <c r="I61" s="56"/>
      <c r="M61" s="2" t="s">
        <v>200</v>
      </c>
    </row>
    <row r="62" spans="2:13" x14ac:dyDescent="0.2">
      <c r="B62" s="2" t="s">
        <v>223</v>
      </c>
      <c r="G62" s="2" t="s">
        <v>191</v>
      </c>
      <c r="I62" s="58"/>
      <c r="M62" s="2" t="s">
        <v>228</v>
      </c>
    </row>
    <row r="63" spans="2:13" x14ac:dyDescent="0.2">
      <c r="I63" s="60"/>
    </row>
    <row r="64" spans="2:13" x14ac:dyDescent="0.2">
      <c r="B64" s="23" t="s">
        <v>224</v>
      </c>
      <c r="G64" s="2" t="s">
        <v>104</v>
      </c>
      <c r="I64" s="26" t="e">
        <f>((I59/I58)-1)*100%</f>
        <v>#DIV/0!</v>
      </c>
      <c r="K64" s="2" t="s">
        <v>110</v>
      </c>
    </row>
    <row r="65" spans="2:13" x14ac:dyDescent="0.2">
      <c r="B65" s="23" t="s">
        <v>225</v>
      </c>
      <c r="G65" s="2" t="s">
        <v>104</v>
      </c>
      <c r="I65" s="26" t="e">
        <f>((I62/I61)-1)*100%</f>
        <v>#DIV/0!</v>
      </c>
      <c r="K65" s="2" t="s">
        <v>111</v>
      </c>
    </row>
    <row r="67" spans="2:13" x14ac:dyDescent="0.2">
      <c r="B67" s="2" t="s">
        <v>231</v>
      </c>
      <c r="G67" s="2" t="s">
        <v>191</v>
      </c>
      <c r="I67" s="56"/>
      <c r="M67" s="2" t="s">
        <v>242</v>
      </c>
    </row>
    <row r="68" spans="2:13" x14ac:dyDescent="0.2">
      <c r="B68" s="2" t="s">
        <v>235</v>
      </c>
      <c r="G68" s="2" t="s">
        <v>117</v>
      </c>
      <c r="I68" s="58"/>
      <c r="M68" s="2" t="s">
        <v>237</v>
      </c>
    </row>
    <row r="70" spans="2:13" x14ac:dyDescent="0.2">
      <c r="B70" s="2" t="s">
        <v>232</v>
      </c>
      <c r="G70" s="2" t="s">
        <v>191</v>
      </c>
      <c r="I70" s="56"/>
      <c r="M70" s="2" t="s">
        <v>243</v>
      </c>
    </row>
    <row r="71" spans="2:13" x14ac:dyDescent="0.2">
      <c r="B71" s="2" t="s">
        <v>236</v>
      </c>
      <c r="G71" s="2" t="s">
        <v>117</v>
      </c>
      <c r="I71" s="58"/>
      <c r="M71" s="2" t="s">
        <v>238</v>
      </c>
    </row>
    <row r="73" spans="2:13" x14ac:dyDescent="0.2">
      <c r="B73" s="1" t="s">
        <v>233</v>
      </c>
      <c r="G73" s="2" t="s">
        <v>104</v>
      </c>
      <c r="I73" s="113" t="e">
        <f>I64+I67/I68</f>
        <v>#DIV/0!</v>
      </c>
    </row>
    <row r="74" spans="2:13" x14ac:dyDescent="0.2">
      <c r="B74" s="1" t="s">
        <v>234</v>
      </c>
      <c r="G74" s="2" t="s">
        <v>104</v>
      </c>
      <c r="I74" s="113" t="e">
        <f>I65+I70/I71</f>
        <v>#DIV/0!</v>
      </c>
    </row>
    <row r="76" spans="2:13" s="6" customFormat="1" x14ac:dyDescent="0.2">
      <c r="B76" s="6" t="s">
        <v>108</v>
      </c>
    </row>
    <row r="78" spans="2:13" x14ac:dyDescent="0.2">
      <c r="B78" s="2" t="s">
        <v>208</v>
      </c>
      <c r="G78" s="2" t="s">
        <v>117</v>
      </c>
      <c r="I78" s="56">
        <v>3224791.836428958</v>
      </c>
      <c r="M78" s="2" t="s">
        <v>244</v>
      </c>
    </row>
    <row r="79" spans="2:13" x14ac:dyDescent="0.2">
      <c r="B79" s="2" t="s">
        <v>209</v>
      </c>
      <c r="G79" s="2" t="s">
        <v>191</v>
      </c>
      <c r="I79" s="58">
        <v>5513089.9923445713</v>
      </c>
      <c r="K79" s="116"/>
      <c r="M79" s="2" t="s">
        <v>229</v>
      </c>
    </row>
    <row r="80" spans="2:13" x14ac:dyDescent="0.2">
      <c r="I80" s="60"/>
    </row>
    <row r="81" spans="2:11" x14ac:dyDescent="0.2">
      <c r="B81" s="23" t="s">
        <v>109</v>
      </c>
      <c r="G81" s="2" t="s">
        <v>104</v>
      </c>
      <c r="I81" s="26">
        <f>IF(OR(I78=""),0,((I79/I78)-1)*100%)</f>
        <v>0.70959561794525294</v>
      </c>
      <c r="K81" s="2" t="s">
        <v>112</v>
      </c>
    </row>
  </sheetData>
  <conditionalFormatting sqref="I32">
    <cfRule type="cellIs" dxfId="8" priority="1" stopIfTrue="1" operator="equal">
      <formula>"NORMVOLUME VOLDOET NIET"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20"/>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B47"/>
  <sheetViews>
    <sheetView showGridLines="0" zoomScale="85" zoomScaleNormal="85" workbookViewId="0">
      <pane ySplit="3" topLeftCell="A4" activePane="bottomLeft" state="frozen"/>
      <selection activeCell="C14" sqref="C14"/>
      <selection pane="bottomLeft" activeCell="A4" sqref="A4"/>
    </sheetView>
  </sheetViews>
  <sheetFormatPr defaultColWidth="9.140625" defaultRowHeight="12.75" x14ac:dyDescent="0.2"/>
  <cols>
    <col min="1" max="1" width="9.2851562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6" customFormat="1" ht="18" x14ac:dyDescent="0.2">
      <c r="B2" s="16" t="s">
        <v>118</v>
      </c>
    </row>
    <row r="4" spans="2:2" s="6" customFormat="1" x14ac:dyDescent="0.2">
      <c r="B4" s="6" t="s">
        <v>125</v>
      </c>
    </row>
    <row r="6" spans="2:2" x14ac:dyDescent="0.2">
      <c r="B6" s="23" t="s">
        <v>119</v>
      </c>
    </row>
    <row r="7" spans="2:2" x14ac:dyDescent="0.2">
      <c r="B7" s="2" t="s">
        <v>120</v>
      </c>
    </row>
    <row r="8" spans="2:2" ht="36" customHeight="1" x14ac:dyDescent="0.2">
      <c r="B8" s="105" t="s">
        <v>253</v>
      </c>
    </row>
    <row r="9" spans="2:2" x14ac:dyDescent="0.2">
      <c r="B9" s="2" t="s">
        <v>121</v>
      </c>
    </row>
    <row r="10" spans="2:2" ht="36" customHeight="1" x14ac:dyDescent="0.2">
      <c r="B10" s="105" t="s">
        <v>253</v>
      </c>
    </row>
    <row r="12" spans="2:2" x14ac:dyDescent="0.2">
      <c r="B12" s="23" t="s">
        <v>122</v>
      </c>
    </row>
    <row r="13" spans="2:2" x14ac:dyDescent="0.2">
      <c r="B13" s="2" t="s">
        <v>120</v>
      </c>
    </row>
    <row r="14" spans="2:2" ht="36" customHeight="1" x14ac:dyDescent="0.2">
      <c r="B14" s="105" t="s">
        <v>253</v>
      </c>
    </row>
    <row r="15" spans="2:2" x14ac:dyDescent="0.2">
      <c r="B15" s="2" t="s">
        <v>121</v>
      </c>
    </row>
    <row r="16" spans="2:2" ht="36" customHeight="1" x14ac:dyDescent="0.2">
      <c r="B16" s="105" t="s">
        <v>253</v>
      </c>
    </row>
    <row r="18" spans="2:2" x14ac:dyDescent="0.2">
      <c r="B18" s="23" t="s">
        <v>123</v>
      </c>
    </row>
    <row r="19" spans="2:2" x14ac:dyDescent="0.2">
      <c r="B19" s="2" t="s">
        <v>120</v>
      </c>
    </row>
    <row r="20" spans="2:2" ht="36" customHeight="1" x14ac:dyDescent="0.2">
      <c r="B20" s="105" t="s">
        <v>253</v>
      </c>
    </row>
    <row r="21" spans="2:2" x14ac:dyDescent="0.2">
      <c r="B21" s="2" t="s">
        <v>121</v>
      </c>
    </row>
    <row r="22" spans="2:2" ht="36" customHeight="1" x14ac:dyDescent="0.2">
      <c r="B22" s="105" t="s">
        <v>253</v>
      </c>
    </row>
    <row r="23" spans="2:2" x14ac:dyDescent="0.2">
      <c r="B23" s="4"/>
    </row>
    <row r="24" spans="2:2" x14ac:dyDescent="0.2">
      <c r="B24" s="23" t="s">
        <v>124</v>
      </c>
    </row>
    <row r="25" spans="2:2" x14ac:dyDescent="0.2">
      <c r="B25" s="2" t="s">
        <v>120</v>
      </c>
    </row>
    <row r="26" spans="2:2" ht="36" customHeight="1" x14ac:dyDescent="0.2">
      <c r="B26" s="105" t="s">
        <v>253</v>
      </c>
    </row>
    <row r="27" spans="2:2" x14ac:dyDescent="0.2">
      <c r="B27" s="2" t="s">
        <v>121</v>
      </c>
    </row>
    <row r="28" spans="2:2" ht="36" customHeight="1" x14ac:dyDescent="0.2">
      <c r="B28" s="105" t="s">
        <v>253</v>
      </c>
    </row>
    <row r="29" spans="2:2" x14ac:dyDescent="0.2">
      <c r="B29" s="4"/>
    </row>
    <row r="30" spans="2:2" s="6" customFormat="1" x14ac:dyDescent="0.2">
      <c r="B30" s="6" t="s">
        <v>138</v>
      </c>
    </row>
    <row r="32" spans="2:2" x14ac:dyDescent="0.2">
      <c r="B32" s="2" t="s">
        <v>126</v>
      </c>
    </row>
    <row r="33" spans="2:2" ht="36" customHeight="1" x14ac:dyDescent="0.2">
      <c r="B33" s="105" t="s">
        <v>253</v>
      </c>
    </row>
    <row r="34" spans="2:2" x14ac:dyDescent="0.2">
      <c r="B34" s="2" t="s">
        <v>127</v>
      </c>
    </row>
    <row r="35" spans="2:2" ht="36" customHeight="1" x14ac:dyDescent="0.2">
      <c r="B35" s="105" t="s">
        <v>253</v>
      </c>
    </row>
    <row r="36" spans="2:2" x14ac:dyDescent="0.2">
      <c r="B36" s="2" t="s">
        <v>128</v>
      </c>
    </row>
    <row r="37" spans="2:2" ht="36" customHeight="1" x14ac:dyDescent="0.2">
      <c r="B37" s="105" t="s">
        <v>253</v>
      </c>
    </row>
    <row r="38" spans="2:2" x14ac:dyDescent="0.2">
      <c r="B38" s="4"/>
    </row>
    <row r="39" spans="2:2" s="6" customFormat="1" x14ac:dyDescent="0.2">
      <c r="B39" s="6" t="s">
        <v>129</v>
      </c>
    </row>
    <row r="42" spans="2:2" ht="45" customHeight="1" x14ac:dyDescent="0.2">
      <c r="B42" s="105" t="s">
        <v>253</v>
      </c>
    </row>
    <row r="44" spans="2:2" s="6" customFormat="1" x14ac:dyDescent="0.2">
      <c r="B44" s="6" t="s">
        <v>0</v>
      </c>
    </row>
    <row r="47" spans="2:2" ht="45" customHeight="1" x14ac:dyDescent="0.2">
      <c r="B47" s="105" t="s">
        <v>253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26"/>
  <sheetViews>
    <sheetView showGridLines="0" zoomScale="85" zoomScaleNormal="85" workbookViewId="0">
      <pane ySplit="3" topLeftCell="A4" activePane="bottomLeft" state="frozen"/>
      <selection activeCell="D12" sqref="D12"/>
      <selection pane="bottomLeft" activeCell="A4" sqref="A4"/>
    </sheetView>
  </sheetViews>
  <sheetFormatPr defaultColWidth="9.140625" defaultRowHeight="12.75" customHeight="1" x14ac:dyDescent="0.2"/>
  <cols>
    <col min="1" max="1" width="9.28515625" style="2" customWidth="1"/>
    <col min="2" max="2" width="4.7109375" style="2" customWidth="1"/>
    <col min="3" max="3" width="74.14062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6" customFormat="1" ht="18" x14ac:dyDescent="0.2">
      <c r="B2" s="16" t="s">
        <v>130</v>
      </c>
    </row>
    <row r="4" spans="2:6" s="6" customFormat="1" ht="12.75" customHeight="1" x14ac:dyDescent="0.2">
      <c r="C4" s="6" t="s">
        <v>131</v>
      </c>
      <c r="D4" s="6" t="s">
        <v>132</v>
      </c>
      <c r="F4" s="6" t="s">
        <v>39</v>
      </c>
    </row>
    <row r="5" spans="2:6" ht="12.75" customHeight="1" x14ac:dyDescent="0.2">
      <c r="C5" s="23"/>
    </row>
    <row r="6" spans="2:6" ht="12.75" customHeight="1" x14ac:dyDescent="0.2">
      <c r="C6" s="23" t="s">
        <v>125</v>
      </c>
      <c r="D6" s="108"/>
    </row>
    <row r="7" spans="2:6" ht="38.25" customHeight="1" x14ac:dyDescent="0.2">
      <c r="B7" s="81">
        <v>1</v>
      </c>
      <c r="C7" s="69" t="s">
        <v>210</v>
      </c>
      <c r="D7" s="110" t="s">
        <v>254</v>
      </c>
      <c r="E7" s="72"/>
      <c r="F7" s="110"/>
    </row>
    <row r="8" spans="2:6" ht="38.25" customHeight="1" x14ac:dyDescent="0.2">
      <c r="B8" s="81">
        <v>2</v>
      </c>
      <c r="C8" s="69" t="s">
        <v>241</v>
      </c>
      <c r="D8" s="110" t="s">
        <v>254</v>
      </c>
      <c r="E8" s="72"/>
      <c r="F8" s="110"/>
    </row>
    <row r="9" spans="2:6" ht="38.25" customHeight="1" x14ac:dyDescent="0.2">
      <c r="B9" s="81">
        <v>3</v>
      </c>
      <c r="C9" s="69" t="s">
        <v>133</v>
      </c>
      <c r="D9" s="110" t="s">
        <v>254</v>
      </c>
      <c r="E9" s="72"/>
      <c r="F9" s="110"/>
    </row>
    <row r="10" spans="2:6" ht="38.25" customHeight="1" x14ac:dyDescent="0.2">
      <c r="B10" s="81">
        <v>4</v>
      </c>
      <c r="C10" s="69" t="s">
        <v>134</v>
      </c>
      <c r="D10" s="110" t="s">
        <v>254</v>
      </c>
      <c r="E10" s="109"/>
      <c r="F10" s="110"/>
    </row>
    <row r="11" spans="2:6" ht="12.75" customHeight="1" x14ac:dyDescent="0.2">
      <c r="B11" s="81"/>
      <c r="C11" s="69"/>
      <c r="D11" s="74"/>
      <c r="E11" s="72"/>
      <c r="F11" s="75"/>
    </row>
    <row r="12" spans="2:6" ht="12.75" customHeight="1" x14ac:dyDescent="0.2">
      <c r="B12" s="81"/>
      <c r="C12" s="70" t="s">
        <v>121</v>
      </c>
      <c r="D12" s="76"/>
      <c r="E12" s="72"/>
      <c r="F12" s="77"/>
    </row>
    <row r="13" spans="2:6" ht="38.25" customHeight="1" x14ac:dyDescent="0.2">
      <c r="B13" s="81">
        <v>5</v>
      </c>
      <c r="C13" s="69" t="s">
        <v>135</v>
      </c>
      <c r="D13" s="110" t="s">
        <v>255</v>
      </c>
      <c r="E13" s="73"/>
      <c r="F13" s="110"/>
    </row>
    <row r="14" spans="2:6" ht="38.25" customHeight="1" x14ac:dyDescent="0.2">
      <c r="B14" s="81">
        <v>6</v>
      </c>
      <c r="C14" s="69" t="s">
        <v>136</v>
      </c>
      <c r="D14" s="110" t="s">
        <v>255</v>
      </c>
      <c r="E14" s="73"/>
      <c r="F14" s="110"/>
    </row>
    <row r="15" spans="2:6" ht="38.25" customHeight="1" x14ac:dyDescent="0.2">
      <c r="B15" s="81">
        <v>7</v>
      </c>
      <c r="C15" s="71" t="s">
        <v>137</v>
      </c>
      <c r="D15" s="110" t="s">
        <v>256</v>
      </c>
      <c r="E15" s="73"/>
      <c r="F15" s="110"/>
    </row>
    <row r="16" spans="2:6" ht="12.75" customHeight="1" x14ac:dyDescent="0.2">
      <c r="B16" s="81"/>
      <c r="C16" s="71"/>
      <c r="D16" s="78"/>
      <c r="E16" s="72"/>
      <c r="F16" s="75"/>
    </row>
    <row r="17" spans="2:6" ht="12.75" customHeight="1" x14ac:dyDescent="0.2">
      <c r="B17" s="81"/>
      <c r="C17" s="70" t="s">
        <v>138</v>
      </c>
      <c r="D17" s="79"/>
      <c r="E17" s="72"/>
      <c r="F17" s="75"/>
    </row>
    <row r="18" spans="2:6" ht="51" x14ac:dyDescent="0.2">
      <c r="B18" s="81">
        <v>8</v>
      </c>
      <c r="C18" s="69" t="s">
        <v>211</v>
      </c>
      <c r="D18" s="110" t="s">
        <v>253</v>
      </c>
      <c r="E18" s="80"/>
      <c r="F18" s="110"/>
    </row>
    <row r="19" spans="2:6" ht="38.25" customHeight="1" x14ac:dyDescent="0.2">
      <c r="B19" s="81">
        <v>9</v>
      </c>
      <c r="C19" s="69" t="s">
        <v>139</v>
      </c>
      <c r="D19" s="110" t="s">
        <v>253</v>
      </c>
      <c r="E19" s="72"/>
      <c r="F19" s="110"/>
    </row>
    <row r="20" spans="2:6" x14ac:dyDescent="0.2">
      <c r="B20" s="81"/>
      <c r="C20" s="69"/>
      <c r="D20" s="78"/>
      <c r="E20" s="72"/>
      <c r="F20" s="75"/>
    </row>
    <row r="23" spans="2:6" ht="12.75" customHeight="1" thickBot="1" x14ac:dyDescent="0.25"/>
    <row r="24" spans="2:6" ht="64.5" thickBot="1" x14ac:dyDescent="0.25">
      <c r="B24" s="82" t="s">
        <v>141</v>
      </c>
      <c r="C24" s="83" t="s">
        <v>140</v>
      </c>
    </row>
    <row r="25" spans="2:6" ht="12.75" customHeight="1" thickBot="1" x14ac:dyDescent="0.25"/>
    <row r="26" spans="2:6" ht="26.25" thickBot="1" x14ac:dyDescent="0.25">
      <c r="B26" s="82" t="s">
        <v>142</v>
      </c>
      <c r="C26" s="83" t="s">
        <v>240</v>
      </c>
    </row>
  </sheetData>
  <conditionalFormatting sqref="F17 F11:F12 F20">
    <cfRule type="expression" dxfId="7" priority="12" stopIfTrue="1">
      <formula>D11="nee"</formula>
    </cfRule>
  </conditionalFormatting>
  <conditionalFormatting sqref="F16">
    <cfRule type="expression" dxfId="6" priority="13" stopIfTrue="1">
      <formula>D16="ja"</formula>
    </cfRule>
  </conditionalFormatting>
  <conditionalFormatting sqref="D7 D11:D12">
    <cfRule type="cellIs" dxfId="5" priority="14" stopIfTrue="1" operator="equal">
      <formula>"ja"</formula>
    </cfRule>
  </conditionalFormatting>
  <conditionalFormatting sqref="D13:D15">
    <cfRule type="cellIs" dxfId="4" priority="5" stopIfTrue="1" operator="equal">
      <formula>"ja"</formula>
    </cfRule>
  </conditionalFormatting>
  <conditionalFormatting sqref="D18:D19">
    <cfRule type="cellIs" dxfId="3" priority="4" stopIfTrue="1" operator="equal">
      <formula>"ja"</formula>
    </cfRule>
  </conditionalFormatting>
  <conditionalFormatting sqref="F18:F19">
    <cfRule type="cellIs" dxfId="2" priority="3" stopIfTrue="1" operator="equal">
      <formula>"ja"</formula>
    </cfRule>
  </conditionalFormatting>
  <conditionalFormatting sqref="F13:F15">
    <cfRule type="cellIs" dxfId="1" priority="2" stopIfTrue="1" operator="equal">
      <formula>"ja"</formula>
    </cfRule>
  </conditionalFormatting>
  <conditionalFormatting sqref="F7:F10">
    <cfRule type="cellIs" dxfId="0" priority="1" stopIfTrue="1" operator="equal">
      <formula>"ja"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elements/1.1/"/>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Titelblad</vt:lpstr>
      <vt:lpstr>Toelichting</vt:lpstr>
      <vt:lpstr>Bronnen en toepassingen</vt:lpstr>
      <vt:lpstr>Contactgegevens</vt:lpstr>
      <vt:lpstr>Tarievenvoorstel</vt:lpstr>
      <vt:lpstr>Controles ACM</vt:lpstr>
      <vt:lpstr>Overig --&gt;</vt:lpstr>
      <vt:lpstr>Toelichting controle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2019-10-03T11:35:44Z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