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60" windowWidth="14430" windowHeight="13935" tabRatio="66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0" r:id="rId7"/>
    <sheet name="Elementen EAV tarieven" sheetId="31"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45621"/>
</workbook>
</file>

<file path=xl/calcChain.xml><?xml version="1.0" encoding="utf-8"?>
<calcChain xmlns="http://schemas.openxmlformats.org/spreadsheetml/2006/main">
  <c r="G24" i="31" l="1"/>
  <c r="G25" i="31"/>
  <c r="G26" i="31"/>
  <c r="G27" i="31"/>
  <c r="C36" i="31" l="1"/>
  <c r="G36" i="31" s="1"/>
  <c r="B36" i="31"/>
  <c r="C42" i="31" l="1"/>
  <c r="C43" i="31"/>
  <c r="C44" i="31"/>
  <c r="C45" i="31"/>
  <c r="C46" i="31"/>
  <c r="C47" i="31"/>
  <c r="C48" i="31"/>
  <c r="C49" i="31"/>
  <c r="C50" i="31"/>
  <c r="C51" i="31"/>
  <c r="C52" i="31"/>
  <c r="C53" i="31"/>
  <c r="C54" i="31"/>
  <c r="C55" i="31"/>
  <c r="C56" i="31"/>
  <c r="C57" i="31"/>
  <c r="C58" i="31"/>
  <c r="C41" i="31"/>
  <c r="C13" i="31"/>
  <c r="C14" i="31"/>
  <c r="C15" i="31"/>
  <c r="C16" i="31"/>
  <c r="C17" i="31"/>
  <c r="C18" i="31"/>
  <c r="C21" i="31"/>
  <c r="C22" i="31"/>
  <c r="C23" i="31"/>
  <c r="C24" i="31"/>
  <c r="C25" i="31"/>
  <c r="C26" i="31"/>
  <c r="C27" i="31"/>
  <c r="C28" i="31"/>
  <c r="C29" i="31"/>
  <c r="C30" i="31"/>
  <c r="C31" i="31"/>
  <c r="C32" i="31"/>
  <c r="C33" i="31"/>
  <c r="C34" i="31"/>
  <c r="C35" i="31"/>
  <c r="C12" i="31"/>
  <c r="C11" i="31"/>
  <c r="B17" i="31"/>
  <c r="B18" i="31"/>
  <c r="B21" i="31"/>
  <c r="B22" i="31"/>
  <c r="B23" i="31"/>
  <c r="B24" i="31"/>
  <c r="B25" i="31"/>
  <c r="B26" i="31"/>
  <c r="B27" i="31"/>
  <c r="B28" i="31"/>
  <c r="B29" i="31"/>
  <c r="B30" i="31"/>
  <c r="B31" i="31"/>
  <c r="B32" i="31"/>
  <c r="B33" i="31"/>
  <c r="B34" i="31"/>
  <c r="B35" i="31"/>
  <c r="B13" i="31"/>
  <c r="B14" i="31"/>
  <c r="B15" i="31"/>
  <c r="B16" i="31"/>
  <c r="B12" i="31"/>
  <c r="B11" i="31"/>
  <c r="G18" i="31" l="1"/>
  <c r="G58" i="31"/>
  <c r="G57" i="31"/>
  <c r="G56" i="31"/>
  <c r="G55" i="31"/>
  <c r="G54" i="31"/>
  <c r="G53" i="31"/>
  <c r="G52" i="31"/>
  <c r="G51" i="31"/>
  <c r="G50" i="31"/>
  <c r="G49" i="31"/>
  <c r="G48" i="31"/>
  <c r="G47" i="31"/>
  <c r="G46" i="31"/>
  <c r="G45" i="31"/>
  <c r="G44" i="31"/>
  <c r="G43" i="31"/>
  <c r="G42" i="31"/>
  <c r="G41" i="31"/>
  <c r="B58" i="31"/>
  <c r="B57" i="31"/>
  <c r="B56" i="31"/>
  <c r="B55" i="31"/>
  <c r="B54" i="31"/>
  <c r="B53" i="31"/>
  <c r="B52" i="31"/>
  <c r="B51" i="31"/>
  <c r="B50" i="31"/>
  <c r="B49" i="31"/>
  <c r="B48" i="31"/>
  <c r="B47" i="31"/>
  <c r="B46" i="31"/>
  <c r="B45" i="31"/>
  <c r="B44" i="31"/>
  <c r="B43" i="31"/>
  <c r="B42" i="31"/>
  <c r="B41" i="31"/>
  <c r="G35" i="31"/>
  <c r="G34" i="31"/>
  <c r="G33" i="31"/>
  <c r="G32" i="31"/>
  <c r="G31" i="31"/>
  <c r="G30" i="31"/>
  <c r="G29" i="31"/>
  <c r="G28" i="31"/>
  <c r="G23" i="31"/>
  <c r="G22" i="31"/>
  <c r="G21" i="31"/>
  <c r="G17" i="31"/>
  <c r="G16" i="31"/>
  <c r="G15" i="31"/>
  <c r="G14" i="31"/>
  <c r="G13" i="31"/>
  <c r="G12" i="31"/>
  <c r="G11" i="31"/>
  <c r="I18" i="24" l="1"/>
  <c r="I16" i="24"/>
  <c r="I15" i="24"/>
  <c r="I35" i="24"/>
  <c r="I37" i="24" s="1"/>
  <c r="I21" i="24"/>
  <c r="I22" i="24"/>
  <c r="Q88" i="18"/>
  <c r="Q87" i="18"/>
  <c r="Q72" i="18"/>
  <c r="Q81" i="18"/>
  <c r="Q66" i="18"/>
  <c r="Q60" i="18"/>
  <c r="Q54" i="18"/>
  <c r="Q46" i="18"/>
  <c r="Q41" i="18"/>
  <c r="Q36" i="18"/>
  <c r="Q31" i="18"/>
  <c r="Q26" i="18"/>
  <c r="Q21" i="18"/>
  <c r="I23" i="24" l="1"/>
  <c r="I17" i="24"/>
  <c r="I25" i="24" s="1"/>
  <c r="I27" i="24" s="1"/>
  <c r="I43" i="24"/>
  <c r="I19" i="24" l="1"/>
  <c r="I29" i="24"/>
  <c r="D10" i="18"/>
  <c r="D8" i="18" l="1"/>
  <c r="I46" i="24" l="1"/>
  <c r="I47" i="24" l="1"/>
  <c r="I50" i="24" s="1"/>
  <c r="Q124" i="18" l="1"/>
  <c r="Q128" i="18"/>
  <c r="Q132" i="18"/>
  <c r="Q136" i="18"/>
  <c r="Q115" i="18"/>
  <c r="Q119" i="18"/>
  <c r="Q142" i="18"/>
  <c r="Q125" i="18"/>
  <c r="Q129" i="18"/>
  <c r="Q133" i="18"/>
  <c r="Q137" i="18"/>
  <c r="Q116" i="18"/>
  <c r="Q120" i="18"/>
  <c r="Q143" i="18"/>
  <c r="Q126" i="18"/>
  <c r="Q130" i="18"/>
  <c r="Q134" i="18"/>
  <c r="Q138" i="18"/>
  <c r="Q117" i="18"/>
  <c r="Q114" i="18"/>
  <c r="Q141" i="18"/>
  <c r="Q127" i="18"/>
  <c r="Q131" i="18"/>
  <c r="Q135" i="18"/>
  <c r="Q123" i="18"/>
  <c r="Q118" i="18"/>
  <c r="Q111" i="18"/>
  <c r="Q96" i="18"/>
  <c r="Q92" i="18"/>
  <c r="Q84" i="18"/>
  <c r="Q74" i="18"/>
  <c r="Q67" i="18"/>
  <c r="Q57" i="18"/>
  <c r="Q47" i="18"/>
  <c r="Q37" i="18"/>
  <c r="Q27" i="18"/>
  <c r="Q193" i="18"/>
  <c r="Q189" i="18"/>
  <c r="Q185" i="18"/>
  <c r="Q181" i="18"/>
  <c r="Q177" i="18"/>
  <c r="Q171" i="18"/>
  <c r="Q167" i="18"/>
  <c r="Q163" i="18"/>
  <c r="Q159" i="18"/>
  <c r="Q153" i="18"/>
  <c r="Q147" i="18"/>
  <c r="Q95" i="18"/>
  <c r="Q91" i="18"/>
  <c r="Q73" i="18"/>
  <c r="Q63" i="18"/>
  <c r="Q56" i="18"/>
  <c r="Q43" i="18"/>
  <c r="Q33" i="18"/>
  <c r="Q23" i="18"/>
  <c r="Q192" i="18"/>
  <c r="Q188" i="18"/>
  <c r="Q184" i="18"/>
  <c r="Q180" i="18"/>
  <c r="Q174" i="18"/>
  <c r="Q170" i="18"/>
  <c r="Q166" i="18"/>
  <c r="Q162" i="18"/>
  <c r="Q156" i="18"/>
  <c r="Q182" i="18"/>
  <c r="Q172" i="18"/>
  <c r="Q164" i="18"/>
  <c r="Q160" i="18"/>
  <c r="Q83" i="18"/>
  <c r="Q152" i="18"/>
  <c r="Q150" i="18"/>
  <c r="Q94" i="18"/>
  <c r="Q105" i="18"/>
  <c r="Q82" i="18"/>
  <c r="Q69" i="18"/>
  <c r="Q62" i="18"/>
  <c r="Q55" i="18"/>
  <c r="Q42" i="18"/>
  <c r="Q32" i="18"/>
  <c r="Q22" i="18"/>
  <c r="Q191" i="18"/>
  <c r="Q187" i="18"/>
  <c r="Q183" i="18"/>
  <c r="Q179" i="18"/>
  <c r="Q173" i="18"/>
  <c r="Q169" i="18"/>
  <c r="Q165" i="18"/>
  <c r="Q161" i="18"/>
  <c r="Q155" i="18"/>
  <c r="Q151" i="18"/>
  <c r="Q97" i="18"/>
  <c r="Q93" i="18"/>
  <c r="Q104" i="18"/>
  <c r="Q75" i="18"/>
  <c r="Q68" i="18"/>
  <c r="Q61" i="18"/>
  <c r="Q48" i="18"/>
  <c r="Q38" i="18"/>
  <c r="Q28" i="18"/>
  <c r="Q194" i="18"/>
  <c r="Q190" i="18"/>
  <c r="Q186" i="18"/>
  <c r="Q178" i="18"/>
  <c r="Q168" i="18"/>
  <c r="Q154" i="18"/>
  <c r="D9" i="18"/>
  <c r="B44" i="10" l="1"/>
  <c r="B32" i="10" l="1"/>
  <c r="B39" i="10" s="1"/>
  <c r="B33" i="10" l="1"/>
  <c r="B34" i="10" l="1"/>
  <c r="B38" i="10" s="1"/>
</calcChain>
</file>

<file path=xl/comments1.xml><?xml version="1.0" encoding="utf-8"?>
<comments xmlns="http://schemas.openxmlformats.org/spreadsheetml/2006/main">
  <authors>
    <author>Author</author>
  </authors>
  <commentList>
    <comment ref="B38"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<sst xmlns="http://schemas.openxmlformats.org/spreadsheetml/2006/main" count="723" uniqueCount="321">
  <si>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</si>
  <si>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</si>
  <si>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</si>
  <si>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</si>
  <si>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</si>
  <si>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</si>
  <si>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</si>
  <si>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</si>
  <si>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</si>
  <si>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</si>
  <si>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</si>
  <si>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</si>
  <si>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</si>
  <si>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</si>
  <si>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</si>
  <si>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</si>
  <si>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</si>
  <si>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</si>
  <si>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</si>
  <si>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</si>
  <si>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</si>
  <si>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</si>
  <si>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</si>
  <si>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</si>
  <si>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</si>
  <si>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</si>
  <si>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</si>
  <si>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</si>
  <si>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</si>
  <si>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</si>
  <si>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</si>
  <si>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</si>
  <si>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</si>
  <si>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</si>
  <si>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</si>
  <si>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</si>
  <si>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</si>
  <si>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</si>
  <si>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</si>
  <si>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</si>
  <si>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</si>
  <si>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</si>
  <si>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</si>
  <si>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</si>
  <si>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</si>
  <si>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</si>
  <si>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</si>
  <si>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</si>
  <si>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</si>
  <si>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</si>
  <si>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</si>
  <si>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</si>
  <si>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</si>
  <si>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</si>
  <si>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</si>
  <si>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</si>
  <si>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</si>
  <si>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</si>
  <si>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</si>
  <si>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</si>
  <si>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</si>
  <si>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</si>
  <si>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</si>
  <si>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</si>
  <si>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</si>
  <si>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</si>
  <si>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</si>
  <si>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</si>
  <si>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</si>
  <si>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Tarievenbesluit</t>
  </si>
  <si>
    <t>nee</t>
  </si>
  <si>
    <t>Rekenvolumes 2017-2021 en tarieven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</si>
  <si>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</si>
  <si>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</si>
  <si>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</si>
  <si>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</si>
  <si>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</si>
  <si>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</si>
  <si>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</si>
  <si>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</si>
  <si>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</si>
  <si>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</si>
  <si>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</si>
  <si>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</si>
  <si>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</si>
  <si>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</si>
  <si>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</si>
  <si>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</si>
  <si>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</si>
  <si>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</si>
  <si>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</si>
  <si>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</si>
  <si>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EUR, pp 2019</t>
  </si>
  <si>
    <t xml:space="preserve">Toelichting </t>
  </si>
  <si>
    <t>Transportdienst</t>
  </si>
  <si>
    <t>Richtlijn controle tarieven</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</si>
  <si>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</si>
  <si>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</si>
  <si>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</si>
  <si>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</si>
  <si>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</si>
  <si>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</si>
  <si>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</si>
  <si>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</si>
  <si>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</si>
  <si>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</si>
  <si>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</si>
  <si>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</si>
  <si>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</si>
  <si>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</si>
  <si>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</si>
  <si>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</si>
  <si>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</si>
  <si>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</si>
  <si>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</si>
  <si>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</si>
  <si>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</si>
  <si>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</si>
  <si>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</si>
  <si>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</si>
  <si>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</si>
  <si>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</si>
  <si>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</si>
  <si>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</si>
  <si>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</si>
  <si>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</si>
  <si>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</si>
  <si>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</si>
  <si>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</si>
  <si>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</si>
  <si>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</si>
  <si>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</si>
  <si>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</si>
  <si>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</si>
  <si>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</si>
  <si>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</si>
  <si>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</si>
  <si>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</si>
  <si>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</si>
  <si>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</si>
  <si>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</si>
  <si>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</si>
  <si>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</si>
  <si>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</si>
  <si>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</si>
  <si>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</si>
  <si>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</si>
  <si>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</si>
  <si>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</si>
  <si>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Rekenvolumina Eenmalige Aansluitvergoeding 2017-2021</t>
  </si>
  <si>
    <t>Rekenvolumina Periodieke Aansluitvergoeding 2017-2021</t>
  </si>
  <si>
    <t>EAV t/m 1*6A (per aansluiting)</t>
  </si>
  <si>
    <t>EAV &gt; 1*6A en &lt;= 3*80A (per aansluiting)</t>
  </si>
  <si>
    <t>EAV &gt; 3*80A (per aansluiting)</t>
  </si>
  <si>
    <t>Eenmalige aansluitvergoeding meerlengte per meter &gt; 25 meter</t>
  </si>
  <si>
    <t>EUR/meter</t>
  </si>
  <si>
    <t>waarvan toegewezen aan vastrecht tarieven</t>
  </si>
  <si>
    <t xml:space="preserve">Toegestane Totale Inkomsten 2019 (incl. correcties) </t>
  </si>
  <si>
    <t>Toegestane Totale Inkomsten 2019 (incl. correcties) excl. Vastrecht</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</si>
  <si>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</si>
  <si>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</si>
  <si>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</si>
  <si>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</si>
  <si>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</si>
  <si>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</si>
  <si>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</si>
  <si>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</si>
  <si>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</si>
  <si>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</si>
  <si>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</si>
  <si>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</si>
  <si>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</si>
  <si>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</si>
  <si>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</si>
  <si>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</si>
  <si>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</si>
  <si>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</si>
  <si>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EHS,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</si>
  <si>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</si>
  <si>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</si>
  <si>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deelmarkt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</si>
  <si>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</si>
  <si>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</si>
  <si>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</si>
  <si>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r>
      <t>Zijn de tarievenvoorstellen in de deelmarkt Afnemers LS en LS geschakeld volgens artikel 3.7.12. van de TarievenCode Elektriciteit</t>
    </r>
    <r>
      <rPr>
        <sz val="9.5"/>
        <rFont val="Arial"/>
        <family val="2"/>
      </rPr>
      <t>?</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</si>
  <si>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</si>
  <si>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</si>
  <si>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</si>
  <si>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deelmarkt Afnemers Trafo MS/LS volgens artikel 3.7.10. van de TarievenCode Elektriciteit?</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</si>
  <si>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</si>
  <si>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</si>
  <si>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</si>
  <si>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</si>
  <si>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</si>
  <si>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</si>
  <si>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</si>
  <si>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</si>
  <si>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</si>
  <si>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</si>
  <si>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</si>
  <si>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</si>
  <si>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</si>
  <si>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</si>
  <si>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</si>
  <si>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</si>
  <si>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</si>
  <si>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</si>
  <si>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Verwachte tariefmutatie</t>
  </si>
  <si>
    <t>Categorie</t>
  </si>
  <si>
    <t>Bronverwijzing</t>
  </si>
  <si>
    <t>Indeling technische codes</t>
  </si>
  <si>
    <t>Omschrijving</t>
  </si>
  <si>
    <t>Deelmarktgrens</t>
  </si>
  <si>
    <t>Deelmarktgrenzen Transporttarieven</t>
  </si>
  <si>
    <t>Deelmarkt en deelmarktgrenzen</t>
  </si>
  <si>
    <t>Deelmarkt</t>
  </si>
  <si>
    <t>Knip</t>
  </si>
  <si>
    <t>Beveiliging</t>
  </si>
  <si>
    <t>Verbinding</t>
  </si>
  <si>
    <t>Eénmalige aansluitvergoeding t/m 25 meter</t>
  </si>
  <si>
    <t>Eénmalige aansluitvergoeding &gt; 25 meter</t>
  </si>
  <si>
    <t>Rekenvolumes Aansluitdienst 2017-2021 en tarieven</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</si>
  <si>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</si>
  <si>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</si>
  <si>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</si>
  <si>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</si>
  <si>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</si>
  <si>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</si>
  <si>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</si>
  <si>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</si>
  <si>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</si>
  <si>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</si>
  <si>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 xml:space="preserve">Op dit blad wordt door de regionale netbeheerder een voorstel gedaan voor de transport- en aansluittarieven 2019. </t>
  </si>
  <si>
    <t>Elementen EAV tarieven</t>
  </si>
  <si>
    <t>Controle</t>
  </si>
  <si>
    <t>TI berekening 2019 Elektriciteit</t>
  </si>
  <si>
    <t>Contactgegevens</t>
  </si>
  <si>
    <t>Invuldatum</t>
  </si>
  <si>
    <t>Code bedrijf</t>
  </si>
  <si>
    <t>Naam bedrijf</t>
  </si>
  <si>
    <t>Adres</t>
  </si>
  <si>
    <t>Postcode</t>
  </si>
  <si>
    <t>Plaats</t>
  </si>
  <si>
    <t>E-mailadres</t>
  </si>
  <si>
    <t>Dit bestand is een concept. Aan dit bestand kunnen geen rechten worden ontleend</t>
  </si>
  <si>
    <t>ja</t>
  </si>
  <si>
    <t>Dit bestand maakt geen onderdeel uit van een besluit door ACM. Dit bestand is om die reden niet op zichzelf appellabel. Mogelijkheden ten aanzien van bezwaar en beroep zijn opgenomen in het besluit.</t>
  </si>
  <si>
    <t>TI-berekening regionale netbeheerders elektriciteit 2020</t>
  </si>
  <si>
    <t>Tarievenmodule transporttarieven 2020 Elektriciteit</t>
  </si>
  <si>
    <t>Dit Excel-bestand is bedoelt voor de tarievenvoorstellen voor het jaar 2020 voor de regionale netbeheerders elektriciteit.</t>
  </si>
  <si>
    <t>Deze berekeningen maken onderdeel uit van de tarievenbesluiten elektriciteit 2020.</t>
  </si>
  <si>
    <t>Tarievenvoorstel 2020</t>
  </si>
  <si>
    <t>Tarief 2020 (EUR)</t>
  </si>
  <si>
    <t>EUR, pp 2020</t>
  </si>
  <si>
    <t>TI berekening 2020 Elektriciteit</t>
  </si>
  <si>
    <t>somproduct vastrechttarieven 2019 en rekenvolumes REG2017 (alleen vastrecht)</t>
  </si>
  <si>
    <t>Totale Inkomsten 2020 inclusief correcties</t>
  </si>
  <si>
    <t>Omzet 2020 voor de transportdienst: Netvlakken HS en TS</t>
  </si>
  <si>
    <t>Omzet 2020 voor de transportdienst: Netvlakken MS</t>
  </si>
  <si>
    <t>Omzet 2020 voor de transportdienst: Blindvermogen</t>
  </si>
  <si>
    <t>Omzet 2020 voor de transportdienst: Netvlakken LS</t>
  </si>
  <si>
    <t>Omzet 2020 voor de periodieke aansluitdienst</t>
  </si>
  <si>
    <t>Omzet 2020 voor de eenmailige aansluitdienst</t>
  </si>
  <si>
    <t>Omzet tarievenvoorstel 2020</t>
  </si>
  <si>
    <t xml:space="preserve">Toegestane Totale Inkomsten 2020 (incl. correcties) </t>
  </si>
  <si>
    <t>Toegestane Totale Inkomsten 2020 (incl. correcties) excl. Vastrecht</t>
  </si>
  <si>
    <t>Is het bedrag "Totale Inkomsten 2020 inclusief correcties" in het tabblad Tarievenvoorstel ongewijzigd? Zo nee, waarom niet?</t>
  </si>
  <si>
    <t>A1</t>
  </si>
  <si>
    <t>A2.1</t>
  </si>
  <si>
    <t>A2.2</t>
  </si>
  <si>
    <t/>
  </si>
  <si>
    <t>A3</t>
  </si>
  <si>
    <t>A4, A5</t>
  </si>
  <si>
    <t>A6</t>
  </si>
  <si>
    <t>A1 Meerlengte</t>
  </si>
  <si>
    <t>A2.1 Meerlengte</t>
  </si>
  <si>
    <t>A2.2 Meerlengte</t>
  </si>
  <si>
    <t>A3 Meerlengte</t>
  </si>
  <si>
    <t>A4, A5 Meerlengte</t>
  </si>
  <si>
    <t>A6 Meerlengte</t>
  </si>
  <si>
    <t>A3, A4, A5</t>
  </si>
  <si>
    <t>PAV Meerlengte 3-10 MVA</t>
  </si>
  <si>
    <t>&gt; 1*6A t/m 3*25A</t>
  </si>
  <si>
    <t>&gt; 3*25A t/m 3*80A</t>
  </si>
  <si>
    <t>&gt; 3*80A t/m 175 kVA</t>
  </si>
  <si>
    <t>&gt; 175kVA t/m 1750kVA</t>
  </si>
  <si>
    <t>&gt; 1.750kVA t/m 3.000kVA</t>
  </si>
  <si>
    <t>&gt; 3.000kVA t/m 10.000kVA</t>
  </si>
  <si>
    <t>3-10 MVA</t>
  </si>
  <si>
    <t>&gt; 3*35A t/m 3*63A</t>
  </si>
  <si>
    <t>&gt; 3*80 A t/m 3*125 A</t>
  </si>
  <si>
    <t>&gt; 3*125 A t/m 175 kVA</t>
  </si>
  <si>
    <t>&gt; 175 kVA t/m 630 kVA</t>
  </si>
  <si>
    <t>&gt; 630 kVA t/m 1.000 kVA</t>
  </si>
  <si>
    <t>&gt; 1.000 kVA t/m 1.750 kVA</t>
  </si>
  <si>
    <t>&gt; 1.750 kVA t/m 3.000 kVA</t>
  </si>
  <si>
    <t>&gt; 3.000 kVA t/m 10.000 kVA</t>
  </si>
  <si>
    <t xml:space="preserve">t/m 1*6A </t>
  </si>
  <si>
    <t>Afnemers HS (110-150 kV) maximaal 600 uur p/jr</t>
  </si>
  <si>
    <t>Afnemers TS (25-50 kV) maximaal 600 uur p/jr</t>
  </si>
  <si>
    <t>Afnemers Trafo HS+TS/MS maximaal 600 uur p/jr</t>
  </si>
  <si>
    <t>Afnemers MS (1-20 kV) MS-Transport</t>
  </si>
  <si>
    <t>Afnemers MS (1-20 kV) MS en MS-Distributie</t>
  </si>
  <si>
    <t>Tarievenmodule RNB E 2019 Stedin</t>
  </si>
  <si>
    <t>berekening-totale-inkomsten-2019-regionaal-netbeheer-elektriciteit</t>
  </si>
  <si>
    <t>https://www.acm.nl/sites/default/files/documents/2018-11/berekening-totale-inkomsten-2019-regionaal-netbeheer-elektriciteit.xlsx</t>
  </si>
  <si>
    <t>tarievenblad-stedin-elektriciteit-2019</t>
  </si>
  <si>
    <t>https://www.acm.nl/sites/default/files/documents/2018-11/tarievenblad_stedin_elektriciteit_2019.xlsx</t>
  </si>
  <si>
    <t>ACM/19/035809</t>
  </si>
  <si>
    <t>Stedin Netbeheer B.V.</t>
  </si>
  <si>
    <t>Postbus 1598</t>
  </si>
  <si>
    <t xml:space="preserve">3000 BN </t>
  </si>
  <si>
    <t>werkelijk spanningsniveau (&gt; 1,5 MW)</t>
  </si>
  <si>
    <t>NVT</t>
  </si>
  <si>
    <t>151 t/m 1.500 kW</t>
  </si>
  <si>
    <t>51 t/m 150 kW</t>
  </si>
  <si>
    <t>&gt; 3*80A , ≤ 50 kW</t>
  </si>
  <si>
    <t>Rotterdam</t>
  </si>
  <si>
    <t>Ja</t>
  </si>
  <si>
    <t>Nee</t>
  </si>
  <si>
    <t>Tarievenmodule tarieven 2020 elektriciteit Stedin</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</si>
</sst>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 numFmtId="171" formatCode="_-[$€]\ * #,##0.00_-;_-[$€]\ * #,##0.00\-;_-[$€]\ * &quot;-&quot;??_-;_-@_-"/>
    <numFmt numFmtId="172" formatCode="_([$€]* #,##0.00_);_([$€]* \(#,##0.00\);_([$€]* &quot;-&quot;??_);_(@_)"/>
    <numFmt numFmtId="173" formatCode="0.000000000000"/>
  </numFmts>
  <fonts count="90">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12"/>
      <name val="Times New Roman"/>
      <family val="1"/>
    </font>
    <font>
      <b/>
      <sz val="8"/>
      <name val="Arial"/>
      <family val="2"/>
    </font>
    <font>
      <sz val="8"/>
      <name val="Arial"/>
      <family val="2"/>
    </font>
    <font>
      <sz val="10"/>
      <color indexed="8"/>
      <name val="MS Sans Serif"/>
      <family val="2"/>
    </font>
    <font>
      <sz val="10"/>
      <name val="DTLArgoT"/>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0"/>
      <color indexed="52"/>
      <name val="EYInterstate Light"/>
      <family val="2"/>
    </font>
    <font>
      <b/>
      <sz val="11"/>
      <color indexed="9"/>
      <name val="Calibri"/>
      <family val="2"/>
    </font>
    <font>
      <b/>
      <sz val="10"/>
      <color indexed="9"/>
      <name val="EYInterstate Light"/>
      <family val="2"/>
    </font>
    <font>
      <i/>
      <sz val="11"/>
      <color indexed="23"/>
      <name val="Calibri"/>
      <family val="2"/>
    </font>
    <font>
      <i/>
      <sz val="10"/>
      <color indexed="23"/>
      <name val="EYInterstate Light"/>
      <family val="2"/>
    </font>
    <font>
      <sz val="10"/>
      <color indexed="17"/>
      <name val="EYInterstate Light"/>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11"/>
      <name val="Essent Proforma"/>
    </font>
    <font>
      <b/>
      <sz val="10"/>
      <color indexed="8"/>
      <name val="EYInterstate Light"/>
      <family val="2"/>
    </font>
    <font>
      <sz val="10"/>
      <color indexed="10"/>
      <name val="EYInterstate Light"/>
      <family val="2"/>
    </font>
  </fonts>
  <fills count="7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theme="1"/>
        <bgColor indexed="64"/>
      </patternFill>
    </fill>
  </fills>
  <borders count="5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94">
    <xf numFmtId="0" fontId="0" fillId="0" borderId="0">
      <alignment vertical="top"/>
    </xf>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19" fillId="18" borderId="5" applyNumberFormat="0" applyAlignment="0" applyProtection="0"/>
    <xf numFmtId="0" fontId="20" fillId="19" borderId="6" applyNumberFormat="0" applyAlignment="0" applyProtection="0"/>
    <xf numFmtId="0" fontId="21" fillId="19" borderId="5" applyNumberFormat="0" applyAlignment="0" applyProtection="0"/>
    <xf numFmtId="0" fontId="22" fillId="0" borderId="7" applyNumberFormat="0" applyFill="0" applyAlignment="0" applyProtection="0"/>
    <xf numFmtId="0" fontId="16" fillId="20" borderId="8" applyNumberFormat="0" applyAlignment="0" applyProtection="0"/>
    <xf numFmtId="0" fontId="18" fillId="21" borderId="9" applyNumberFormat="0" applyFont="0" applyAlignment="0" applyProtection="0"/>
    <xf numFmtId="0" fontId="23" fillId="0" borderId="0" applyNumberForma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44" fontId="18" fillId="0" borderId="0" applyFont="0" applyFill="0" applyBorder="0" applyAlignment="0" applyProtection="0"/>
    <xf numFmtId="42" fontId="18" fillId="0" borderId="0" applyFont="0" applyFill="0" applyBorder="0" applyAlignment="0" applyProtection="0"/>
    <xf numFmtId="9" fontId="18" fillId="0" borderId="0" applyFon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17" fillId="0" borderId="0" applyNumberFormat="0" applyFill="0" applyBorder="0" applyAlignment="0" applyProtection="0"/>
    <xf numFmtId="0" fontId="29" fillId="0" borderId="0" applyNumberFormat="0" applyFill="0" applyBorder="0" applyAlignment="0" applyProtection="0"/>
    <xf numFmtId="0" fontId="30" fillId="0" borderId="13" applyNumberFormat="0" applyFill="0" applyAlignment="0" applyProtection="0"/>
    <xf numFmtId="0" fontId="31"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31" fillId="46" borderId="0" applyNumberFormat="0" applyBorder="0" applyAlignment="0" applyProtection="0"/>
    <xf numFmtId="0" fontId="32" fillId="0" borderId="0" applyNumberFormat="0" applyFill="0" applyBorder="0" applyAlignment="0" applyProtection="0"/>
    <xf numFmtId="49" fontId="24" fillId="0" borderId="0" applyFill="0" applyBorder="0" applyAlignment="0" applyProtection="0"/>
    <xf numFmtId="43" fontId="8" fillId="14" borderId="0" applyFont="0" applyFill="0" applyBorder="0" applyAlignment="0" applyProtection="0">
      <alignment vertical="top"/>
    </xf>
    <xf numFmtId="10" fontId="8" fillId="0" borderId="0" applyFont="0" applyFill="0" applyBorder="0" applyAlignment="0" applyProtection="0">
      <alignment vertical="top"/>
    </xf>
    <xf numFmtId="0" fontId="35" fillId="51" borderId="24" applyNumberFormat="0" applyAlignment="0" applyProtection="0"/>
    <xf numFmtId="0" fontId="37" fillId="50" borderId="0" applyNumberFormat="0" applyBorder="0" applyAlignment="0" applyProtection="0"/>
    <xf numFmtId="0" fontId="36" fillId="0" borderId="25" applyNumberFormat="0" applyFill="0" applyAlignment="0" applyProtection="0"/>
    <xf numFmtId="0" fontId="38" fillId="52" borderId="0" applyNumberFormat="0" applyBorder="0" applyAlignment="0" applyProtection="0"/>
    <xf numFmtId="0" fontId="40" fillId="0" borderId="0" applyNumberFormat="0" applyFill="0" applyBorder="0" applyAlignment="0" applyProtection="0"/>
    <xf numFmtId="0" fontId="41" fillId="0" borderId="26" applyNumberFormat="0" applyFill="0" applyAlignment="0" applyProtection="0"/>
    <xf numFmtId="0" fontId="42" fillId="0" borderId="0" applyNumberFormat="0" applyFill="0" applyBorder="0" applyAlignment="0" applyProtection="0"/>
    <xf numFmtId="0" fontId="39" fillId="0" borderId="0">
      <alignment vertical="top"/>
    </xf>
    <xf numFmtId="0" fontId="39" fillId="0" borderId="0">
      <alignment vertical="top"/>
    </xf>
    <xf numFmtId="38" fontId="8" fillId="0" borderId="0" applyFont="0" applyFill="0" applyBorder="0" applyAlignment="0" applyProtection="0"/>
    <xf numFmtId="0" fontId="8" fillId="0" borderId="0" applyNumberFormat="0" applyFill="0" applyBorder="0" applyAlignment="0" applyProtection="0"/>
    <xf numFmtId="0" fontId="39" fillId="0" borderId="0">
      <alignment vertical="top"/>
    </xf>
    <xf numFmtId="168" fontId="8" fillId="0" borderId="0" applyFont="0" applyFill="0" applyBorder="0" applyAlignment="0" applyProtection="0"/>
    <xf numFmtId="43" fontId="2" fillId="0" borderId="0" applyFont="0" applyFill="0" applyBorder="0" applyAlignment="0" applyProtection="0"/>
    <xf numFmtId="0" fontId="2" fillId="0" borderId="0"/>
    <xf numFmtId="10" fontId="8" fillId="0" borderId="0" applyFont="0" applyFill="0" applyBorder="0" applyAlignment="0" applyProtection="0">
      <alignment vertical="top"/>
    </xf>
    <xf numFmtId="165" fontId="8" fillId="0" borderId="0" applyFont="0" applyFill="0" applyBorder="0" applyAlignment="0" applyProtection="0"/>
    <xf numFmtId="165" fontId="8" fillId="0" borderId="0" applyFont="0" applyFill="0" applyBorder="0" applyAlignment="0" applyProtection="0"/>
    <xf numFmtId="0" fontId="8" fillId="0" borderId="0"/>
    <xf numFmtId="43" fontId="8" fillId="14" borderId="0" applyFont="0" applyFill="0" applyBorder="0" applyAlignment="0" applyProtection="0">
      <alignment vertical="top"/>
    </xf>
    <xf numFmtId="49" fontId="12" fillId="0" borderId="0">
      <alignment vertical="top"/>
    </xf>
    <xf numFmtId="0" fontId="8" fillId="0" borderId="0">
      <alignment vertical="top"/>
    </xf>
    <xf numFmtId="49" fontId="13" fillId="0" borderId="0">
      <alignment vertical="top"/>
    </xf>
    <xf numFmtId="43" fontId="8" fillId="16" borderId="0">
      <alignment vertical="top"/>
    </xf>
    <xf numFmtId="43" fontId="8" fillId="9" borderId="0">
      <alignment vertical="top"/>
    </xf>
    <xf numFmtId="43" fontId="8" fillId="47" borderId="0" applyNumberFormat="0">
      <alignment vertical="top"/>
    </xf>
    <xf numFmtId="43" fontId="8" fillId="54" borderId="0">
      <alignment vertical="top"/>
    </xf>
    <xf numFmtId="43" fontId="8" fillId="12" borderId="0">
      <alignment vertical="top"/>
    </xf>
    <xf numFmtId="43" fontId="8" fillId="15" borderId="0">
      <alignment vertical="top"/>
    </xf>
    <xf numFmtId="49" fontId="9" fillId="22" borderId="1">
      <alignment vertical="top"/>
    </xf>
    <xf numFmtId="49" fontId="11" fillId="5" borderId="1">
      <alignment vertical="top"/>
    </xf>
    <xf numFmtId="43" fontId="8" fillId="14" borderId="0">
      <alignment vertical="top"/>
    </xf>
    <xf numFmtId="43" fontId="8" fillId="53" borderId="0">
      <alignment vertical="top"/>
    </xf>
    <xf numFmtId="0" fontId="8" fillId="0" borderId="0"/>
    <xf numFmtId="49" fontId="9" fillId="22" borderId="1">
      <alignment vertical="top"/>
    </xf>
    <xf numFmtId="49" fontId="9" fillId="0" borderId="0">
      <alignment vertical="top"/>
    </xf>
    <xf numFmtId="49" fontId="11" fillId="5" borderId="1">
      <alignment vertical="top"/>
    </xf>
    <xf numFmtId="169" fontId="8" fillId="0" borderId="0"/>
    <xf numFmtId="0" fontId="45" fillId="0" borderId="10" applyNumberFormat="0" applyFill="0" applyAlignment="0" applyProtection="0"/>
    <xf numFmtId="0" fontId="46" fillId="0" borderId="11" applyNumberFormat="0" applyFill="0" applyAlignment="0" applyProtection="0"/>
    <xf numFmtId="0" fontId="47" fillId="0" borderId="12" applyNumberFormat="0" applyFill="0" applyAlignment="0" applyProtection="0"/>
    <xf numFmtId="0" fontId="47" fillId="0" borderId="0" applyNumberFormat="0" applyFill="0" applyBorder="0" applyAlignment="0" applyProtection="0"/>
    <xf numFmtId="0" fontId="6" fillId="3" borderId="0" applyNumberFormat="0" applyBorder="0" applyAlignment="0" applyProtection="0"/>
    <xf numFmtId="0" fontId="48" fillId="18" borderId="5" applyNumberFormat="0" applyAlignment="0" applyProtection="0"/>
    <xf numFmtId="0" fontId="49" fillId="19" borderId="6" applyNumberFormat="0" applyAlignment="0" applyProtection="0"/>
    <xf numFmtId="0" fontId="50" fillId="20" borderId="8" applyNumberFormat="0" applyAlignment="0" applyProtection="0"/>
    <xf numFmtId="0" fontId="51" fillId="0" borderId="0" applyNumberFormat="0" applyFill="0" applyBorder="0" applyAlignment="0" applyProtection="0"/>
    <xf numFmtId="0" fontId="5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52" fillId="38" borderId="0" applyNumberFormat="0" applyBorder="0" applyAlignment="0" applyProtection="0"/>
    <xf numFmtId="0" fontId="52"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52" fillId="42" borderId="0" applyNumberFormat="0" applyBorder="0" applyAlignment="0" applyProtection="0"/>
    <xf numFmtId="0" fontId="52"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52" fillId="46" borderId="0" applyNumberFormat="0" applyBorder="0" applyAlignment="0" applyProtection="0"/>
    <xf numFmtId="0" fontId="24" fillId="0" borderId="0" applyNumberFormat="0" applyFill="0" applyBorder="0" applyAlignment="0" applyProtection="0">
      <alignment vertical="top"/>
    </xf>
    <xf numFmtId="0" fontId="1" fillId="0" borderId="0"/>
    <xf numFmtId="43" fontId="1" fillId="0" borderId="0" applyFont="0" applyFill="0" applyBorder="0" applyAlignment="0" applyProtection="0"/>
    <xf numFmtId="0" fontId="8" fillId="0" borderId="0"/>
    <xf numFmtId="0" fontId="58" fillId="0" borderId="0"/>
    <xf numFmtId="0" fontId="8" fillId="0" borderId="0"/>
    <xf numFmtId="0" fontId="8" fillId="0" borderId="0"/>
    <xf numFmtId="0" fontId="8" fillId="0" borderId="0"/>
    <xf numFmtId="0" fontId="55" fillId="0" borderId="0"/>
    <xf numFmtId="0" fontId="8" fillId="0" borderId="0"/>
    <xf numFmtId="0" fontId="59" fillId="0" borderId="0"/>
    <xf numFmtId="0" fontId="58" fillId="0" borderId="0"/>
    <xf numFmtId="0" fontId="8" fillId="0" borderId="0"/>
    <xf numFmtId="0" fontId="60"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1" fillId="24" borderId="0" applyNumberFormat="0" applyBorder="0" applyAlignment="0" applyProtection="0"/>
    <xf numFmtId="0" fontId="60" fillId="60" borderId="0" applyNumberFormat="0" applyBorder="0" applyAlignment="0" applyProtection="0"/>
    <xf numFmtId="0" fontId="61" fillId="60" borderId="0" applyNumberFormat="0" applyBorder="0" applyAlignment="0" applyProtection="0"/>
    <xf numFmtId="0" fontId="61" fillId="60" borderId="0" applyNumberFormat="0" applyBorder="0" applyAlignment="0" applyProtection="0"/>
    <xf numFmtId="0" fontId="1" fillId="28" borderId="0" applyNumberFormat="0" applyBorder="0" applyAlignment="0" applyProtection="0"/>
    <xf numFmtId="0" fontId="60" fillId="50" borderId="0" applyNumberFormat="0" applyBorder="0" applyAlignment="0" applyProtection="0"/>
    <xf numFmtId="0" fontId="61" fillId="50" borderId="0" applyNumberFormat="0" applyBorder="0" applyAlignment="0" applyProtection="0"/>
    <xf numFmtId="0" fontId="61" fillId="50" borderId="0" applyNumberFormat="0" applyBorder="0" applyAlignment="0" applyProtection="0"/>
    <xf numFmtId="0" fontId="1" fillId="32" borderId="0" applyNumberFormat="0" applyBorder="0" applyAlignment="0" applyProtection="0"/>
    <xf numFmtId="0" fontId="60" fillId="61" borderId="0" applyNumberFormat="0" applyBorder="0" applyAlignment="0" applyProtection="0"/>
    <xf numFmtId="0" fontId="61" fillId="61" borderId="0" applyNumberFormat="0" applyBorder="0" applyAlignment="0" applyProtection="0"/>
    <xf numFmtId="0" fontId="61" fillId="61" borderId="0" applyNumberFormat="0" applyBorder="0" applyAlignment="0" applyProtection="0"/>
    <xf numFmtId="0" fontId="1" fillId="36" borderId="0" applyNumberFormat="0" applyBorder="0" applyAlignment="0" applyProtection="0"/>
    <xf numFmtId="0" fontId="60" fillId="62" borderId="0" applyNumberFormat="0" applyBorder="0" applyAlignment="0" applyProtection="0"/>
    <xf numFmtId="0" fontId="61" fillId="62" borderId="0" applyNumberFormat="0" applyBorder="0" applyAlignment="0" applyProtection="0"/>
    <xf numFmtId="0" fontId="61" fillId="62" borderId="0" applyNumberFormat="0" applyBorder="0" applyAlignment="0" applyProtection="0"/>
    <xf numFmtId="0" fontId="1" fillId="40" borderId="0" applyNumberFormat="0" applyBorder="0" applyAlignment="0" applyProtection="0"/>
    <xf numFmtId="0" fontId="60" fillId="63"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1" fillId="44" borderId="0" applyNumberFormat="0" applyBorder="0" applyAlignment="0" applyProtection="0"/>
    <xf numFmtId="0" fontId="60" fillId="64" borderId="0" applyNumberFormat="0" applyBorder="0" applyAlignment="0" applyProtection="0"/>
    <xf numFmtId="0" fontId="61" fillId="64" borderId="0" applyNumberFormat="0" applyBorder="0" applyAlignment="0" applyProtection="0"/>
    <xf numFmtId="0" fontId="61" fillId="64" borderId="0" applyNumberFormat="0" applyBorder="0" applyAlignment="0" applyProtection="0"/>
    <xf numFmtId="0" fontId="1" fillId="25" borderId="0" applyNumberFormat="0" applyBorder="0" applyAlignment="0" applyProtection="0"/>
    <xf numFmtId="0" fontId="60"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1" fillId="29" borderId="0" applyNumberFormat="0" applyBorder="0" applyAlignment="0" applyProtection="0"/>
    <xf numFmtId="0" fontId="60" fillId="66" borderId="0" applyNumberFormat="0" applyBorder="0" applyAlignment="0" applyProtection="0"/>
    <xf numFmtId="0" fontId="61" fillId="66" borderId="0" applyNumberFormat="0" applyBorder="0" applyAlignment="0" applyProtection="0"/>
    <xf numFmtId="0" fontId="61" fillId="66" borderId="0" applyNumberFormat="0" applyBorder="0" applyAlignment="0" applyProtection="0"/>
    <xf numFmtId="0" fontId="1" fillId="33" borderId="0" applyNumberFormat="0" applyBorder="0" applyAlignment="0" applyProtection="0"/>
    <xf numFmtId="0" fontId="60" fillId="61" borderId="0" applyNumberFormat="0" applyBorder="0" applyAlignment="0" applyProtection="0"/>
    <xf numFmtId="0" fontId="61" fillId="61" borderId="0" applyNumberFormat="0" applyBorder="0" applyAlignment="0" applyProtection="0"/>
    <xf numFmtId="0" fontId="61" fillId="61" borderId="0" applyNumberFormat="0" applyBorder="0" applyAlignment="0" applyProtection="0"/>
    <xf numFmtId="0" fontId="1" fillId="37" borderId="0" applyNumberFormat="0" applyBorder="0" applyAlignment="0" applyProtection="0"/>
    <xf numFmtId="0" fontId="60" fillId="64" borderId="0" applyNumberFormat="0" applyBorder="0" applyAlignment="0" applyProtection="0"/>
    <xf numFmtId="0" fontId="61" fillId="64" borderId="0" applyNumberFormat="0" applyBorder="0" applyAlignment="0" applyProtection="0"/>
    <xf numFmtId="0" fontId="61" fillId="64" borderId="0" applyNumberFormat="0" applyBorder="0" applyAlignment="0" applyProtection="0"/>
    <xf numFmtId="0" fontId="1" fillId="41" borderId="0" applyNumberFormat="0" applyBorder="0" applyAlignment="0" applyProtection="0"/>
    <xf numFmtId="0" fontId="60"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1" fillId="45" borderId="0" applyNumberFormat="0" applyBorder="0" applyAlignment="0" applyProtection="0"/>
    <xf numFmtId="0" fontId="62" fillId="68" borderId="0" applyNumberFormat="0" applyBorder="0" applyAlignment="0" applyProtection="0"/>
    <xf numFmtId="0" fontId="63" fillId="68" borderId="0" applyNumberFormat="0" applyBorder="0" applyAlignment="0" applyProtection="0"/>
    <xf numFmtId="0" fontId="63" fillId="68" borderId="0" applyNumberFormat="0" applyBorder="0" applyAlignment="0" applyProtection="0"/>
    <xf numFmtId="0" fontId="62" fillId="65" borderId="0" applyNumberFormat="0" applyBorder="0" applyAlignment="0" applyProtection="0"/>
    <xf numFmtId="0" fontId="63" fillId="65" borderId="0" applyNumberFormat="0" applyBorder="0" applyAlignment="0" applyProtection="0"/>
    <xf numFmtId="0" fontId="63" fillId="65" borderId="0" applyNumberFormat="0" applyBorder="0" applyAlignment="0" applyProtection="0"/>
    <xf numFmtId="0" fontId="62" fillId="66" borderId="0" applyNumberFormat="0" applyBorder="0" applyAlignment="0" applyProtection="0"/>
    <xf numFmtId="0" fontId="63" fillId="66" borderId="0" applyNumberFormat="0" applyBorder="0" applyAlignment="0" applyProtection="0"/>
    <xf numFmtId="0" fontId="63" fillId="66" borderId="0" applyNumberFormat="0" applyBorder="0" applyAlignment="0" applyProtection="0"/>
    <xf numFmtId="0" fontId="62" fillId="69" borderId="0" applyNumberFormat="0" applyBorder="0" applyAlignment="0" applyProtection="0"/>
    <xf numFmtId="0" fontId="63" fillId="69" borderId="0" applyNumberFormat="0" applyBorder="0" applyAlignment="0" applyProtection="0"/>
    <xf numFmtId="0" fontId="63" fillId="69" borderId="0" applyNumberFormat="0" applyBorder="0" applyAlignment="0" applyProtection="0"/>
    <xf numFmtId="0" fontId="62" fillId="70" borderId="0" applyNumberFormat="0" applyBorder="0" applyAlignment="0" applyProtection="0"/>
    <xf numFmtId="0" fontId="63" fillId="70" borderId="0" applyNumberFormat="0" applyBorder="0" applyAlignment="0" applyProtection="0"/>
    <xf numFmtId="0" fontId="63" fillId="70" borderId="0" applyNumberFormat="0" applyBorder="0" applyAlignment="0" applyProtection="0"/>
    <xf numFmtId="0" fontId="62" fillId="71" borderId="0" applyNumberFormat="0" applyBorder="0" applyAlignment="0" applyProtection="0"/>
    <xf numFmtId="0" fontId="63" fillId="71" borderId="0" applyNumberFormat="0" applyBorder="0" applyAlignment="0" applyProtection="0"/>
    <xf numFmtId="0" fontId="63" fillId="71" borderId="0" applyNumberFormat="0" applyBorder="0" applyAlignment="0" applyProtection="0"/>
    <xf numFmtId="0" fontId="62" fillId="72" borderId="0" applyNumberFormat="0" applyBorder="0" applyAlignment="0" applyProtection="0"/>
    <xf numFmtId="0" fontId="63" fillId="72" borderId="0" applyNumberFormat="0" applyBorder="0" applyAlignment="0" applyProtection="0"/>
    <xf numFmtId="0" fontId="63" fillId="72" borderId="0" applyNumberFormat="0" applyBorder="0" applyAlignment="0" applyProtection="0"/>
    <xf numFmtId="0" fontId="62" fillId="73" borderId="0" applyNumberFormat="0" applyBorder="0" applyAlignment="0" applyProtection="0"/>
    <xf numFmtId="0" fontId="63" fillId="73" borderId="0" applyNumberFormat="0" applyBorder="0" applyAlignment="0" applyProtection="0"/>
    <xf numFmtId="0" fontId="63" fillId="73" borderId="0" applyNumberFormat="0" applyBorder="0" applyAlignment="0" applyProtection="0"/>
    <xf numFmtId="0" fontId="62" fillId="74" borderId="0" applyNumberFormat="0" applyBorder="0" applyAlignment="0" applyProtection="0"/>
    <xf numFmtId="0" fontId="63" fillId="74" borderId="0" applyNumberFormat="0" applyBorder="0" applyAlignment="0" applyProtection="0"/>
    <xf numFmtId="0" fontId="63" fillId="74" borderId="0" applyNumberFormat="0" applyBorder="0" applyAlignment="0" applyProtection="0"/>
    <xf numFmtId="0" fontId="62" fillId="69" borderId="0" applyNumberFormat="0" applyBorder="0" applyAlignment="0" applyProtection="0"/>
    <xf numFmtId="0" fontId="63" fillId="69" borderId="0" applyNumberFormat="0" applyBorder="0" applyAlignment="0" applyProtection="0"/>
    <xf numFmtId="0" fontId="63" fillId="69" borderId="0" applyNumberFormat="0" applyBorder="0" applyAlignment="0" applyProtection="0"/>
    <xf numFmtId="0" fontId="62" fillId="70" borderId="0" applyNumberFormat="0" applyBorder="0" applyAlignment="0" applyProtection="0"/>
    <xf numFmtId="0" fontId="63" fillId="70" borderId="0" applyNumberFormat="0" applyBorder="0" applyAlignment="0" applyProtection="0"/>
    <xf numFmtId="0" fontId="63" fillId="70" borderId="0" applyNumberFormat="0" applyBorder="0" applyAlignment="0" applyProtection="0"/>
    <xf numFmtId="0" fontId="62" fillId="75" borderId="0" applyNumberFormat="0" applyBorder="0" applyAlignment="0" applyProtection="0"/>
    <xf numFmtId="0" fontId="63" fillId="75" borderId="0" applyNumberFormat="0" applyBorder="0" applyAlignment="0" applyProtection="0"/>
    <xf numFmtId="0" fontId="63" fillId="75" borderId="0" applyNumberFormat="0" applyBorder="0" applyAlignment="0" applyProtection="0"/>
    <xf numFmtId="0" fontId="64" fillId="60" borderId="0" applyNumberFormat="0" applyBorder="0" applyAlignment="0" applyProtection="0"/>
    <xf numFmtId="0" fontId="65" fillId="60" borderId="0" applyNumberFormat="0" applyBorder="0" applyAlignment="0" applyProtection="0"/>
    <xf numFmtId="0" fontId="35" fillId="51" borderId="24" applyNumberFormat="0" applyAlignment="0" applyProtection="0"/>
    <xf numFmtId="0" fontId="35" fillId="51" borderId="24" applyNumberFormat="0" applyAlignment="0" applyProtection="0"/>
    <xf numFmtId="0" fontId="35" fillId="51" borderId="24" applyNumberFormat="0" applyAlignment="0" applyProtection="0"/>
    <xf numFmtId="0" fontId="66" fillId="51" borderId="24" applyNumberFormat="0" applyAlignment="0" applyProtection="0"/>
    <xf numFmtId="0" fontId="67" fillId="76" borderId="37" applyNumberFormat="0" applyAlignment="0" applyProtection="0"/>
    <xf numFmtId="0" fontId="68" fillId="76" borderId="37" applyNumberFormat="0" applyAlignment="0" applyProtection="0"/>
    <xf numFmtId="43" fontId="55" fillId="0" borderId="0" applyFont="0" applyFill="0" applyBorder="0" applyAlignment="0" applyProtection="0"/>
    <xf numFmtId="43" fontId="55" fillId="0" borderId="0" applyFont="0" applyFill="0" applyBorder="0" applyAlignment="0" applyProtection="0"/>
    <xf numFmtId="0" fontId="67" fillId="76" borderId="37" applyNumberFormat="0" applyAlignment="0" applyProtection="0"/>
    <xf numFmtId="171" fontId="8"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36" fillId="0" borderId="25" applyNumberFormat="0" applyFill="0" applyAlignment="0" applyProtection="0"/>
    <xf numFmtId="0" fontId="37" fillId="50" borderId="0" applyNumberFormat="0" applyBorder="0" applyAlignment="0" applyProtection="0"/>
    <xf numFmtId="0" fontId="37" fillId="50" borderId="0" applyNumberFormat="0" applyBorder="0" applyAlignment="0" applyProtection="0"/>
    <xf numFmtId="0" fontId="71" fillId="50" borderId="0" applyNumberFormat="0" applyBorder="0" applyAlignment="0" applyProtection="0"/>
    <xf numFmtId="0" fontId="56" fillId="0" borderId="0"/>
    <xf numFmtId="0" fontId="72" fillId="0" borderId="38" applyNumberFormat="0" applyFill="0" applyAlignment="0" applyProtection="0"/>
    <xf numFmtId="0" fontId="73" fillId="0" borderId="38" applyNumberFormat="0" applyFill="0" applyAlignment="0" applyProtection="0"/>
    <xf numFmtId="0" fontId="74" fillId="0" borderId="39" applyNumberFormat="0" applyFill="0" applyAlignment="0" applyProtection="0"/>
    <xf numFmtId="0" fontId="75" fillId="0" borderId="39" applyNumberFormat="0" applyFill="0" applyAlignment="0" applyProtection="0"/>
    <xf numFmtId="0" fontId="76" fillId="0" borderId="40" applyNumberFormat="0" applyFill="0" applyAlignment="0" applyProtection="0"/>
    <xf numFmtId="0" fontId="77" fillId="0" borderId="40" applyNumberFormat="0" applyFill="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63" borderId="24" applyNumberFormat="0" applyAlignment="0" applyProtection="0"/>
    <xf numFmtId="0" fontId="79" fillId="63" borderId="24" applyNumberFormat="0" applyAlignment="0" applyProtection="0"/>
    <xf numFmtId="0" fontId="78" fillId="63" borderId="24" applyNumberFormat="0" applyAlignment="0" applyProtection="0"/>
    <xf numFmtId="0" fontId="78" fillId="63" borderId="24" applyNumberFormat="0" applyAlignment="0" applyProtection="0"/>
    <xf numFmtId="43" fontId="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0" fontId="72" fillId="0" borderId="38" applyNumberFormat="0" applyFill="0" applyAlignment="0" applyProtection="0"/>
    <xf numFmtId="0" fontId="74" fillId="0" borderId="39" applyNumberFormat="0" applyFill="0" applyAlignment="0" applyProtection="0"/>
    <xf numFmtId="0" fontId="76" fillId="0" borderId="40" applyNumberFormat="0" applyFill="0" applyAlignment="0" applyProtection="0"/>
    <xf numFmtId="0" fontId="76" fillId="0" borderId="0" applyNumberFormat="0" applyFill="0" applyBorder="0" applyAlignment="0" applyProtection="0"/>
    <xf numFmtId="0" fontId="36" fillId="0" borderId="25" applyNumberFormat="0" applyFill="0" applyAlignment="0" applyProtection="0"/>
    <xf numFmtId="0" fontId="81" fillId="0" borderId="25" applyNumberFormat="0" applyFill="0" applyAlignment="0" applyProtection="0"/>
    <xf numFmtId="0" fontId="38" fillId="52" borderId="0" applyNumberFormat="0" applyBorder="0" applyAlignment="0" applyProtection="0"/>
    <xf numFmtId="0" fontId="38" fillId="52" borderId="0" applyNumberFormat="0" applyBorder="0" applyAlignment="0" applyProtection="0"/>
    <xf numFmtId="0" fontId="82" fillId="52" borderId="0" applyNumberFormat="0" applyBorder="0" applyAlignment="0" applyProtection="0"/>
    <xf numFmtId="0" fontId="83" fillId="0" borderId="0"/>
    <xf numFmtId="0" fontId="55" fillId="0" borderId="0"/>
    <xf numFmtId="0" fontId="84" fillId="0" borderId="0"/>
    <xf numFmtId="0" fontId="8" fillId="77" borderId="41" applyNumberFormat="0" applyFont="0" applyAlignment="0" applyProtection="0"/>
    <xf numFmtId="0" fontId="55" fillId="77" borderId="41" applyNumberFormat="0" applyFont="0" applyAlignment="0" applyProtection="0"/>
    <xf numFmtId="0" fontId="8" fillId="77" borderId="41" applyNumberFormat="0" applyFont="0" applyAlignment="0" applyProtection="0"/>
    <xf numFmtId="0" fontId="59" fillId="77" borderId="41" applyNumberFormat="0" applyFont="0" applyAlignment="0" applyProtection="0"/>
    <xf numFmtId="0" fontId="59" fillId="77" borderId="41" applyNumberFormat="0" applyFont="0" applyAlignment="0" applyProtection="0"/>
    <xf numFmtId="0" fontId="59" fillId="77" borderId="41" applyNumberFormat="0" applyFont="0" applyAlignment="0" applyProtection="0"/>
    <xf numFmtId="0" fontId="1" fillId="21" borderId="9" applyNumberFormat="0" applyFont="0" applyAlignment="0" applyProtection="0"/>
    <xf numFmtId="0" fontId="1" fillId="21" borderId="9" applyNumberFormat="0" applyFont="0" applyAlignment="0" applyProtection="0"/>
    <xf numFmtId="0" fontId="1" fillId="21" borderId="9" applyNumberFormat="0" applyFont="0" applyAlignment="0" applyProtection="0"/>
    <xf numFmtId="0" fontId="64" fillId="60" borderId="0" applyNumberFormat="0" applyBorder="0" applyAlignment="0" applyProtection="0"/>
    <xf numFmtId="0" fontId="85" fillId="51" borderId="42" applyNumberFormat="0" applyAlignment="0" applyProtection="0"/>
    <xf numFmtId="0" fontId="86" fillId="51" borderId="42"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80"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xf numFmtId="0" fontId="8" fillId="0" borderId="0"/>
    <xf numFmtId="0" fontId="1" fillId="0" borderId="0"/>
    <xf numFmtId="0" fontId="8" fillId="0" borderId="0"/>
    <xf numFmtId="0" fontId="1" fillId="0" borderId="0"/>
    <xf numFmtId="0" fontId="39" fillId="0" borderId="0"/>
    <xf numFmtId="0" fontId="87" fillId="0" borderId="0"/>
    <xf numFmtId="0" fontId="1" fillId="0" borderId="0"/>
    <xf numFmtId="0" fontId="8" fillId="0" borderId="0" applyFill="0"/>
    <xf numFmtId="0" fontId="8" fillId="0" borderId="0"/>
    <xf numFmtId="0" fontId="8" fillId="0" borderId="0"/>
    <xf numFmtId="0" fontId="1" fillId="0" borderId="0"/>
    <xf numFmtId="0" fontId="80" fillId="0" borderId="0"/>
    <xf numFmtId="0" fontId="8" fillId="0" borderId="0"/>
    <xf numFmtId="0" fontId="8" fillId="0" borderId="0"/>
    <xf numFmtId="0" fontId="1" fillId="0" borderId="0"/>
    <xf numFmtId="0" fontId="1" fillId="0" borderId="0"/>
    <xf numFmtId="0" fontId="1" fillId="0" borderId="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26" applyNumberFormat="0" applyFill="0" applyAlignment="0" applyProtection="0"/>
    <xf numFmtId="0" fontId="41" fillId="0" borderId="26" applyNumberFormat="0" applyFill="0" applyAlignment="0" applyProtection="0"/>
    <xf numFmtId="0" fontId="41" fillId="0" borderId="26" applyNumberFormat="0" applyFill="0" applyAlignment="0" applyProtection="0"/>
    <xf numFmtId="0" fontId="41" fillId="0" borderId="26" applyNumberFormat="0" applyFill="0" applyAlignment="0" applyProtection="0"/>
    <xf numFmtId="0" fontId="88" fillId="0" borderId="26" applyNumberFormat="0" applyFill="0" applyAlignment="0" applyProtection="0"/>
    <xf numFmtId="0" fontId="85" fillId="51" borderId="42" applyNumberFormat="0" applyAlignment="0" applyProtection="0"/>
    <xf numFmtId="0" fontId="85" fillId="51" borderId="42" applyNumberFormat="0" applyAlignment="0" applyProtection="0"/>
    <xf numFmtId="0" fontId="85" fillId="51" borderId="42" applyNumberFormat="0" applyAlignment="0" applyProtection="0"/>
    <xf numFmtId="44" fontId="8" fillId="0" borderId="0" applyFont="0" applyFill="0" applyBorder="0" applyAlignment="0" applyProtection="0"/>
    <xf numFmtId="0" fontId="69"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89" fillId="0" borderId="0" applyNumberFormat="0" applyFill="0" applyBorder="0" applyAlignment="0" applyProtection="0"/>
    <xf numFmtId="0" fontId="57" fillId="0" borderId="0" applyNumberFormat="0" applyFon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78" fillId="63" borderId="43" applyNumberFormat="0" applyAlignment="0" applyProtection="0"/>
    <xf numFmtId="0" fontId="78" fillId="63" borderId="43" applyNumberFormat="0" applyAlignment="0" applyProtection="0"/>
    <xf numFmtId="0" fontId="1" fillId="44" borderId="0" applyNumberFormat="0" applyBorder="0" applyAlignment="0" applyProtection="0"/>
    <xf numFmtId="0" fontId="79" fillId="63" borderId="43" applyNumberFormat="0" applyAlignment="0" applyProtection="0"/>
    <xf numFmtId="0" fontId="78" fillId="63" borderId="43" applyNumberFormat="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66" fillId="51" borderId="43" applyNumberFormat="0" applyAlignment="0" applyProtection="0"/>
    <xf numFmtId="0" fontId="35" fillId="51" borderId="43" applyNumberFormat="0" applyAlignment="0" applyProtection="0"/>
    <xf numFmtId="0" fontId="35" fillId="51" borderId="43" applyNumberFormat="0" applyAlignment="0" applyProtection="0"/>
    <xf numFmtId="0" fontId="35" fillId="51" borderId="43" applyNumberFormat="0" applyAlignment="0" applyProtection="0"/>
    <xf numFmtId="0" fontId="35" fillId="51" borderId="43" applyNumberFormat="0" applyAlignment="0" applyProtection="0"/>
    <xf numFmtId="0" fontId="35" fillId="51" borderId="43" applyNumberFormat="0" applyAlignment="0" applyProtection="0"/>
    <xf numFmtId="0" fontId="35" fillId="51" borderId="43" applyNumberFormat="0" applyAlignment="0" applyProtection="0"/>
    <xf numFmtId="0" fontId="66" fillId="51" borderId="43" applyNumberFormat="0" applyAlignment="0" applyProtection="0"/>
    <xf numFmtId="0" fontId="78" fillId="63" borderId="43" applyNumberFormat="0" applyAlignment="0" applyProtection="0"/>
    <xf numFmtId="0" fontId="79" fillId="63" borderId="43" applyNumberFormat="0" applyAlignment="0" applyProtection="0"/>
    <xf numFmtId="0" fontId="78" fillId="63" borderId="43" applyNumberFormat="0" applyAlignment="0" applyProtection="0"/>
    <xf numFmtId="0" fontId="78" fillId="63" borderId="4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77" borderId="44" applyNumberFormat="0" applyFont="0" applyAlignment="0" applyProtection="0"/>
    <xf numFmtId="0" fontId="55" fillId="77" borderId="44" applyNumberFormat="0" applyFont="0" applyAlignment="0" applyProtection="0"/>
    <xf numFmtId="0" fontId="8" fillId="77" borderId="44" applyNumberFormat="0" applyFont="0" applyAlignment="0" applyProtection="0"/>
    <xf numFmtId="0" fontId="59" fillId="77" borderId="44" applyNumberFormat="0" applyFont="0" applyAlignment="0" applyProtection="0"/>
    <xf numFmtId="0" fontId="59" fillId="77" borderId="44" applyNumberFormat="0" applyFont="0" applyAlignment="0" applyProtection="0"/>
    <xf numFmtId="0" fontId="59" fillId="77" borderId="44" applyNumberFormat="0" applyFont="0" applyAlignment="0" applyProtection="0"/>
    <xf numFmtId="0" fontId="1" fillId="21" borderId="9" applyNumberFormat="0" applyFont="0" applyAlignment="0" applyProtection="0"/>
    <xf numFmtId="0" fontId="1" fillId="21" borderId="9" applyNumberFormat="0" applyFont="0" applyAlignment="0" applyProtection="0"/>
    <xf numFmtId="0" fontId="1" fillId="21" borderId="9" applyNumberFormat="0" applyFont="0" applyAlignment="0" applyProtection="0"/>
    <xf numFmtId="0" fontId="85" fillId="51" borderId="45" applyNumberFormat="0" applyAlignment="0" applyProtection="0"/>
    <xf numFmtId="0" fontId="86" fillId="51" borderId="4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41" fillId="0" borderId="46" applyNumberFormat="0" applyFill="0" applyAlignment="0" applyProtection="0"/>
    <xf numFmtId="0" fontId="41" fillId="0" borderId="46" applyNumberFormat="0" applyFill="0" applyAlignment="0" applyProtection="0"/>
    <xf numFmtId="0" fontId="41" fillId="0" borderId="46" applyNumberFormat="0" applyFill="0" applyAlignment="0" applyProtection="0"/>
    <xf numFmtId="0" fontId="41" fillId="0" borderId="46" applyNumberFormat="0" applyFill="0" applyAlignment="0" applyProtection="0"/>
    <xf numFmtId="0" fontId="88" fillId="0" borderId="46" applyNumberFormat="0" applyFill="0" applyAlignment="0" applyProtection="0"/>
    <xf numFmtId="0" fontId="85" fillId="51" borderId="45" applyNumberFormat="0" applyAlignment="0" applyProtection="0"/>
    <xf numFmtId="0" fontId="85" fillId="51" borderId="45" applyNumberFormat="0" applyAlignment="0" applyProtection="0"/>
    <xf numFmtId="0" fontId="85" fillId="51" borderId="45" applyNumberFormat="0" applyAlignment="0" applyProtection="0"/>
    <xf numFmtId="0" fontId="8" fillId="77" borderId="44" applyNumberFormat="0" applyFont="0" applyAlignment="0" applyProtection="0"/>
    <xf numFmtId="0" fontId="55" fillId="77" borderId="44" applyNumberFormat="0" applyFont="0" applyAlignment="0" applyProtection="0"/>
    <xf numFmtId="0" fontId="8" fillId="77" borderId="44" applyNumberFormat="0" applyFont="0" applyAlignment="0" applyProtection="0"/>
    <xf numFmtId="0" fontId="59" fillId="77" borderId="44" applyNumberFormat="0" applyFont="0" applyAlignment="0" applyProtection="0"/>
    <xf numFmtId="0" fontId="59" fillId="77" borderId="44" applyNumberFormat="0" applyFont="0" applyAlignment="0" applyProtection="0"/>
    <xf numFmtId="0" fontId="59" fillId="77" borderId="44" applyNumberFormat="0" applyFont="0" applyAlignment="0" applyProtection="0"/>
    <xf numFmtId="0" fontId="85" fillId="51" borderId="45" applyNumberFormat="0" applyAlignment="0" applyProtection="0"/>
    <xf numFmtId="0" fontId="86" fillId="51" borderId="45" applyNumberFormat="0" applyAlignment="0" applyProtection="0"/>
    <xf numFmtId="0" fontId="41" fillId="0" borderId="46" applyNumberFormat="0" applyFill="0" applyAlignment="0" applyProtection="0"/>
    <xf numFmtId="0" fontId="41" fillId="0" borderId="46" applyNumberFormat="0" applyFill="0" applyAlignment="0" applyProtection="0"/>
    <xf numFmtId="0" fontId="41" fillId="0" borderId="46" applyNumberFormat="0" applyFill="0" applyAlignment="0" applyProtection="0"/>
    <xf numFmtId="0" fontId="41" fillId="0" borderId="46" applyNumberFormat="0" applyFill="0" applyAlignment="0" applyProtection="0"/>
    <xf numFmtId="0" fontId="88" fillId="0" borderId="46" applyNumberFormat="0" applyFill="0" applyAlignment="0" applyProtection="0"/>
    <xf numFmtId="0" fontId="85" fillId="51" borderId="45" applyNumberFormat="0" applyAlignment="0" applyProtection="0"/>
    <xf numFmtId="0" fontId="85" fillId="51" borderId="45" applyNumberFormat="0" applyAlignment="0" applyProtection="0"/>
    <xf numFmtId="0" fontId="85" fillId="51" borderId="45" applyNumberFormat="0" applyAlignment="0" applyProtection="0"/>
    <xf numFmtId="0" fontId="1" fillId="0" borderId="0"/>
    <xf numFmtId="43" fontId="1" fillId="0" borderId="0" applyFont="0" applyFill="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35" fillId="51" borderId="43" applyNumberFormat="0" applyAlignment="0" applyProtection="0"/>
    <xf numFmtId="0" fontId="35" fillId="51" borderId="43" applyNumberFormat="0" applyAlignment="0" applyProtection="0"/>
    <xf numFmtId="0" fontId="35" fillId="51" borderId="43" applyNumberFormat="0" applyAlignment="0" applyProtection="0"/>
    <xf numFmtId="0" fontId="66" fillId="51" borderId="43" applyNumberFormat="0" applyAlignment="0" applyProtection="0"/>
    <xf numFmtId="0" fontId="78" fillId="63" borderId="43" applyNumberFormat="0" applyAlignment="0" applyProtection="0"/>
    <xf numFmtId="0" fontId="79" fillId="63" borderId="43" applyNumberFormat="0" applyAlignment="0" applyProtection="0"/>
    <xf numFmtId="0" fontId="78" fillId="63" borderId="43" applyNumberFormat="0" applyAlignment="0" applyProtection="0"/>
    <xf numFmtId="0" fontId="78" fillId="63" borderId="4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77" borderId="44" applyNumberFormat="0" applyFont="0" applyAlignment="0" applyProtection="0"/>
    <xf numFmtId="0" fontId="55" fillId="77" borderId="44" applyNumberFormat="0" applyFont="0" applyAlignment="0" applyProtection="0"/>
    <xf numFmtId="0" fontId="8" fillId="77" borderId="44" applyNumberFormat="0" applyFont="0" applyAlignment="0" applyProtection="0"/>
    <xf numFmtId="0" fontId="59" fillId="77" borderId="44" applyNumberFormat="0" applyFont="0" applyAlignment="0" applyProtection="0"/>
    <xf numFmtId="0" fontId="59" fillId="77" borderId="44" applyNumberFormat="0" applyFont="0" applyAlignment="0" applyProtection="0"/>
    <xf numFmtId="0" fontId="59" fillId="77" borderId="44" applyNumberFormat="0" applyFont="0" applyAlignment="0" applyProtection="0"/>
    <xf numFmtId="0" fontId="1" fillId="21" borderId="9" applyNumberFormat="0" applyFont="0" applyAlignment="0" applyProtection="0"/>
    <xf numFmtId="0" fontId="1" fillId="21" borderId="9" applyNumberFormat="0" applyFont="0" applyAlignment="0" applyProtection="0"/>
    <xf numFmtId="0" fontId="1" fillId="21" borderId="9" applyNumberFormat="0" applyFont="0" applyAlignment="0" applyProtection="0"/>
    <xf numFmtId="0" fontId="85" fillId="51" borderId="45" applyNumberFormat="0" applyAlignment="0" applyProtection="0"/>
    <xf numFmtId="0" fontId="86" fillId="51" borderId="4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46" applyNumberFormat="0" applyFill="0" applyAlignment="0" applyProtection="0"/>
    <xf numFmtId="0" fontId="41" fillId="0" borderId="46" applyNumberFormat="0" applyFill="0" applyAlignment="0" applyProtection="0"/>
    <xf numFmtId="0" fontId="41" fillId="0" borderId="46" applyNumberFormat="0" applyFill="0" applyAlignment="0" applyProtection="0"/>
    <xf numFmtId="0" fontId="41" fillId="0" borderId="46" applyNumberFormat="0" applyFill="0" applyAlignment="0" applyProtection="0"/>
    <xf numFmtId="0" fontId="88" fillId="0" borderId="46" applyNumberFormat="0" applyFill="0" applyAlignment="0" applyProtection="0"/>
    <xf numFmtId="0" fontId="85" fillId="51" borderId="45" applyNumberFormat="0" applyAlignment="0" applyProtection="0"/>
    <xf numFmtId="0" fontId="85" fillId="51" borderId="45" applyNumberFormat="0" applyAlignment="0" applyProtection="0"/>
    <xf numFmtId="0" fontId="85" fillId="51" borderId="45" applyNumberForma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78" fillId="63" borderId="43" applyNumberFormat="0" applyAlignment="0" applyProtection="0"/>
    <xf numFmtId="0" fontId="78" fillId="63" borderId="43" applyNumberFormat="0" applyAlignment="0" applyProtection="0"/>
    <xf numFmtId="0" fontId="1" fillId="44" borderId="0" applyNumberFormat="0" applyBorder="0" applyAlignment="0" applyProtection="0"/>
    <xf numFmtId="0" fontId="79" fillId="63" borderId="43" applyNumberFormat="0" applyAlignment="0" applyProtection="0"/>
    <xf numFmtId="0" fontId="78" fillId="63" borderId="43" applyNumberFormat="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66" fillId="51" borderId="43" applyNumberFormat="0" applyAlignment="0" applyProtection="0"/>
    <xf numFmtId="0" fontId="35" fillId="51" borderId="43" applyNumberFormat="0" applyAlignment="0" applyProtection="0"/>
    <xf numFmtId="0" fontId="35" fillId="51" borderId="43" applyNumberFormat="0" applyAlignment="0" applyProtection="0"/>
    <xf numFmtId="0" fontId="35" fillId="51" borderId="43" applyNumberFormat="0" applyAlignment="0" applyProtection="0"/>
    <xf numFmtId="0" fontId="35" fillId="51" borderId="43" applyNumberFormat="0" applyAlignment="0" applyProtection="0"/>
    <xf numFmtId="0" fontId="35" fillId="51" borderId="43" applyNumberFormat="0" applyAlignment="0" applyProtection="0"/>
    <xf numFmtId="0" fontId="35" fillId="51" borderId="43" applyNumberFormat="0" applyAlignment="0" applyProtection="0"/>
    <xf numFmtId="0" fontId="66" fillId="51" borderId="43" applyNumberFormat="0" applyAlignment="0" applyProtection="0"/>
    <xf numFmtId="0" fontId="78" fillId="63" borderId="43" applyNumberFormat="0" applyAlignment="0" applyProtection="0"/>
    <xf numFmtId="0" fontId="79" fillId="63" borderId="43" applyNumberFormat="0" applyAlignment="0" applyProtection="0"/>
    <xf numFmtId="0" fontId="78" fillId="63" borderId="43" applyNumberFormat="0" applyAlignment="0" applyProtection="0"/>
    <xf numFmtId="0" fontId="78" fillId="63" borderId="4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77" borderId="44" applyNumberFormat="0" applyFont="0" applyAlignment="0" applyProtection="0"/>
    <xf numFmtId="0" fontId="55" fillId="77" borderId="44" applyNumberFormat="0" applyFont="0" applyAlignment="0" applyProtection="0"/>
    <xf numFmtId="0" fontId="8" fillId="77" borderId="44" applyNumberFormat="0" applyFont="0" applyAlignment="0" applyProtection="0"/>
    <xf numFmtId="0" fontId="59" fillId="77" borderId="44" applyNumberFormat="0" applyFont="0" applyAlignment="0" applyProtection="0"/>
    <xf numFmtId="0" fontId="59" fillId="77" borderId="44" applyNumberFormat="0" applyFont="0" applyAlignment="0" applyProtection="0"/>
    <xf numFmtId="0" fontId="59" fillId="77" borderId="44" applyNumberFormat="0" applyFont="0" applyAlignment="0" applyProtection="0"/>
    <xf numFmtId="0" fontId="1" fillId="21" borderId="9" applyNumberFormat="0" applyFont="0" applyAlignment="0" applyProtection="0"/>
    <xf numFmtId="0" fontId="1" fillId="21" borderId="9" applyNumberFormat="0" applyFont="0" applyAlignment="0" applyProtection="0"/>
    <xf numFmtId="0" fontId="1" fillId="21" borderId="9" applyNumberFormat="0" applyFont="0" applyAlignment="0" applyProtection="0"/>
    <xf numFmtId="0" fontId="85" fillId="51" borderId="45" applyNumberFormat="0" applyAlignment="0" applyProtection="0"/>
    <xf numFmtId="0" fontId="86" fillId="51" borderId="4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46" applyNumberFormat="0" applyFill="0" applyAlignment="0" applyProtection="0"/>
    <xf numFmtId="0" fontId="41" fillId="0" borderId="46" applyNumberFormat="0" applyFill="0" applyAlignment="0" applyProtection="0"/>
    <xf numFmtId="0" fontId="41" fillId="0" borderId="46" applyNumberFormat="0" applyFill="0" applyAlignment="0" applyProtection="0"/>
    <xf numFmtId="0" fontId="41" fillId="0" borderId="46" applyNumberFormat="0" applyFill="0" applyAlignment="0" applyProtection="0"/>
    <xf numFmtId="0" fontId="88" fillId="0" borderId="46" applyNumberFormat="0" applyFill="0" applyAlignment="0" applyProtection="0"/>
    <xf numFmtId="0" fontId="85" fillId="51" borderId="45" applyNumberFormat="0" applyAlignment="0" applyProtection="0"/>
    <xf numFmtId="0" fontId="85" fillId="51" borderId="45" applyNumberFormat="0" applyAlignment="0" applyProtection="0"/>
    <xf numFmtId="0" fontId="85" fillId="51" borderId="45" applyNumberFormat="0" applyAlignment="0" applyProtection="0"/>
    <xf numFmtId="0" fontId="8" fillId="77" borderId="44" applyNumberFormat="0" applyFont="0" applyAlignment="0" applyProtection="0"/>
    <xf numFmtId="0" fontId="55" fillId="77" borderId="44" applyNumberFormat="0" applyFont="0" applyAlignment="0" applyProtection="0"/>
    <xf numFmtId="0" fontId="8" fillId="77" borderId="44" applyNumberFormat="0" applyFont="0" applyAlignment="0" applyProtection="0"/>
    <xf numFmtId="0" fontId="59" fillId="77" borderId="44" applyNumberFormat="0" applyFont="0" applyAlignment="0" applyProtection="0"/>
    <xf numFmtId="0" fontId="59" fillId="77" borderId="44" applyNumberFormat="0" applyFont="0" applyAlignment="0" applyProtection="0"/>
    <xf numFmtId="0" fontId="59" fillId="77" borderId="44" applyNumberFormat="0" applyFont="0" applyAlignment="0" applyProtection="0"/>
    <xf numFmtId="0" fontId="85" fillId="51" borderId="45" applyNumberFormat="0" applyAlignment="0" applyProtection="0"/>
    <xf numFmtId="0" fontId="86" fillId="51" borderId="45" applyNumberFormat="0" applyAlignment="0" applyProtection="0"/>
    <xf numFmtId="0" fontId="41" fillId="0" borderId="46" applyNumberFormat="0" applyFill="0" applyAlignment="0" applyProtection="0"/>
    <xf numFmtId="0" fontId="41" fillId="0" borderId="46" applyNumberFormat="0" applyFill="0" applyAlignment="0" applyProtection="0"/>
    <xf numFmtId="0" fontId="41" fillId="0" borderId="46" applyNumberFormat="0" applyFill="0" applyAlignment="0" applyProtection="0"/>
    <xf numFmtId="0" fontId="41" fillId="0" borderId="46" applyNumberFormat="0" applyFill="0" applyAlignment="0" applyProtection="0"/>
    <xf numFmtId="0" fontId="88" fillId="0" borderId="46" applyNumberFormat="0" applyFill="0" applyAlignment="0" applyProtection="0"/>
    <xf numFmtId="0" fontId="85" fillId="51" borderId="45" applyNumberFormat="0" applyAlignment="0" applyProtection="0"/>
    <xf numFmtId="0" fontId="85" fillId="51" borderId="45" applyNumberFormat="0" applyAlignment="0" applyProtection="0"/>
    <xf numFmtId="0" fontId="85" fillId="51" borderId="45" applyNumberFormat="0" applyAlignment="0" applyProtection="0"/>
    <xf numFmtId="0" fontId="35" fillId="51" borderId="47" applyNumberFormat="0" applyAlignment="0" applyProtection="0"/>
    <xf numFmtId="0" fontId="35" fillId="51" borderId="47" applyNumberFormat="0" applyAlignment="0" applyProtection="0"/>
    <xf numFmtId="0" fontId="35" fillId="51" borderId="47" applyNumberFormat="0" applyAlignment="0" applyProtection="0"/>
    <xf numFmtId="0" fontId="66" fillId="51" borderId="47" applyNumberFormat="0" applyAlignment="0" applyProtection="0"/>
    <xf numFmtId="0" fontId="78" fillId="63" borderId="47" applyNumberFormat="0" applyAlignment="0" applyProtection="0"/>
    <xf numFmtId="0" fontId="79"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8" fillId="77" borderId="48" applyNumberFormat="0" applyFont="0" applyAlignment="0" applyProtection="0"/>
    <xf numFmtId="0" fontId="55" fillId="77" borderId="48" applyNumberFormat="0" applyFont="0" applyAlignment="0" applyProtection="0"/>
    <xf numFmtId="0" fontId="8" fillId="77" borderId="48" applyNumberFormat="0" applyFont="0" applyAlignment="0" applyProtection="0"/>
    <xf numFmtId="0" fontId="59" fillId="77" borderId="48" applyNumberFormat="0" applyFont="0" applyAlignment="0" applyProtection="0"/>
    <xf numFmtId="0" fontId="59" fillId="77" borderId="48" applyNumberFormat="0" applyFont="0" applyAlignment="0" applyProtection="0"/>
    <xf numFmtId="0" fontId="59" fillId="77" borderId="48" applyNumberFormat="0" applyFont="0" applyAlignment="0" applyProtection="0"/>
    <xf numFmtId="0" fontId="85" fillId="51" borderId="49" applyNumberFormat="0" applyAlignment="0" applyProtection="0"/>
    <xf numFmtId="0" fontId="86" fillId="51" borderId="49" applyNumberFormat="0" applyAlignment="0" applyProtection="0"/>
    <xf numFmtId="0" fontId="41" fillId="0" borderId="50" applyNumberFormat="0" applyFill="0" applyAlignment="0" applyProtection="0"/>
    <xf numFmtId="0" fontId="41" fillId="0" borderId="50" applyNumberFormat="0" applyFill="0" applyAlignment="0" applyProtection="0"/>
    <xf numFmtId="0" fontId="41" fillId="0" borderId="50" applyNumberFormat="0" applyFill="0" applyAlignment="0" applyProtection="0"/>
    <xf numFmtId="0" fontId="41" fillId="0" borderId="50" applyNumberFormat="0" applyFill="0" applyAlignment="0" applyProtection="0"/>
    <xf numFmtId="0" fontId="88" fillId="0" borderId="50" applyNumberFormat="0" applyFill="0" applyAlignment="0" applyProtection="0"/>
    <xf numFmtId="0" fontId="85" fillId="51" borderId="49" applyNumberFormat="0" applyAlignment="0" applyProtection="0"/>
    <xf numFmtId="0" fontId="85" fillId="51" borderId="49" applyNumberFormat="0" applyAlignment="0" applyProtection="0"/>
    <xf numFmtId="0" fontId="85" fillId="51" borderId="49" applyNumberFormat="0" applyAlignment="0" applyProtection="0"/>
    <xf numFmtId="0" fontId="78" fillId="63" borderId="51" applyNumberFormat="0" applyAlignment="0" applyProtection="0"/>
    <xf numFmtId="0" fontId="78" fillId="63" borderId="51" applyNumberFormat="0" applyAlignment="0" applyProtection="0"/>
    <xf numFmtId="0" fontId="79" fillId="63" borderId="51" applyNumberFormat="0" applyAlignment="0" applyProtection="0"/>
    <xf numFmtId="0" fontId="78" fillId="63" borderId="51" applyNumberFormat="0" applyAlignment="0" applyProtection="0"/>
    <xf numFmtId="0" fontId="66" fillId="51" borderId="51" applyNumberFormat="0" applyAlignment="0" applyProtection="0"/>
    <xf numFmtId="0" fontId="35" fillId="51" borderId="51" applyNumberFormat="0" applyAlignment="0" applyProtection="0"/>
    <xf numFmtId="0" fontId="35" fillId="51" borderId="51" applyNumberFormat="0" applyAlignment="0" applyProtection="0"/>
    <xf numFmtId="0" fontId="35" fillId="51" borderId="51" applyNumberFormat="0" applyAlignment="0" applyProtection="0"/>
    <xf numFmtId="0" fontId="35" fillId="51" borderId="51" applyNumberFormat="0" applyAlignment="0" applyProtection="0"/>
    <xf numFmtId="0" fontId="35" fillId="51" borderId="51" applyNumberFormat="0" applyAlignment="0" applyProtection="0"/>
    <xf numFmtId="0" fontId="35" fillId="51" borderId="51" applyNumberFormat="0" applyAlignment="0" applyProtection="0"/>
    <xf numFmtId="0" fontId="66" fillId="51" borderId="51" applyNumberFormat="0" applyAlignment="0" applyProtection="0"/>
    <xf numFmtId="0" fontId="78" fillId="63" borderId="51" applyNumberFormat="0" applyAlignment="0" applyProtection="0"/>
    <xf numFmtId="0" fontId="79" fillId="63" borderId="51" applyNumberFormat="0" applyAlignment="0" applyProtection="0"/>
    <xf numFmtId="0" fontId="78" fillId="63" borderId="51" applyNumberFormat="0" applyAlignment="0" applyProtection="0"/>
    <xf numFmtId="0" fontId="78" fillId="63" borderId="51" applyNumberFormat="0" applyAlignment="0" applyProtection="0"/>
    <xf numFmtId="0" fontId="8" fillId="77" borderId="52" applyNumberFormat="0" applyFont="0" applyAlignment="0" applyProtection="0"/>
    <xf numFmtId="0" fontId="55" fillId="77" borderId="52" applyNumberFormat="0" applyFont="0" applyAlignment="0" applyProtection="0"/>
    <xf numFmtId="0" fontId="8" fillId="77" borderId="52" applyNumberFormat="0" applyFont="0" applyAlignment="0" applyProtection="0"/>
    <xf numFmtId="0" fontId="59" fillId="77" borderId="52" applyNumberFormat="0" applyFont="0" applyAlignment="0" applyProtection="0"/>
    <xf numFmtId="0" fontId="59" fillId="77" borderId="52" applyNumberFormat="0" applyFont="0" applyAlignment="0" applyProtection="0"/>
    <xf numFmtId="0" fontId="59" fillId="77" borderId="52" applyNumberFormat="0" applyFont="0" applyAlignment="0" applyProtection="0"/>
    <xf numFmtId="0" fontId="85" fillId="51" borderId="53" applyNumberFormat="0" applyAlignment="0" applyProtection="0"/>
    <xf numFmtId="0" fontId="86" fillId="51" borderId="53" applyNumberFormat="0" applyAlignment="0" applyProtection="0"/>
    <xf numFmtId="0" fontId="41" fillId="0" borderId="54" applyNumberFormat="0" applyFill="0" applyAlignment="0" applyProtection="0"/>
    <xf numFmtId="0" fontId="41" fillId="0" borderId="54" applyNumberFormat="0" applyFill="0" applyAlignment="0" applyProtection="0"/>
    <xf numFmtId="0" fontId="41" fillId="0" borderId="54" applyNumberFormat="0" applyFill="0" applyAlignment="0" applyProtection="0"/>
    <xf numFmtId="0" fontId="41" fillId="0" borderId="54" applyNumberFormat="0" applyFill="0" applyAlignment="0" applyProtection="0"/>
    <xf numFmtId="0" fontId="88" fillId="0" borderId="54" applyNumberFormat="0" applyFill="0" applyAlignment="0" applyProtection="0"/>
    <xf numFmtId="0" fontId="85" fillId="51" borderId="53" applyNumberFormat="0" applyAlignment="0" applyProtection="0"/>
    <xf numFmtId="0" fontId="85" fillId="51" borderId="53" applyNumberFormat="0" applyAlignment="0" applyProtection="0"/>
    <xf numFmtId="0" fontId="85" fillId="51" borderId="53" applyNumberFormat="0" applyAlignment="0" applyProtection="0"/>
    <xf numFmtId="0" fontId="8" fillId="77" borderId="52" applyNumberFormat="0" applyFont="0" applyAlignment="0" applyProtection="0"/>
    <xf numFmtId="0" fontId="55" fillId="77" borderId="52" applyNumberFormat="0" applyFont="0" applyAlignment="0" applyProtection="0"/>
    <xf numFmtId="0" fontId="8" fillId="77" borderId="52" applyNumberFormat="0" applyFont="0" applyAlignment="0" applyProtection="0"/>
    <xf numFmtId="0" fontId="59" fillId="77" borderId="52" applyNumberFormat="0" applyFont="0" applyAlignment="0" applyProtection="0"/>
    <xf numFmtId="0" fontId="59" fillId="77" borderId="52" applyNumberFormat="0" applyFont="0" applyAlignment="0" applyProtection="0"/>
    <xf numFmtId="0" fontId="59" fillId="77" borderId="52" applyNumberFormat="0" applyFont="0" applyAlignment="0" applyProtection="0"/>
    <xf numFmtId="0" fontId="85" fillId="51" borderId="53" applyNumberFormat="0" applyAlignment="0" applyProtection="0"/>
    <xf numFmtId="0" fontId="86" fillId="51" borderId="53" applyNumberFormat="0" applyAlignment="0" applyProtection="0"/>
    <xf numFmtId="0" fontId="41" fillId="0" borderId="54" applyNumberFormat="0" applyFill="0" applyAlignment="0" applyProtection="0"/>
    <xf numFmtId="0" fontId="41" fillId="0" borderId="54" applyNumberFormat="0" applyFill="0" applyAlignment="0" applyProtection="0"/>
    <xf numFmtId="0" fontId="41" fillId="0" borderId="54" applyNumberFormat="0" applyFill="0" applyAlignment="0" applyProtection="0"/>
    <xf numFmtId="0" fontId="41" fillId="0" borderId="54" applyNumberFormat="0" applyFill="0" applyAlignment="0" applyProtection="0"/>
    <xf numFmtId="0" fontId="88" fillId="0" borderId="54" applyNumberFormat="0" applyFill="0" applyAlignment="0" applyProtection="0"/>
    <xf numFmtId="0" fontId="85" fillId="51" borderId="53" applyNumberFormat="0" applyAlignment="0" applyProtection="0"/>
    <xf numFmtId="0" fontId="85" fillId="51" borderId="53" applyNumberFormat="0" applyAlignment="0" applyProtection="0"/>
    <xf numFmtId="0" fontId="85" fillId="51" borderId="53" applyNumberFormat="0" applyAlignment="0" applyProtection="0"/>
    <xf numFmtId="0" fontId="35" fillId="51" borderId="51" applyNumberFormat="0" applyAlignment="0" applyProtection="0"/>
    <xf numFmtId="0" fontId="35" fillId="51" borderId="51" applyNumberFormat="0" applyAlignment="0" applyProtection="0"/>
    <xf numFmtId="0" fontId="35" fillId="51" borderId="51" applyNumberFormat="0" applyAlignment="0" applyProtection="0"/>
    <xf numFmtId="0" fontId="66" fillId="51" borderId="51" applyNumberFormat="0" applyAlignment="0" applyProtection="0"/>
    <xf numFmtId="0" fontId="78" fillId="63" borderId="51" applyNumberFormat="0" applyAlignment="0" applyProtection="0"/>
    <xf numFmtId="0" fontId="79" fillId="63" borderId="51" applyNumberFormat="0" applyAlignment="0" applyProtection="0"/>
    <xf numFmtId="0" fontId="78" fillId="63" borderId="51" applyNumberFormat="0" applyAlignment="0" applyProtection="0"/>
    <xf numFmtId="0" fontId="78" fillId="63" borderId="51" applyNumberFormat="0" applyAlignment="0" applyProtection="0"/>
    <xf numFmtId="0" fontId="8" fillId="77" borderId="52" applyNumberFormat="0" applyFont="0" applyAlignment="0" applyProtection="0"/>
    <xf numFmtId="0" fontId="55" fillId="77" borderId="52" applyNumberFormat="0" applyFont="0" applyAlignment="0" applyProtection="0"/>
    <xf numFmtId="0" fontId="8" fillId="77" borderId="52" applyNumberFormat="0" applyFont="0" applyAlignment="0" applyProtection="0"/>
    <xf numFmtId="0" fontId="59" fillId="77" borderId="52" applyNumberFormat="0" applyFont="0" applyAlignment="0" applyProtection="0"/>
    <xf numFmtId="0" fontId="59" fillId="77" borderId="52" applyNumberFormat="0" applyFont="0" applyAlignment="0" applyProtection="0"/>
    <xf numFmtId="0" fontId="59" fillId="77" borderId="52" applyNumberFormat="0" applyFont="0" applyAlignment="0" applyProtection="0"/>
    <xf numFmtId="0" fontId="85" fillId="51" borderId="53" applyNumberFormat="0" applyAlignment="0" applyProtection="0"/>
    <xf numFmtId="0" fontId="86" fillId="51" borderId="53" applyNumberFormat="0" applyAlignment="0" applyProtection="0"/>
    <xf numFmtId="0" fontId="41" fillId="0" borderId="54" applyNumberFormat="0" applyFill="0" applyAlignment="0" applyProtection="0"/>
    <xf numFmtId="0" fontId="41" fillId="0" borderId="54" applyNumberFormat="0" applyFill="0" applyAlignment="0" applyProtection="0"/>
    <xf numFmtId="0" fontId="41" fillId="0" borderId="54" applyNumberFormat="0" applyFill="0" applyAlignment="0" applyProtection="0"/>
    <xf numFmtId="0" fontId="41" fillId="0" borderId="54" applyNumberFormat="0" applyFill="0" applyAlignment="0" applyProtection="0"/>
    <xf numFmtId="0" fontId="88" fillId="0" borderId="54" applyNumberFormat="0" applyFill="0" applyAlignment="0" applyProtection="0"/>
    <xf numFmtId="0" fontId="85" fillId="51" borderId="53" applyNumberFormat="0" applyAlignment="0" applyProtection="0"/>
    <xf numFmtId="0" fontId="85" fillId="51" borderId="53" applyNumberFormat="0" applyAlignment="0" applyProtection="0"/>
    <xf numFmtId="0" fontId="85" fillId="51" borderId="53" applyNumberFormat="0" applyAlignment="0" applyProtection="0"/>
    <xf numFmtId="0" fontId="78" fillId="63" borderId="51" applyNumberFormat="0" applyAlignment="0" applyProtection="0"/>
    <xf numFmtId="0" fontId="78" fillId="63" borderId="51" applyNumberFormat="0" applyAlignment="0" applyProtection="0"/>
    <xf numFmtId="0" fontId="79" fillId="63" borderId="51" applyNumberFormat="0" applyAlignment="0" applyProtection="0"/>
    <xf numFmtId="0" fontId="78" fillId="63" borderId="51" applyNumberFormat="0" applyAlignment="0" applyProtection="0"/>
    <xf numFmtId="0" fontId="66" fillId="51" borderId="51" applyNumberFormat="0" applyAlignment="0" applyProtection="0"/>
    <xf numFmtId="0" fontId="35" fillId="51" borderId="51" applyNumberFormat="0" applyAlignment="0" applyProtection="0"/>
    <xf numFmtId="0" fontId="35" fillId="51" borderId="51" applyNumberFormat="0" applyAlignment="0" applyProtection="0"/>
    <xf numFmtId="0" fontId="35" fillId="51" borderId="51" applyNumberFormat="0" applyAlignment="0" applyProtection="0"/>
    <xf numFmtId="0" fontId="35" fillId="51" borderId="51" applyNumberFormat="0" applyAlignment="0" applyProtection="0"/>
    <xf numFmtId="0" fontId="35" fillId="51" borderId="51" applyNumberFormat="0" applyAlignment="0" applyProtection="0"/>
    <xf numFmtId="0" fontId="35" fillId="51" borderId="51" applyNumberFormat="0" applyAlignment="0" applyProtection="0"/>
    <xf numFmtId="0" fontId="66" fillId="51" borderId="51" applyNumberFormat="0" applyAlignment="0" applyProtection="0"/>
    <xf numFmtId="0" fontId="78" fillId="63" borderId="51" applyNumberFormat="0" applyAlignment="0" applyProtection="0"/>
    <xf numFmtId="0" fontId="79" fillId="63" borderId="51" applyNumberFormat="0" applyAlignment="0" applyProtection="0"/>
    <xf numFmtId="0" fontId="78" fillId="63" borderId="51" applyNumberFormat="0" applyAlignment="0" applyProtection="0"/>
    <xf numFmtId="0" fontId="78" fillId="63" borderId="51" applyNumberFormat="0" applyAlignment="0" applyProtection="0"/>
    <xf numFmtId="0" fontId="8" fillId="77" borderId="52" applyNumberFormat="0" applyFont="0" applyAlignment="0" applyProtection="0"/>
    <xf numFmtId="0" fontId="55" fillId="77" borderId="52" applyNumberFormat="0" applyFont="0" applyAlignment="0" applyProtection="0"/>
    <xf numFmtId="0" fontId="8" fillId="77" borderId="52" applyNumberFormat="0" applyFont="0" applyAlignment="0" applyProtection="0"/>
    <xf numFmtId="0" fontId="59" fillId="77" borderId="52" applyNumberFormat="0" applyFont="0" applyAlignment="0" applyProtection="0"/>
    <xf numFmtId="0" fontId="59" fillId="77" borderId="52" applyNumberFormat="0" applyFont="0" applyAlignment="0" applyProtection="0"/>
    <xf numFmtId="0" fontId="59" fillId="77" borderId="52" applyNumberFormat="0" applyFont="0" applyAlignment="0" applyProtection="0"/>
    <xf numFmtId="0" fontId="85" fillId="51" borderId="53" applyNumberFormat="0" applyAlignment="0" applyProtection="0"/>
    <xf numFmtId="0" fontId="86" fillId="51" borderId="53" applyNumberFormat="0" applyAlignment="0" applyProtection="0"/>
    <xf numFmtId="0" fontId="41" fillId="0" borderId="54" applyNumberFormat="0" applyFill="0" applyAlignment="0" applyProtection="0"/>
    <xf numFmtId="0" fontId="41" fillId="0" borderId="54" applyNumberFormat="0" applyFill="0" applyAlignment="0" applyProtection="0"/>
    <xf numFmtId="0" fontId="41" fillId="0" borderId="54" applyNumberFormat="0" applyFill="0" applyAlignment="0" applyProtection="0"/>
    <xf numFmtId="0" fontId="41" fillId="0" borderId="54" applyNumberFormat="0" applyFill="0" applyAlignment="0" applyProtection="0"/>
    <xf numFmtId="0" fontId="88" fillId="0" borderId="54" applyNumberFormat="0" applyFill="0" applyAlignment="0" applyProtection="0"/>
    <xf numFmtId="0" fontId="85" fillId="51" borderId="53" applyNumberFormat="0" applyAlignment="0" applyProtection="0"/>
    <xf numFmtId="0" fontId="85" fillId="51" borderId="53" applyNumberFormat="0" applyAlignment="0" applyProtection="0"/>
    <xf numFmtId="0" fontId="85" fillId="51" borderId="53" applyNumberFormat="0" applyAlignment="0" applyProtection="0"/>
    <xf numFmtId="0" fontId="8" fillId="77" borderId="52" applyNumberFormat="0" applyFont="0" applyAlignment="0" applyProtection="0"/>
    <xf numFmtId="0" fontId="55" fillId="77" borderId="52" applyNumberFormat="0" applyFont="0" applyAlignment="0" applyProtection="0"/>
    <xf numFmtId="0" fontId="8" fillId="77" borderId="52" applyNumberFormat="0" applyFont="0" applyAlignment="0" applyProtection="0"/>
    <xf numFmtId="0" fontId="59" fillId="77" borderId="52" applyNumberFormat="0" applyFont="0" applyAlignment="0" applyProtection="0"/>
    <xf numFmtId="0" fontId="59" fillId="77" borderId="52" applyNumberFormat="0" applyFont="0" applyAlignment="0" applyProtection="0"/>
    <xf numFmtId="0" fontId="59" fillId="77" borderId="52" applyNumberFormat="0" applyFont="0" applyAlignment="0" applyProtection="0"/>
    <xf numFmtId="0" fontId="85" fillId="51" borderId="53" applyNumberFormat="0" applyAlignment="0" applyProtection="0"/>
    <xf numFmtId="0" fontId="86" fillId="51" borderId="53" applyNumberFormat="0" applyAlignment="0" applyProtection="0"/>
    <xf numFmtId="0" fontId="41" fillId="0" borderId="54" applyNumberFormat="0" applyFill="0" applyAlignment="0" applyProtection="0"/>
    <xf numFmtId="0" fontId="41" fillId="0" borderId="54" applyNumberFormat="0" applyFill="0" applyAlignment="0" applyProtection="0"/>
    <xf numFmtId="0" fontId="41" fillId="0" borderId="54" applyNumberFormat="0" applyFill="0" applyAlignment="0" applyProtection="0"/>
    <xf numFmtId="0" fontId="41" fillId="0" borderId="54" applyNumberFormat="0" applyFill="0" applyAlignment="0" applyProtection="0"/>
    <xf numFmtId="0" fontId="88" fillId="0" borderId="54" applyNumberFormat="0" applyFill="0" applyAlignment="0" applyProtection="0"/>
    <xf numFmtId="0" fontId="85" fillId="51" borderId="53" applyNumberFormat="0" applyAlignment="0" applyProtection="0"/>
    <xf numFmtId="0" fontId="85" fillId="51" borderId="53" applyNumberFormat="0" applyAlignment="0" applyProtection="0"/>
    <xf numFmtId="0" fontId="85" fillId="51" borderId="53" applyNumberFormat="0" applyAlignment="0" applyProtection="0"/>
  </cellStyleXfs>
  <cellXfs count="196">
    <xf numFmtId="0" fontId="0" fillId="0" borderId="0" xfId="0">
      <alignment vertical="top"/>
    </xf>
    <xf numFmtId="0" fontId="8" fillId="0" borderId="0" xfId="70" applyFont="1" applyFill="1" applyBorder="1" applyAlignment="1">
      <alignment horizontal="left" vertical="top" wrapText="1"/>
    </xf>
    <xf numFmtId="164" fontId="4" fillId="0" borderId="32" xfId="71" applyNumberFormat="1" applyFont="1" applyFill="1" applyBorder="1" applyAlignment="1"/>
    <xf numFmtId="0" fontId="8" fillId="0" borderId="32" xfId="73" applyFont="1" applyBorder="1">
      <alignment vertical="top"/>
    </xf>
    <xf numFmtId="164" fontId="4" fillId="0" borderId="0" xfId="71" applyNumberFormat="1" applyFont="1" applyFill="1" applyAlignment="1"/>
    <xf numFmtId="0" fontId="8" fillId="0" borderId="14" xfId="73" applyFont="1" applyBorder="1">
      <alignment vertical="top"/>
    </xf>
    <xf numFmtId="0" fontId="8" fillId="0" borderId="29" xfId="73" applyFont="1" applyBorder="1">
      <alignment vertical="top"/>
    </xf>
    <xf numFmtId="43" fontId="8" fillId="0" borderId="0" xfId="73" applyNumberFormat="1" applyBorder="1">
      <alignment vertical="top"/>
    </xf>
    <xf numFmtId="0" fontId="8" fillId="0" borderId="14" xfId="73" applyBorder="1">
      <alignment vertical="top"/>
    </xf>
    <xf numFmtId="0" fontId="8" fillId="0" borderId="29" xfId="73" applyBorder="1">
      <alignment vertical="top"/>
    </xf>
    <xf numFmtId="0" fontId="8" fillId="0" borderId="32" xfId="73" applyBorder="1">
      <alignment vertical="top"/>
    </xf>
    <xf numFmtId="165" fontId="8" fillId="0" borderId="14" xfId="65" applyNumberFormat="1" applyFont="1" applyFill="1" applyBorder="1" applyAlignment="1" applyProtection="1">
      <alignment horizontal="left"/>
      <protection locked="0"/>
    </xf>
    <xf numFmtId="165" fontId="8" fillId="0" borderId="29" xfId="65" applyNumberFormat="1" applyFont="1" applyFill="1" applyBorder="1" applyAlignment="1" applyProtection="1">
      <alignment horizontal="left"/>
      <protection locked="0"/>
    </xf>
    <xf numFmtId="0" fontId="0" fillId="0" borderId="0" xfId="66" applyFont="1"/>
    <xf numFmtId="0" fontId="8" fillId="0" borderId="0" xfId="66" applyFont="1"/>
    <xf numFmtId="165" fontId="8" fillId="0" borderId="32" xfId="69" applyNumberFormat="1" applyFont="1" applyFill="1" applyBorder="1"/>
    <xf numFmtId="165" fontId="8" fillId="0" borderId="14" xfId="69" applyNumberFormat="1" applyFont="1" applyFill="1" applyBorder="1"/>
    <xf numFmtId="167" fontId="4" fillId="0" borderId="0" xfId="69" applyNumberFormat="1" applyFont="1" applyFill="1" applyBorder="1" applyAlignment="1">
      <alignment horizontal="center"/>
    </xf>
    <xf numFmtId="167" fontId="8" fillId="0" borderId="0" xfId="69" applyNumberFormat="1" applyFont="1" applyFill="1" applyAlignment="1">
      <alignment horizontal="center"/>
    </xf>
    <xf numFmtId="167" fontId="4" fillId="0" borderId="0" xfId="69" applyNumberFormat="1" applyFont="1"/>
    <xf numFmtId="167" fontId="4" fillId="0" borderId="0" xfId="69" applyNumberFormat="1" applyFont="1" applyAlignment="1">
      <alignment horizontal="center"/>
    </xf>
    <xf numFmtId="167" fontId="8" fillId="0" borderId="32" xfId="69" applyNumberFormat="1" applyFont="1" applyFill="1" applyBorder="1"/>
    <xf numFmtId="167" fontId="8" fillId="0" borderId="14" xfId="69" applyNumberFormat="1" applyFont="1" applyFill="1" applyBorder="1"/>
    <xf numFmtId="10" fontId="8" fillId="0" borderId="0" xfId="67">
      <alignment vertical="top"/>
    </xf>
    <xf numFmtId="43" fontId="8" fillId="0" borderId="29" xfId="71" applyFont="1" applyFill="1" applyBorder="1" applyAlignment="1"/>
    <xf numFmtId="0" fontId="4" fillId="0" borderId="0" xfId="66" applyFont="1"/>
    <xf numFmtId="43" fontId="8" fillId="0" borderId="0" xfId="67" applyNumberFormat="1">
      <alignment vertical="top"/>
    </xf>
    <xf numFmtId="10" fontId="8" fillId="0" borderId="0" xfId="67" applyAlignment="1">
      <alignment horizontal="left" vertical="top"/>
    </xf>
    <xf numFmtId="164" fontId="4" fillId="0" borderId="0" xfId="71" applyNumberFormat="1" applyFont="1" applyFill="1" applyBorder="1" applyAlignment="1"/>
    <xf numFmtId="0" fontId="9" fillId="0" borderId="0" xfId="66" applyFont="1"/>
    <xf numFmtId="0" fontId="8" fillId="0" borderId="0" xfId="70"/>
    <xf numFmtId="0" fontId="9" fillId="8" borderId="0" xfId="66" applyFont="1" applyFill="1"/>
    <xf numFmtId="43" fontId="8" fillId="0" borderId="2" xfId="73" applyNumberFormat="1" applyBorder="1">
      <alignment vertical="top"/>
    </xf>
    <xf numFmtId="0" fontId="8" fillId="49" borderId="16" xfId="70" applyFont="1" applyFill="1" applyBorder="1" applyAlignment="1">
      <alignment wrapText="1"/>
    </xf>
    <xf numFmtId="0" fontId="8" fillId="49" borderId="15" xfId="70" applyFont="1" applyFill="1" applyBorder="1" applyAlignment="1">
      <alignment horizontal="center" vertical="top"/>
    </xf>
    <xf numFmtId="0" fontId="34" fillId="49" borderId="23" xfId="70" applyNumberFormat="1" applyFont="1" applyFill="1" applyBorder="1" applyAlignment="1">
      <alignment horizontal="left" vertical="top" wrapText="1"/>
    </xf>
    <xf numFmtId="0" fontId="8" fillId="49" borderId="0" xfId="70" applyFont="1" applyFill="1" applyAlignment="1">
      <alignment horizontal="center" vertical="top"/>
    </xf>
    <xf numFmtId="0" fontId="8" fillId="49" borderId="21" xfId="70" applyFont="1" applyFill="1" applyBorder="1" applyAlignment="1">
      <alignment horizontal="center" vertical="top"/>
    </xf>
    <xf numFmtId="0" fontId="8" fillId="49" borderId="19" xfId="70" applyFont="1" applyFill="1" applyBorder="1" applyAlignment="1">
      <alignment horizontal="center" vertical="top"/>
    </xf>
    <xf numFmtId="0" fontId="8" fillId="49" borderId="17" xfId="70" applyFont="1" applyFill="1" applyBorder="1" applyAlignment="1">
      <alignment horizontal="center" vertical="top"/>
    </xf>
    <xf numFmtId="0" fontId="8" fillId="49" borderId="0" xfId="70" applyFont="1" applyFill="1" applyAlignment="1">
      <alignment horizontal="left" vertical="top" wrapText="1"/>
    </xf>
    <xf numFmtId="0" fontId="8" fillId="49" borderId="0" xfId="70" applyFont="1" applyFill="1" applyAlignment="1">
      <alignment horizontal="left" vertical="top"/>
    </xf>
    <xf numFmtId="0" fontId="43" fillId="0" borderId="0" xfId="70" applyFont="1" applyAlignment="1">
      <alignment wrapText="1"/>
    </xf>
    <xf numFmtId="0" fontId="8" fillId="0" borderId="0" xfId="70" applyAlignment="1">
      <alignment wrapText="1"/>
    </xf>
    <xf numFmtId="0" fontId="43" fillId="0" borderId="0" xfId="70" quotePrefix="1" applyFont="1" applyAlignment="1">
      <alignment wrapText="1"/>
    </xf>
    <xf numFmtId="0" fontId="8" fillId="0" borderId="0" xfId="70" applyFont="1" applyAlignment="1">
      <alignment vertical="center" wrapText="1"/>
    </xf>
    <xf numFmtId="0" fontId="8" fillId="0" borderId="0" xfId="70" quotePrefix="1" applyFont="1" applyFill="1" applyBorder="1" applyAlignment="1">
      <alignment horizontal="left" vertical="top" wrapText="1"/>
    </xf>
    <xf numFmtId="0" fontId="8" fillId="0" borderId="0" xfId="70" applyFont="1" applyFill="1" applyBorder="1" applyAlignment="1">
      <alignment wrapText="1"/>
    </xf>
    <xf numFmtId="0" fontId="8" fillId="49" borderId="0" xfId="70" applyFont="1" applyFill="1" applyBorder="1"/>
    <xf numFmtId="0" fontId="8" fillId="0" borderId="0" xfId="70" applyFont="1" applyFill="1" applyAlignment="1">
      <alignment horizontal="left" vertical="top" wrapText="1"/>
    </xf>
    <xf numFmtId="0" fontId="8" fillId="49" borderId="0" xfId="70" applyFont="1" applyFill="1" applyBorder="1" applyAlignment="1">
      <alignment horizontal="center" vertical="top"/>
    </xf>
    <xf numFmtId="10" fontId="8" fillId="15" borderId="0" xfId="67" applyFill="1" applyBorder="1">
      <alignment vertical="top"/>
    </xf>
    <xf numFmtId="166" fontId="8" fillId="0" borderId="2" xfId="67" applyNumberFormat="1" applyFont="1" applyFill="1" applyBorder="1" applyAlignment="1">
      <alignment vertical="center"/>
    </xf>
    <xf numFmtId="164" fontId="8" fillId="16" borderId="0" xfId="75" applyNumberFormat="1" applyBorder="1">
      <alignment vertical="top"/>
    </xf>
    <xf numFmtId="164" fontId="8" fillId="0" borderId="32" xfId="69" applyNumberFormat="1" applyFont="1" applyFill="1" applyBorder="1" applyAlignment="1"/>
    <xf numFmtId="167" fontId="8" fillId="0" borderId="29" xfId="69" applyNumberFormat="1" applyFont="1" applyFill="1" applyBorder="1"/>
    <xf numFmtId="164" fontId="8" fillId="48" borderId="2" xfId="69" applyNumberFormat="1" applyFont="1" applyFill="1" applyBorder="1" applyAlignment="1"/>
    <xf numFmtId="39" fontId="33" fillId="48" borderId="0" xfId="70" applyNumberFormat="1" applyFont="1" applyFill="1" applyBorder="1" applyAlignment="1">
      <alignment horizontal="center" vertical="center"/>
    </xf>
    <xf numFmtId="164" fontId="8" fillId="0" borderId="0" xfId="68" applyNumberFormat="1" applyFont="1" applyFill="1" applyBorder="1" applyAlignment="1">
      <alignment vertical="center"/>
    </xf>
    <xf numFmtId="43" fontId="8" fillId="0" borderId="0" xfId="73" applyNumberFormat="1">
      <alignment vertical="top"/>
    </xf>
    <xf numFmtId="164" fontId="8" fillId="0" borderId="0" xfId="71" applyNumberFormat="1" applyFont="1" applyFill="1" applyAlignment="1"/>
    <xf numFmtId="0" fontId="8" fillId="0" borderId="0" xfId="70" applyNumberFormat="1" applyFont="1" applyFill="1" applyBorder="1" applyAlignment="1">
      <alignment horizontal="right" vertical="center"/>
    </xf>
    <xf numFmtId="164" fontId="8" fillId="48" borderId="0" xfId="71" applyNumberFormat="1" applyFont="1" applyFill="1" applyBorder="1" applyAlignment="1">
      <alignment vertical="center"/>
    </xf>
    <xf numFmtId="164" fontId="8" fillId="14" borderId="0" xfId="83" applyNumberFormat="1">
      <alignment vertical="top"/>
    </xf>
    <xf numFmtId="0" fontId="8" fillId="48" borderId="0" xfId="70" applyNumberFormat="1" applyFont="1" applyFill="1" applyBorder="1" applyAlignment="1">
      <alignment vertical="center"/>
    </xf>
    <xf numFmtId="0" fontId="8" fillId="0" borderId="0" xfId="70" applyFont="1" applyFill="1" applyBorder="1" applyAlignment="1">
      <alignment horizontal="right" vertical="center"/>
    </xf>
    <xf numFmtId="0" fontId="8" fillId="48" borderId="0" xfId="70" applyFont="1" applyFill="1" applyBorder="1" applyAlignment="1">
      <alignment vertical="center"/>
    </xf>
    <xf numFmtId="167" fontId="8" fillId="0" borderId="2" xfId="69" applyNumberFormat="1" applyFont="1" applyFill="1" applyBorder="1"/>
    <xf numFmtId="0" fontId="8" fillId="0" borderId="0" xfId="70" applyFont="1" applyFill="1" applyBorder="1" applyAlignment="1">
      <alignment vertical="center"/>
    </xf>
    <xf numFmtId="0" fontId="8" fillId="48" borderId="0" xfId="70" applyFont="1" applyFill="1" applyBorder="1" applyAlignment="1">
      <alignment horizontal="right" vertical="center"/>
    </xf>
    <xf numFmtId="43" fontId="8" fillId="0" borderId="0" xfId="78" applyFill="1">
      <alignment vertical="top"/>
    </xf>
    <xf numFmtId="0" fontId="8" fillId="0" borderId="0" xfId="73" applyFont="1" applyAlignment="1">
      <alignment vertical="top"/>
    </xf>
    <xf numFmtId="0" fontId="8" fillId="48" borderId="0" xfId="73" applyFill="1">
      <alignment vertical="top"/>
    </xf>
    <xf numFmtId="43" fontId="8" fillId="16" borderId="33" xfId="75" applyBorder="1">
      <alignment vertical="top"/>
    </xf>
    <xf numFmtId="43" fontId="8" fillId="16" borderId="34" xfId="75" applyBorder="1">
      <alignment vertical="top"/>
    </xf>
    <xf numFmtId="43" fontId="8" fillId="16" borderId="28" xfId="75" applyBorder="1">
      <alignment vertical="top"/>
    </xf>
    <xf numFmtId="43" fontId="8" fillId="16" borderId="27" xfId="75" applyBorder="1">
      <alignment vertical="top"/>
    </xf>
    <xf numFmtId="43" fontId="8" fillId="16" borderId="36" xfId="75" applyBorder="1">
      <alignment vertical="top"/>
    </xf>
    <xf numFmtId="43" fontId="8" fillId="16" borderId="31" xfId="75" applyBorder="1">
      <alignment vertical="top"/>
    </xf>
    <xf numFmtId="43" fontId="8" fillId="14" borderId="32" xfId="78" applyFill="1" applyBorder="1">
      <alignment vertical="top"/>
    </xf>
    <xf numFmtId="43" fontId="8" fillId="53" borderId="32" xfId="84" applyNumberFormat="1" applyBorder="1">
      <alignment vertical="top"/>
    </xf>
    <xf numFmtId="43" fontId="8" fillId="14" borderId="14" xfId="78" applyFill="1" applyBorder="1">
      <alignment vertical="top"/>
    </xf>
    <xf numFmtId="43" fontId="8" fillId="53" borderId="14" xfId="84" applyNumberFormat="1" applyBorder="1">
      <alignment vertical="top"/>
    </xf>
    <xf numFmtId="43" fontId="8" fillId="14" borderId="29" xfId="78" applyFill="1" applyBorder="1">
      <alignment vertical="top"/>
    </xf>
    <xf numFmtId="43" fontId="8" fillId="53" borderId="29" xfId="84" applyNumberFormat="1" applyBorder="1">
      <alignment vertical="top"/>
    </xf>
    <xf numFmtId="0" fontId="17" fillId="0" borderId="0" xfId="73" applyFont="1">
      <alignment vertical="top"/>
    </xf>
    <xf numFmtId="43" fontId="8" fillId="53" borderId="4" xfId="84" applyNumberFormat="1" applyBorder="1">
      <alignment vertical="top"/>
    </xf>
    <xf numFmtId="0" fontId="8" fillId="0" borderId="1" xfId="73" applyBorder="1">
      <alignment vertical="top"/>
    </xf>
    <xf numFmtId="0" fontId="8" fillId="0" borderId="3" xfId="73" applyBorder="1">
      <alignment vertical="top"/>
    </xf>
    <xf numFmtId="43" fontId="8" fillId="53" borderId="33" xfId="84" applyNumberFormat="1" applyBorder="1">
      <alignment vertical="top"/>
    </xf>
    <xf numFmtId="0" fontId="8" fillId="0" borderId="35" xfId="73" applyBorder="1">
      <alignment vertical="top"/>
    </xf>
    <xf numFmtId="0" fontId="8" fillId="0" borderId="34" xfId="73" applyBorder="1">
      <alignment vertical="top"/>
    </xf>
    <xf numFmtId="43" fontId="8" fillId="53" borderId="28" xfId="84" applyNumberFormat="1" applyBorder="1">
      <alignment vertical="top"/>
    </xf>
    <xf numFmtId="0" fontId="8" fillId="0" borderId="0" xfId="73" applyBorder="1">
      <alignment vertical="top"/>
    </xf>
    <xf numFmtId="0" fontId="8" fillId="0" borderId="27" xfId="73" applyBorder="1">
      <alignment vertical="top"/>
    </xf>
    <xf numFmtId="43" fontId="8" fillId="53" borderId="36" xfId="84" applyNumberFormat="1" applyBorder="1">
      <alignment vertical="top"/>
    </xf>
    <xf numFmtId="0" fontId="8" fillId="0" borderId="30" xfId="73" applyBorder="1">
      <alignment vertical="top"/>
    </xf>
    <xf numFmtId="0" fontId="8" fillId="0" borderId="31" xfId="73" applyBorder="1">
      <alignment vertical="top"/>
    </xf>
    <xf numFmtId="0" fontId="11" fillId="5" borderId="1" xfId="82" applyNumberFormat="1">
      <alignment vertical="top"/>
    </xf>
    <xf numFmtId="0" fontId="8" fillId="0" borderId="2" xfId="73" applyBorder="1">
      <alignment vertical="top"/>
    </xf>
    <xf numFmtId="0" fontId="8" fillId="0" borderId="2" xfId="73" applyFont="1" applyBorder="1">
      <alignment vertical="top"/>
    </xf>
    <xf numFmtId="49" fontId="8" fillId="22" borderId="2" xfId="86" applyFont="1" applyBorder="1">
      <alignment vertical="top"/>
    </xf>
    <xf numFmtId="0" fontId="16" fillId="6" borderId="1" xfId="73" applyFont="1" applyFill="1" applyBorder="1">
      <alignment vertical="top"/>
    </xf>
    <xf numFmtId="0" fontId="10" fillId="6" borderId="1" xfId="73" applyFont="1" applyFill="1" applyBorder="1">
      <alignment vertical="top"/>
    </xf>
    <xf numFmtId="0" fontId="11" fillId="6" borderId="1" xfId="73" applyFont="1" applyFill="1" applyBorder="1">
      <alignment vertical="top"/>
    </xf>
    <xf numFmtId="49" fontId="8" fillId="22" borderId="0" xfId="86" applyFont="1" applyBorder="1">
      <alignment vertical="top"/>
    </xf>
    <xf numFmtId="0" fontId="8" fillId="17" borderId="0" xfId="73" applyFill="1">
      <alignment vertical="top"/>
    </xf>
    <xf numFmtId="2" fontId="8" fillId="13" borderId="0" xfId="73" applyNumberFormat="1" applyFill="1">
      <alignment vertical="top"/>
    </xf>
    <xf numFmtId="0" fontId="8" fillId="14" borderId="0" xfId="73" applyFont="1" applyFill="1">
      <alignment vertical="top"/>
    </xf>
    <xf numFmtId="0" fontId="8" fillId="10" borderId="0" xfId="73" applyFont="1" applyFill="1">
      <alignment vertical="top"/>
    </xf>
    <xf numFmtId="0" fontId="8" fillId="11" borderId="0" xfId="73" applyFont="1" applyFill="1">
      <alignment vertical="top"/>
    </xf>
    <xf numFmtId="0" fontId="9" fillId="0" borderId="0" xfId="73" applyFont="1">
      <alignment vertical="top"/>
    </xf>
    <xf numFmtId="0" fontId="15" fillId="0" borderId="0" xfId="73" applyFont="1" applyFill="1">
      <alignment vertical="top"/>
    </xf>
    <xf numFmtId="43" fontId="15" fillId="0" borderId="0" xfId="71" applyFont="1" applyFill="1">
      <alignment vertical="top"/>
    </xf>
    <xf numFmtId="43" fontId="8" fillId="54" borderId="2" xfId="78" applyBorder="1">
      <alignment vertical="top"/>
    </xf>
    <xf numFmtId="43" fontId="8" fillId="0" borderId="0" xfId="71" applyFont="1" applyFill="1" applyBorder="1">
      <alignment vertical="top"/>
    </xf>
    <xf numFmtId="1" fontId="12" fillId="0" borderId="0" xfId="73" applyNumberFormat="1" applyFont="1" applyFill="1">
      <alignment vertical="top"/>
    </xf>
    <xf numFmtId="1" fontId="8" fillId="0" borderId="0" xfId="73" applyNumberFormat="1" applyFill="1">
      <alignment vertical="top"/>
    </xf>
    <xf numFmtId="43" fontId="8" fillId="12" borderId="0" xfId="79">
      <alignment vertical="top"/>
    </xf>
    <xf numFmtId="0" fontId="8" fillId="8" borderId="0" xfId="73" applyFill="1">
      <alignment vertical="top"/>
    </xf>
    <xf numFmtId="0" fontId="13" fillId="0" borderId="0" xfId="73" applyFont="1">
      <alignment vertical="top"/>
    </xf>
    <xf numFmtId="43" fontId="8" fillId="14" borderId="0" xfId="71" applyFill="1">
      <alignment vertical="top"/>
    </xf>
    <xf numFmtId="43" fontId="8" fillId="16" borderId="0" xfId="71" applyFill="1">
      <alignment vertical="top"/>
    </xf>
    <xf numFmtId="43" fontId="8" fillId="7" borderId="0" xfId="71" applyFill="1">
      <alignment vertical="top"/>
    </xf>
    <xf numFmtId="0" fontId="13" fillId="0" borderId="0" xfId="73" applyFont="1" applyFill="1">
      <alignment vertical="top"/>
    </xf>
    <xf numFmtId="9" fontId="8" fillId="0" borderId="0" xfId="73" applyNumberFormat="1">
      <alignment vertical="top"/>
    </xf>
    <xf numFmtId="0" fontId="8" fillId="0" borderId="2" xfId="73" applyBorder="1" applyAlignment="1">
      <alignment horizontal="left" vertical="top" wrapText="1"/>
    </xf>
    <xf numFmtId="0" fontId="8" fillId="0" borderId="2" xfId="73" applyFont="1" applyBorder="1" applyAlignment="1">
      <alignment horizontal="left" vertical="top" wrapText="1"/>
    </xf>
    <xf numFmtId="0" fontId="8" fillId="0" borderId="0" xfId="73" applyFill="1">
      <alignment vertical="top"/>
    </xf>
    <xf numFmtId="0" fontId="8" fillId="0" borderId="0" xfId="73">
      <alignment vertical="top"/>
    </xf>
    <xf numFmtId="0" fontId="8" fillId="0" borderId="0" xfId="73" applyFont="1">
      <alignment vertical="top"/>
    </xf>
    <xf numFmtId="43" fontId="8" fillId="15" borderId="0" xfId="80">
      <alignment vertical="top"/>
    </xf>
    <xf numFmtId="43" fontId="8" fillId="9" borderId="0" xfId="76">
      <alignment vertical="top"/>
    </xf>
    <xf numFmtId="49" fontId="13" fillId="0" borderId="0" xfId="74">
      <alignment vertical="top"/>
    </xf>
    <xf numFmtId="49" fontId="11" fillId="5" borderId="1" xfId="88">
      <alignment vertical="top"/>
    </xf>
    <xf numFmtId="43" fontId="8" fillId="53" borderId="0" xfId="84">
      <alignment vertical="top"/>
    </xf>
    <xf numFmtId="0" fontId="8" fillId="0" borderId="2" xfId="0" applyFont="1" applyBorder="1" applyAlignment="1">
      <alignment horizontal="left" vertical="top" wrapText="1"/>
    </xf>
    <xf numFmtId="0" fontId="0" fillId="0" borderId="0" xfId="0" applyFill="1" applyBorder="1">
      <alignment vertical="top"/>
    </xf>
    <xf numFmtId="170" fontId="8" fillId="53" borderId="2" xfId="84" applyNumberFormat="1" applyBorder="1">
      <alignment vertical="top"/>
    </xf>
    <xf numFmtId="0" fontId="0" fillId="0" borderId="2" xfId="0" applyFill="1" applyBorder="1">
      <alignment vertical="top"/>
    </xf>
    <xf numFmtId="49" fontId="9" fillId="22" borderId="1" xfId="81">
      <alignment vertical="top"/>
    </xf>
    <xf numFmtId="49" fontId="11" fillId="5" borderId="1" xfId="82">
      <alignment vertical="top"/>
    </xf>
    <xf numFmtId="164" fontId="8" fillId="0" borderId="0" xfId="83" applyNumberFormat="1" applyFill="1">
      <alignment vertical="top"/>
    </xf>
    <xf numFmtId="43" fontId="8" fillId="53" borderId="0" xfId="84" applyNumberFormat="1">
      <alignment vertical="top"/>
    </xf>
    <xf numFmtId="49" fontId="8" fillId="0" borderId="32" xfId="87" applyFont="1" applyBorder="1">
      <alignment vertical="top"/>
    </xf>
    <xf numFmtId="49" fontId="8" fillId="0" borderId="14" xfId="87" applyFont="1" applyBorder="1">
      <alignment vertical="top"/>
    </xf>
    <xf numFmtId="49" fontId="8" fillId="0" borderId="29" xfId="87" applyFont="1" applyBorder="1">
      <alignment vertical="top"/>
    </xf>
    <xf numFmtId="49" fontId="8" fillId="0" borderId="0" xfId="87" applyFont="1">
      <alignment vertical="top"/>
    </xf>
    <xf numFmtId="49" fontId="9" fillId="0" borderId="0" xfId="87" applyFont="1">
      <alignment vertical="top"/>
    </xf>
    <xf numFmtId="49" fontId="12" fillId="0" borderId="0" xfId="72">
      <alignment vertical="top"/>
    </xf>
    <xf numFmtId="170" fontId="8" fillId="53" borderId="0" xfId="84" applyNumberFormat="1">
      <alignment vertical="top"/>
    </xf>
    <xf numFmtId="39" fontId="9" fillId="0" borderId="0" xfId="85" applyNumberFormat="1" applyFont="1" applyBorder="1" applyAlignment="1" applyProtection="1"/>
    <xf numFmtId="49" fontId="9" fillId="22" borderId="1" xfId="86">
      <alignment vertical="top"/>
    </xf>
    <xf numFmtId="0" fontId="0" fillId="0" borderId="0" xfId="0" applyFill="1">
      <alignment vertical="top"/>
    </xf>
    <xf numFmtId="0" fontId="8" fillId="0" borderId="0" xfId="0" applyFont="1">
      <alignment vertical="top"/>
    </xf>
    <xf numFmtId="49" fontId="9" fillId="0" borderId="0" xfId="87">
      <alignment vertical="top"/>
    </xf>
    <xf numFmtId="0" fontId="0" fillId="0" borderId="0" xfId="0">
      <alignment vertical="top"/>
    </xf>
    <xf numFmtId="0" fontId="11" fillId="5" borderId="1" xfId="88" applyNumberFormat="1">
      <alignment vertical="top"/>
    </xf>
    <xf numFmtId="0" fontId="0" fillId="17" borderId="0" xfId="0" applyFill="1">
      <alignment vertical="top"/>
    </xf>
    <xf numFmtId="0" fontId="4" fillId="0" borderId="0" xfId="0" applyFont="1" applyAlignment="1"/>
    <xf numFmtId="0" fontId="4" fillId="0" borderId="0" xfId="0" applyFont="1" applyBorder="1" applyAlignment="1"/>
    <xf numFmtId="0" fontId="53" fillId="0" borderId="0" xfId="0" applyFont="1" applyFill="1" applyBorder="1" applyAlignment="1"/>
    <xf numFmtId="0" fontId="54" fillId="0" borderId="0" xfId="0" applyFont="1" applyFill="1" applyBorder="1" applyAlignment="1"/>
    <xf numFmtId="0" fontId="54" fillId="0" borderId="0" xfId="0" applyFont="1" applyAlignment="1"/>
    <xf numFmtId="0" fontId="0" fillId="0" borderId="14" xfId="0" applyFill="1" applyBorder="1" applyAlignment="1"/>
    <xf numFmtId="0" fontId="0" fillId="0" borderId="32" xfId="0" applyFill="1" applyBorder="1" applyAlignment="1"/>
    <xf numFmtId="0" fontId="4" fillId="14" borderId="2" xfId="0" applyFont="1" applyFill="1" applyBorder="1" applyAlignment="1"/>
    <xf numFmtId="0" fontId="4" fillId="7" borderId="29" xfId="0" applyFont="1" applyFill="1" applyBorder="1" applyAlignment="1"/>
    <xf numFmtId="0" fontId="4" fillId="15" borderId="14" xfId="0" applyFont="1" applyFill="1" applyBorder="1" applyAlignment="1"/>
    <xf numFmtId="0" fontId="4" fillId="55" borderId="29" xfId="0" applyFont="1" applyFill="1" applyBorder="1" applyAlignment="1"/>
    <xf numFmtId="0" fontId="4" fillId="55" borderId="14" xfId="0" applyFont="1" applyFill="1" applyBorder="1" applyAlignment="1"/>
    <xf numFmtId="0" fontId="4" fillId="56" borderId="14" xfId="0" applyFont="1" applyFill="1" applyBorder="1" applyAlignment="1"/>
    <xf numFmtId="0" fontId="4" fillId="57" borderId="14" xfId="0" applyFont="1" applyFill="1" applyBorder="1" applyAlignment="1"/>
    <xf numFmtId="0" fontId="4" fillId="14" borderId="29" xfId="0" applyFont="1" applyFill="1" applyBorder="1" applyAlignment="1"/>
    <xf numFmtId="0" fontId="4" fillId="7" borderId="14" xfId="0" applyFont="1" applyFill="1" applyBorder="1" applyAlignment="1"/>
    <xf numFmtId="0" fontId="4" fillId="58" borderId="29" xfId="0" applyFont="1" applyFill="1" applyBorder="1" applyAlignment="1"/>
    <xf numFmtId="14" fontId="8" fillId="53" borderId="2" xfId="84" applyNumberFormat="1" applyBorder="1" applyAlignment="1">
      <alignment horizontal="left" vertical="top"/>
    </xf>
    <xf numFmtId="170" fontId="4" fillId="0" borderId="0" xfId="69" applyNumberFormat="1" applyFont="1" applyAlignment="1">
      <alignment horizontal="center"/>
    </xf>
    <xf numFmtId="170" fontId="4" fillId="0" borderId="0" xfId="69" applyNumberFormat="1" applyFont="1"/>
    <xf numFmtId="170" fontId="8" fillId="0" borderId="0" xfId="73" applyNumberFormat="1">
      <alignment vertical="top"/>
    </xf>
    <xf numFmtId="170" fontId="4" fillId="0" borderId="0" xfId="66" applyNumberFormat="1" applyFont="1" applyAlignment="1">
      <alignment horizontal="center"/>
    </xf>
    <xf numFmtId="170" fontId="8" fillId="0" borderId="0" xfId="65" applyNumberFormat="1" applyFont="1" applyFill="1" applyAlignment="1">
      <alignment horizontal="center"/>
    </xf>
    <xf numFmtId="170" fontId="8" fillId="14" borderId="0" xfId="83" applyNumberFormat="1">
      <alignment vertical="top"/>
    </xf>
    <xf numFmtId="43" fontId="8" fillId="0" borderId="0" xfId="70" applyNumberFormat="1"/>
    <xf numFmtId="43" fontId="4" fillId="0" borderId="0" xfId="69" applyNumberFormat="1" applyFont="1"/>
    <xf numFmtId="170" fontId="8" fillId="0" borderId="0" xfId="70" applyNumberFormat="1"/>
    <xf numFmtId="170" fontId="8" fillId="0" borderId="2" xfId="73" applyNumberFormat="1" applyBorder="1">
      <alignment vertical="top"/>
    </xf>
    <xf numFmtId="43" fontId="8" fillId="14" borderId="14" xfId="78" applyNumberFormat="1" applyFill="1" applyBorder="1">
      <alignment vertical="top"/>
    </xf>
    <xf numFmtId="173" fontId="8" fillId="0" borderId="0" xfId="73" applyNumberFormat="1">
      <alignment vertical="top"/>
    </xf>
    <xf numFmtId="11" fontId="8" fillId="53" borderId="0" xfId="84" applyNumberFormat="1">
      <alignment vertical="top"/>
    </xf>
    <xf numFmtId="170" fontId="8" fillId="78" borderId="2" xfId="84" applyNumberFormat="1" applyFill="1" applyBorder="1">
      <alignment vertical="top"/>
    </xf>
    <xf numFmtId="170" fontId="24" fillId="78" borderId="2" xfId="123" applyNumberFormat="1" applyFill="1" applyBorder="1">
      <alignment vertical="top"/>
    </xf>
    <xf numFmtId="0" fontId="0" fillId="78" borderId="0" xfId="0" applyFill="1">
      <alignment vertical="top"/>
    </xf>
    <xf numFmtId="0" fontId="8" fillId="49" borderId="18" xfId="70" applyNumberFormat="1" applyFont="1" applyFill="1" applyBorder="1" applyAlignment="1">
      <alignment horizontal="left" vertical="top" wrapText="1"/>
    </xf>
    <xf numFmtId="0" fontId="8" fillId="49" borderId="20" xfId="70" applyNumberFormat="1" applyFont="1" applyFill="1" applyBorder="1" applyAlignment="1">
      <alignment horizontal="left" vertical="top" wrapText="1"/>
    </xf>
    <xf numFmtId="0" fontId="8" fillId="49" borderId="22" xfId="70" applyNumberFormat="1" applyFont="1" applyFill="1" applyBorder="1" applyAlignment="1">
      <alignment horizontal="left" vertical="top" wrapText="1"/>
    </xf>
  </cellXfs>
  <cellStyles count="694">
    <cellStyle name=" 1" xfId="62"/>
    <cellStyle name=" 2" xfId="61"/>
    <cellStyle name=" 3" xfId="64"/>
    <cellStyle name=" 4" xfId="63"/>
    <cellStyle name=" 5" xfId="60"/>
    <cellStyle name=" 6" xfId="59"/>
    <cellStyle name="_x000d__x000a_JournalTemplate=C:\COMFO\CTALK\JOURSTD.TPL_x000d__x000a_LbStateAddress=3 3 0 251 1 89 2 311_x000d__x000a_LbStateJou" xfId="127"/>
    <cellStyle name="_x000d__x000a_JournalTemplate=C:\COMFO\CTALK\JOURSTD.TPL_x000d__x000a_LbStateAddress=3 3 0 251 1 89 2 311_x000d__x000a_LbStateJou 10" xfId="128"/>
    <cellStyle name="_x000d__x000a_JournalTemplate=C:\COMFO\CTALK\JOURSTD.TPL_x000d__x000a_LbStateAddress=3 3 0 251 1 89 2 311_x000d__x000a_LbStateJou 2" xfId="126"/>
    <cellStyle name="_x000d__x000a_JournalTemplate=C:\COMFO\CTALK\JOURSTD.TPL_x000d__x000a_LbStateAddress=3 3 0 251 1 89 2 311_x000d__x000a_LbStateJou 2 2" xfId="129"/>
    <cellStyle name="_x000d__x000a_JournalTemplate=C:\COMFO\CTALK\JOURSTD.TPL_x000d__x000a_LbStateAddress=3 3 0 251 1 89 2 311_x000d__x000a_LbStateJou 2 3" xfId="130"/>
    <cellStyle name="_x000d__x000a_JournalTemplate=C:\COMFO\CTALK\JOURSTD.TPL_x000d__x000a_LbStateAddress=3 3 0 251 1 89 2 311_x000d__x000a_LbStateJou 2 4" xfId="131"/>
    <cellStyle name="_x000d__x000a_JournalTemplate=C:\COMFO\CTALK\JOURSTD.TPL_x000d__x000a_LbStateAddress=3 3 0 251 1 89 2 311_x000d__x000a_LbStateJou 3" xfId="132"/>
    <cellStyle name="_x000d__x000a_JournalTemplate=C:\COMFO\CTALK\JOURSTD.TPL_x000d__x000a_LbStateAddress=3 3 0 251 1 89 2 311_x000d__x000a_LbStateJou 3 2" xfId="133"/>
    <cellStyle name="_x000d__x000a_JournalTemplate=C:\COMFO\CTALK\JOURSTD.TPL_x000d__x000a_LbStateAddress=3 3 0 251 1 89 2 311_x000d__x000a_LbStateJou 4" xfId="134"/>
    <cellStyle name="_x000d__x000a_JournalTemplate=C:\COMFO\CTALK\JOURSTD.TPL_x000d__x000a_LbStateAddress=3 3 0 251 1 89 2 311_x000d__x000a_LbStateJou_100720 berekening x-factoren NG4R v4.2" xfId="135"/>
    <cellStyle name="_kop1 Bladtitel" xfId="88"/>
    <cellStyle name="_kop1 Bladtitel 3" xfId="82"/>
    <cellStyle name="_kop2 Bloktitel" xfId="86"/>
    <cellStyle name="_kop2 Bloktitel 3" xfId="81"/>
    <cellStyle name="_kop3 Subkop" xfId="87"/>
    <cellStyle name="20% - Accent1" xfId="25" builtinId="30" hidden="1"/>
    <cellStyle name="20% - Accent1" xfId="100" builtinId="30" hidden="1" customBuiltin="1"/>
    <cellStyle name="20% - Accent1 2" xfId="136"/>
    <cellStyle name="20% - Accent1 2 2" xfId="137"/>
    <cellStyle name="20% - Accent1 3" xfId="138"/>
    <cellStyle name="20% - Accent1 3 2" xfId="139"/>
    <cellStyle name="20% - Accent1 3 2 2" xfId="338"/>
    <cellStyle name="20% - Accent1 3 2 2 2" xfId="474"/>
    <cellStyle name="20% - Accent1 3 2 3" xfId="417"/>
    <cellStyle name="20% - Accent2" xfId="29" builtinId="34" hidden="1"/>
    <cellStyle name="20% - Accent2" xfId="104" builtinId="34" hidden="1" customBuiltin="1"/>
    <cellStyle name="20% - Accent2 2" xfId="140"/>
    <cellStyle name="20% - Accent2 2 2" xfId="141"/>
    <cellStyle name="20% - Accent2 3" xfId="142"/>
    <cellStyle name="20% - Accent2 3 2" xfId="143"/>
    <cellStyle name="20% - Accent2 3 2 2" xfId="339"/>
    <cellStyle name="20% - Accent2 3 2 2 2" xfId="475"/>
    <cellStyle name="20% - Accent2 3 2 3" xfId="418"/>
    <cellStyle name="20% - Accent3" xfId="33" builtinId="38" hidden="1"/>
    <cellStyle name="20% - Accent3" xfId="108" builtinId="38" hidden="1" customBuiltin="1"/>
    <cellStyle name="20% - Accent3 2" xfId="144"/>
    <cellStyle name="20% - Accent3 2 2" xfId="145"/>
    <cellStyle name="20% - Accent3 3" xfId="146"/>
    <cellStyle name="20% - Accent3 3 2" xfId="147"/>
    <cellStyle name="20% - Accent3 3 2 2" xfId="340"/>
    <cellStyle name="20% - Accent3 3 2 2 2" xfId="476"/>
    <cellStyle name="20% - Accent3 3 2 3" xfId="419"/>
    <cellStyle name="20% - Accent4" xfId="37" builtinId="42" hidden="1"/>
    <cellStyle name="20% - Accent4" xfId="112" builtinId="42" hidden="1" customBuiltin="1"/>
    <cellStyle name="20% - Accent4 2" xfId="148"/>
    <cellStyle name="20% - Accent4 2 2" xfId="149"/>
    <cellStyle name="20% - Accent4 3" xfId="150"/>
    <cellStyle name="20% - Accent4 3 2" xfId="151"/>
    <cellStyle name="20% - Accent4 3 2 2" xfId="341"/>
    <cellStyle name="20% - Accent4 3 2 2 2" xfId="477"/>
    <cellStyle name="20% - Accent4 3 2 3" xfId="420"/>
    <cellStyle name="20% - Accent5" xfId="41" builtinId="46" hidden="1"/>
    <cellStyle name="20% - Accent5" xfId="116" builtinId="46" hidden="1" customBuiltin="1"/>
    <cellStyle name="20% - Accent5 2" xfId="152"/>
    <cellStyle name="20% - Accent5 2 2" xfId="153"/>
    <cellStyle name="20% - Accent5 3" xfId="154"/>
    <cellStyle name="20% - Accent5 3 2" xfId="155"/>
    <cellStyle name="20% - Accent5 3 2 2" xfId="342"/>
    <cellStyle name="20% - Accent5 3 2 2 2" xfId="478"/>
    <cellStyle name="20% - Accent5 3 2 3" xfId="421"/>
    <cellStyle name="20% - Accent6" xfId="45" builtinId="50" hidden="1"/>
    <cellStyle name="20% - Accent6" xfId="120" builtinId="50" hidden="1" customBuiltin="1"/>
    <cellStyle name="20% - Accent6 2" xfId="156"/>
    <cellStyle name="20% - Accent6 2 2" xfId="157"/>
    <cellStyle name="20% - Accent6 3" xfId="158"/>
    <cellStyle name="20% - Accent6 3 2" xfId="159"/>
    <cellStyle name="20% - Accent6 3 2 2" xfId="345"/>
    <cellStyle name="20% - Accent6 3 2 2 2" xfId="481"/>
    <cellStyle name="20% - Accent6 3 2 3" xfId="422"/>
    <cellStyle name="40% - Accent1" xfId="26" builtinId="31" hidden="1"/>
    <cellStyle name="40% - Accent1" xfId="101" builtinId="31" hidden="1" customBuiltin="1"/>
    <cellStyle name="40% - Accent1 2" xfId="160"/>
    <cellStyle name="40% - Accent1 2 2" xfId="161"/>
    <cellStyle name="40% - Accent1 3" xfId="162"/>
    <cellStyle name="40% - Accent1 3 2" xfId="163"/>
    <cellStyle name="40% - Accent1 3 2 2" xfId="348"/>
    <cellStyle name="40% - Accent1 3 2 2 2" xfId="484"/>
    <cellStyle name="40% - Accent1 3 2 3" xfId="423"/>
    <cellStyle name="40% - Accent2" xfId="30" builtinId="35" hidden="1"/>
    <cellStyle name="40% - Accent2" xfId="105" builtinId="35" hidden="1" customBuiltin="1"/>
    <cellStyle name="40% - Accent2 2" xfId="164"/>
    <cellStyle name="40% - Accent2 2 2" xfId="165"/>
    <cellStyle name="40% - Accent2 3" xfId="166"/>
    <cellStyle name="40% - Accent2 3 2" xfId="167"/>
    <cellStyle name="40% - Accent2 3 2 2" xfId="349"/>
    <cellStyle name="40% - Accent2 3 2 2 2" xfId="485"/>
    <cellStyle name="40% - Accent2 3 2 3" xfId="424"/>
    <cellStyle name="40% - Accent3" xfId="34" builtinId="39" hidden="1"/>
    <cellStyle name="40% - Accent3" xfId="109" builtinId="39" hidden="1" customBuiltin="1"/>
    <cellStyle name="40% - Accent3 2" xfId="168"/>
    <cellStyle name="40% - Accent3 2 2" xfId="169"/>
    <cellStyle name="40% - Accent3 3" xfId="170"/>
    <cellStyle name="40% - Accent3 3 2" xfId="171"/>
    <cellStyle name="40% - Accent3 3 2 2" xfId="350"/>
    <cellStyle name="40% - Accent3 3 2 2 2" xfId="486"/>
    <cellStyle name="40% - Accent3 3 2 3" xfId="425"/>
    <cellStyle name="40% - Accent4" xfId="38" builtinId="43" hidden="1"/>
    <cellStyle name="40% - Accent4" xfId="113" builtinId="43" hidden="1" customBuiltin="1"/>
    <cellStyle name="40% - Accent4 2" xfId="172"/>
    <cellStyle name="40% - Accent4 2 2" xfId="173"/>
    <cellStyle name="40% - Accent4 3" xfId="174"/>
    <cellStyle name="40% - Accent4 3 2" xfId="175"/>
    <cellStyle name="40% - Accent4 3 2 2" xfId="351"/>
    <cellStyle name="40% - Accent4 3 2 2 2" xfId="487"/>
    <cellStyle name="40% - Accent4 3 2 3" xfId="426"/>
    <cellStyle name="40% - Accent5" xfId="42" builtinId="47" hidden="1"/>
    <cellStyle name="40% - Accent5" xfId="117" builtinId="47" hidden="1" customBuiltin="1"/>
    <cellStyle name="40% - Accent5 2" xfId="176"/>
    <cellStyle name="40% - Accent5 2 2" xfId="177"/>
    <cellStyle name="40% - Accent5 3" xfId="178"/>
    <cellStyle name="40% - Accent5 3 2" xfId="179"/>
    <cellStyle name="40% - Accent5 3 2 2" xfId="352"/>
    <cellStyle name="40% - Accent5 3 2 2 2" xfId="488"/>
    <cellStyle name="40% - Accent5 3 2 3" xfId="427"/>
    <cellStyle name="40% - Accent6" xfId="46" builtinId="51" hidden="1"/>
    <cellStyle name="40% - Accent6" xfId="121" builtinId="51" hidden="1" customBuiltin="1"/>
    <cellStyle name="40% - Accent6 2" xfId="180"/>
    <cellStyle name="40% - Accent6 2 2" xfId="181"/>
    <cellStyle name="40% - Accent6 3" xfId="182"/>
    <cellStyle name="40% - Accent6 3 2" xfId="183"/>
    <cellStyle name="40% - Accent6 3 2 2" xfId="353"/>
    <cellStyle name="40% - Accent6 3 2 2 2" xfId="489"/>
    <cellStyle name="40% - Accent6 3 2 3" xfId="428"/>
    <cellStyle name="60% - Accent1" xfId="27" builtinId="32" hidden="1"/>
    <cellStyle name="60% - Accent1" xfId="102" builtinId="32" hidden="1" customBuiltin="1"/>
    <cellStyle name="60% - Accent1 2" xfId="184"/>
    <cellStyle name="60% - Accent1 2 2" xfId="185"/>
    <cellStyle name="60% - Accent1 3" xfId="186"/>
    <cellStyle name="60% - Accent2" xfId="31" builtinId="36" hidden="1"/>
    <cellStyle name="60% - Accent2" xfId="106" builtinId="36" hidden="1" customBuiltin="1"/>
    <cellStyle name="60% - Accent2 2" xfId="187"/>
    <cellStyle name="60% - Accent2 2 2" xfId="188"/>
    <cellStyle name="60% - Accent2 3" xfId="189"/>
    <cellStyle name="60% - Accent3" xfId="35" builtinId="40" hidden="1"/>
    <cellStyle name="60% - Accent3" xfId="110" builtinId="40" hidden="1" customBuiltin="1"/>
    <cellStyle name="60% - Accent3 2" xfId="190"/>
    <cellStyle name="60% - Accent3 2 2" xfId="191"/>
    <cellStyle name="60% - Accent3 3" xfId="192"/>
    <cellStyle name="60% - Accent4" xfId="39" builtinId="44" hidden="1"/>
    <cellStyle name="60% - Accent4" xfId="114" builtinId="44" hidden="1" customBuiltin="1"/>
    <cellStyle name="60% - Accent4 2" xfId="193"/>
    <cellStyle name="60% - Accent4 2 2" xfId="194"/>
    <cellStyle name="60% - Accent4 3" xfId="195"/>
    <cellStyle name="60% - Accent5" xfId="43" builtinId="48" hidden="1"/>
    <cellStyle name="60% - Accent5" xfId="118" builtinId="48" hidden="1" customBuiltin="1"/>
    <cellStyle name="60% - Accent5 2" xfId="196"/>
    <cellStyle name="60% - Accent5 2 2" xfId="197"/>
    <cellStyle name="60% - Accent5 3" xfId="198"/>
    <cellStyle name="60% - Accent6" xfId="47" builtinId="52" hidden="1"/>
    <cellStyle name="60% - Accent6" xfId="122" builtinId="52" hidden="1" customBuiltin="1"/>
    <cellStyle name="60% - Accent6 2" xfId="199"/>
    <cellStyle name="60% - Accent6 2 2" xfId="200"/>
    <cellStyle name="60% - Accent6 3" xfId="201"/>
    <cellStyle name="Accent1" xfId="24" builtinId="29" hidden="1"/>
    <cellStyle name="Accent1" xfId="99" builtinId="29" hidden="1" customBuiltin="1"/>
    <cellStyle name="Accent1 2" xfId="202"/>
    <cellStyle name="Accent1 2 2" xfId="203"/>
    <cellStyle name="Accent1 3" xfId="204"/>
    <cellStyle name="Accent2" xfId="28" builtinId="33" hidden="1"/>
    <cellStyle name="Accent2" xfId="103" builtinId="33" hidden="1" customBuiltin="1"/>
    <cellStyle name="Accent2 2" xfId="205"/>
    <cellStyle name="Accent2 2 2" xfId="206"/>
    <cellStyle name="Accent2 3" xfId="207"/>
    <cellStyle name="Accent3" xfId="32" builtinId="37" hidden="1"/>
    <cellStyle name="Accent3" xfId="107" builtinId="37" hidden="1" customBuiltin="1"/>
    <cellStyle name="Accent3 2" xfId="208"/>
    <cellStyle name="Accent3 2 2" xfId="209"/>
    <cellStyle name="Accent3 3" xfId="210"/>
    <cellStyle name="Accent4" xfId="36" builtinId="41" hidden="1"/>
    <cellStyle name="Accent4" xfId="111" builtinId="41" hidden="1" customBuiltin="1"/>
    <cellStyle name="Accent4 2" xfId="211"/>
    <cellStyle name="Accent4 2 2" xfId="212"/>
    <cellStyle name="Accent4 3" xfId="213"/>
    <cellStyle name="Accent5" xfId="40" builtinId="45" hidden="1"/>
    <cellStyle name="Accent5" xfId="115" builtinId="45" hidden="1" customBuiltin="1"/>
    <cellStyle name="Accent5 2" xfId="214"/>
    <cellStyle name="Accent5 2 2" xfId="215"/>
    <cellStyle name="Accent5 3" xfId="216"/>
    <cellStyle name="Accent6" xfId="44" builtinId="49" hidden="1"/>
    <cellStyle name="Accent6" xfId="119" builtinId="49" hidden="1" customBuiltin="1"/>
    <cellStyle name="Accent6 2" xfId="217"/>
    <cellStyle name="Accent6 2 2" xfId="218"/>
    <cellStyle name="Accent6 3" xfId="219"/>
    <cellStyle name="Bad" xfId="2" hidden="1"/>
    <cellStyle name="Bad" xfId="220"/>
    <cellStyle name="Bad 2" xfId="221"/>
    <cellStyle name="Berekening" xfId="6" builtinId="22" hidden="1"/>
    <cellStyle name="Berekening" xfId="52" builtinId="22" hidden="1" customBuiltin="1"/>
    <cellStyle name="Berekening 2" xfId="222"/>
    <cellStyle name="Berekening 2 2" xfId="223"/>
    <cellStyle name="Berekening 2 2 2" xfId="359"/>
    <cellStyle name="Berekening 2 2 2 2" xfId="495"/>
    <cellStyle name="Berekening 2 2 2 2 2" xfId="655"/>
    <cellStyle name="Berekening 2 2 2 3" xfId="583"/>
    <cellStyle name="Berekening 2 2 3" xfId="356"/>
    <cellStyle name="Berekening 2 2 3 2" xfId="492"/>
    <cellStyle name="Berekening 2 2 3 2 2" xfId="652"/>
    <cellStyle name="Berekening 2 2 3 3" xfId="580"/>
    <cellStyle name="Berekening 2 2 4" xfId="430"/>
    <cellStyle name="Berekening 2 2 4 2" xfId="623"/>
    <cellStyle name="Berekening 2 2 5" xfId="551"/>
    <cellStyle name="Berekening 2 3" xfId="358"/>
    <cellStyle name="Berekening 2 3 2" xfId="494"/>
    <cellStyle name="Berekening 2 3 2 2" xfId="654"/>
    <cellStyle name="Berekening 2 3 3" xfId="582"/>
    <cellStyle name="Berekening 2 4" xfId="357"/>
    <cellStyle name="Berekening 2 4 2" xfId="493"/>
    <cellStyle name="Berekening 2 4 2 2" xfId="653"/>
    <cellStyle name="Berekening 2 4 3" xfId="581"/>
    <cellStyle name="Berekening 2 5" xfId="429"/>
    <cellStyle name="Berekening 2 5 2" xfId="622"/>
    <cellStyle name="Berekening 2 6" xfId="550"/>
    <cellStyle name="Calculation" xfId="224"/>
    <cellStyle name="Calculation 2" xfId="225"/>
    <cellStyle name="Calculation 2 2" xfId="361"/>
    <cellStyle name="Calculation 2 2 2" xfId="497"/>
    <cellStyle name="Calculation 2 2 2 2" xfId="657"/>
    <cellStyle name="Calculation 2 2 3" xfId="585"/>
    <cellStyle name="Calculation 2 3" xfId="354"/>
    <cellStyle name="Calculation 2 3 2" xfId="490"/>
    <cellStyle name="Calculation 2 3 2 2" xfId="650"/>
    <cellStyle name="Calculation 2 3 3" xfId="578"/>
    <cellStyle name="Calculation 2 4" xfId="432"/>
    <cellStyle name="Calculation 2 4 2" xfId="625"/>
    <cellStyle name="Calculation 2 5" xfId="553"/>
    <cellStyle name="Calculation 3" xfId="360"/>
    <cellStyle name="Calculation 3 2" xfId="496"/>
    <cellStyle name="Calculation 3 2 2" xfId="656"/>
    <cellStyle name="Calculation 3 3" xfId="584"/>
    <cellStyle name="Calculation 4" xfId="355"/>
    <cellStyle name="Calculation 4 2" xfId="491"/>
    <cellStyle name="Calculation 4 2 2" xfId="651"/>
    <cellStyle name="Calculation 4 3" xfId="579"/>
    <cellStyle name="Calculation 5" xfId="431"/>
    <cellStyle name="Calculation 5 2" xfId="624"/>
    <cellStyle name="Calculation 6" xfId="552"/>
    <cellStyle name="Cel (tussen)resultaat" xfId="80"/>
    <cellStyle name="Cel Berekening" xfId="83"/>
    <cellStyle name="Cel Bijzonderheid" xfId="79"/>
    <cellStyle name="Cel Input" xfId="78"/>
    <cellStyle name="Cel Input Data" xfId="84"/>
    <cellStyle name="Cel n.v.t. (leeg)" xfId="77"/>
    <cellStyle name="Cel PM extern" xfId="76"/>
    <cellStyle name="Cel Verwijzing" xfId="75"/>
    <cellStyle name="Check Cell" xfId="8" hidden="1"/>
    <cellStyle name="Check Cell" xfId="226"/>
    <cellStyle name="Check Cell 2" xfId="227"/>
    <cellStyle name="Comma 2" xfId="228"/>
    <cellStyle name="Comma 3" xfId="229"/>
    <cellStyle name="Controlecel" xfId="97" builtinId="23" hidden="1" customBuiltin="1"/>
    <cellStyle name="Controlecel 2" xfId="230"/>
    <cellStyle name="D_Lanvin BP Roth croissance 03 en 04 " xfId="89"/>
    <cellStyle name="Euro" xfId="231"/>
    <cellStyle name="Euro 2" xfId="232"/>
    <cellStyle name="Euro 3" xfId="233"/>
    <cellStyle name="Explanatory Text" xfId="22" hidden="1"/>
    <cellStyle name="Explanatory Text" xfId="234"/>
    <cellStyle name="Explanatory Text 2" xfId="235"/>
    <cellStyle name="Gekoppelde cel" xfId="7" builtinId="24" hidden="1"/>
    <cellStyle name="Gekoppelde cel" xfId="54" builtinId="24" hidden="1" customBuiltin="1"/>
    <cellStyle name="Gekoppelde cel 2" xfId="236"/>
    <cellStyle name="Gevolgde hyperlink" xfId="48" builtinId="9" hidden="1"/>
    <cellStyle name="Goed" xfId="1" builtinId="26" hidden="1"/>
    <cellStyle name="Goed" xfId="53" builtinId="26" hidden="1" customBuiltin="1"/>
    <cellStyle name="Goed 2" xfId="237"/>
    <cellStyle name="Good" xfId="238"/>
    <cellStyle name="Good 2" xfId="239"/>
    <cellStyle name="Header" xfId="240"/>
    <cellStyle name="Heading 1" xfId="17" hidden="1"/>
    <cellStyle name="Heading 1" xfId="241"/>
    <cellStyle name="Heading 1 2" xfId="242"/>
    <cellStyle name="Heading 2" xfId="18" hidden="1"/>
    <cellStyle name="Heading 2" xfId="243"/>
    <cellStyle name="Heading 2 2" xfId="244"/>
    <cellStyle name="Heading 3" xfId="19" hidden="1"/>
    <cellStyle name="Heading 3" xfId="245"/>
    <cellStyle name="Heading 3 2" xfId="246"/>
    <cellStyle name="Heading 4" xfId="20" hidden="1"/>
    <cellStyle name="Heading 4" xfId="247"/>
    <cellStyle name="Heading 4 2" xfId="248"/>
    <cellStyle name="Hyperlink" xfId="10" builtinId="8" hidden="1"/>
    <cellStyle name="Hyperlink" xfId="49" builtinId="8" hidden="1" customBuiltin="1"/>
    <cellStyle name="Hyperlink" xfId="123" builtinId="8"/>
    <cellStyle name="Input" xfId="4" hidden="1"/>
    <cellStyle name="Input" xfId="249"/>
    <cellStyle name="Input 2" xfId="250"/>
    <cellStyle name="Input 2 2" xfId="363"/>
    <cellStyle name="Input 2 2 2" xfId="499"/>
    <cellStyle name="Input 2 2 2 2" xfId="659"/>
    <cellStyle name="Input 2 2 3" xfId="587"/>
    <cellStyle name="Input 2 3" xfId="346"/>
    <cellStyle name="Input 2 3 2" xfId="482"/>
    <cellStyle name="Input 2 3 2 2" xfId="648"/>
    <cellStyle name="Input 2 3 3" xfId="576"/>
    <cellStyle name="Input 2 4" xfId="434"/>
    <cellStyle name="Input 2 4 2" xfId="627"/>
    <cellStyle name="Input 2 5" xfId="555"/>
    <cellStyle name="Input 3" xfId="362"/>
    <cellStyle name="Input 3 2" xfId="498"/>
    <cellStyle name="Input 3 2 2" xfId="658"/>
    <cellStyle name="Input 3 3" xfId="586"/>
    <cellStyle name="Input 4" xfId="347"/>
    <cellStyle name="Input 4 2" xfId="483"/>
    <cellStyle name="Input 4 2 2" xfId="649"/>
    <cellStyle name="Input 4 3" xfId="577"/>
    <cellStyle name="Input 5" xfId="433"/>
    <cellStyle name="Input 5 2" xfId="626"/>
    <cellStyle name="Input 6" xfId="554"/>
    <cellStyle name="Invoer" xfId="95" builtinId="20" hidden="1" customBuiltin="1"/>
    <cellStyle name="Invoer 2" xfId="251"/>
    <cellStyle name="Invoer 2 2" xfId="252"/>
    <cellStyle name="Invoer 2 2 2" xfId="365"/>
    <cellStyle name="Invoer 2 2 2 2" xfId="501"/>
    <cellStyle name="Invoer 2 2 2 2 2" xfId="661"/>
    <cellStyle name="Invoer 2 2 2 3" xfId="589"/>
    <cellStyle name="Invoer 2 2 3" xfId="343"/>
    <cellStyle name="Invoer 2 2 3 2" xfId="479"/>
    <cellStyle name="Invoer 2 2 3 2 2" xfId="646"/>
    <cellStyle name="Invoer 2 2 3 3" xfId="574"/>
    <cellStyle name="Invoer 2 2 4" xfId="436"/>
    <cellStyle name="Invoer 2 2 4 2" xfId="629"/>
    <cellStyle name="Invoer 2 2 5" xfId="557"/>
    <cellStyle name="Invoer 2 3" xfId="364"/>
    <cellStyle name="Invoer 2 3 2" xfId="500"/>
    <cellStyle name="Invoer 2 3 2 2" xfId="660"/>
    <cellStyle name="Invoer 2 3 3" xfId="588"/>
    <cellStyle name="Invoer 2 4" xfId="344"/>
    <cellStyle name="Invoer 2 4 2" xfId="480"/>
    <cellStyle name="Invoer 2 4 2 2" xfId="647"/>
    <cellStyle name="Invoer 2 4 3" xfId="575"/>
    <cellStyle name="Invoer 2 5" xfId="435"/>
    <cellStyle name="Invoer 2 5 2" xfId="628"/>
    <cellStyle name="Invoer 2 6" xfId="556"/>
    <cellStyle name="Komma" xfId="11" builtinId="3" hidden="1"/>
    <cellStyle name="Komma" xfId="50" builtinId="3" hidden="1"/>
    <cellStyle name="Komma" xfId="71" builtinId="3"/>
    <cellStyle name="Komma [0]" xfId="12" builtinId="6" hidden="1"/>
    <cellStyle name="Komma 10 2" xfId="253"/>
    <cellStyle name="Komma 10 2 2" xfId="69"/>
    <cellStyle name="Komma 10 2 3" xfId="336"/>
    <cellStyle name="Komma 10 2 3 2" xfId="472"/>
    <cellStyle name="Komma 10 2 4" xfId="437"/>
    <cellStyle name="Komma 11" xfId="254"/>
    <cellStyle name="Komma 14 2" xfId="68"/>
    <cellStyle name="Komma 2" xfId="65"/>
    <cellStyle name="Komma 2 2" xfId="255"/>
    <cellStyle name="Komma 2 2 2" xfId="256"/>
    <cellStyle name="Komma 2 3" xfId="257"/>
    <cellStyle name="Komma 2 4" xfId="258"/>
    <cellStyle name="Komma 2 5" xfId="416"/>
    <cellStyle name="Komma 2 6" xfId="125"/>
    <cellStyle name="Komma 3" xfId="259"/>
    <cellStyle name="Komma 3 2" xfId="260"/>
    <cellStyle name="Komma 3 3" xfId="261"/>
    <cellStyle name="Komma 4" xfId="262"/>
    <cellStyle name="Komma 4 2" xfId="263"/>
    <cellStyle name="Komma 4 2 2" xfId="367"/>
    <cellStyle name="Komma 4 2 2 2" xfId="503"/>
    <cellStyle name="Komma 4 2 3" xfId="439"/>
    <cellStyle name="Komma 4 3" xfId="366"/>
    <cellStyle name="Komma 4 3 2" xfId="502"/>
    <cellStyle name="Komma 4 4" xfId="438"/>
    <cellStyle name="Komma 5" xfId="264"/>
    <cellStyle name="Komma 5 2" xfId="265"/>
    <cellStyle name="Komma 5 2 2" xfId="368"/>
    <cellStyle name="Komma 5 2 2 2" xfId="504"/>
    <cellStyle name="Komma 5 2 3" xfId="440"/>
    <cellStyle name="Komma 6" xfId="266"/>
    <cellStyle name="Komma 7" xfId="335"/>
    <cellStyle name="Komma 7 2" xfId="471"/>
    <cellStyle name="Kop 1" xfId="90" builtinId="16" hidden="1" customBuiltin="1"/>
    <cellStyle name="Kop 1 2" xfId="267"/>
    <cellStyle name="Kop 2" xfId="91" builtinId="17" hidden="1" customBuiltin="1"/>
    <cellStyle name="Kop 2 2" xfId="268"/>
    <cellStyle name="Kop 3" xfId="92" builtinId="18" hidden="1" customBuiltin="1"/>
    <cellStyle name="Kop 3 2" xfId="269"/>
    <cellStyle name="Kop 4" xfId="93" builtinId="19" hidden="1" customBuiltin="1"/>
    <cellStyle name="Kop 4 2" xfId="270"/>
    <cellStyle name="Linked Cell" xfId="271"/>
    <cellStyle name="Linked Cell 2" xfId="272"/>
    <cellStyle name="Neutraal" xfId="3" builtinId="28" hidden="1"/>
    <cellStyle name="Neutraal" xfId="55" builtinId="28" hidden="1" customBuiltin="1"/>
    <cellStyle name="Neutraal 2" xfId="273"/>
    <cellStyle name="Neutral" xfId="274"/>
    <cellStyle name="Neutral 2" xfId="275"/>
    <cellStyle name="Normal 2" xfId="276"/>
    <cellStyle name="Normal 3" xfId="277"/>
    <cellStyle name="Normal_# klanten" xfId="278"/>
    <cellStyle name="Note" xfId="9" hidden="1"/>
    <cellStyle name="Note" xfId="279"/>
    <cellStyle name="Note 2" xfId="280"/>
    <cellStyle name="Note 2 2" xfId="370"/>
    <cellStyle name="Note 2 2 2" xfId="506"/>
    <cellStyle name="Note 2 2 2 2" xfId="663"/>
    <cellStyle name="Note 2 2 3" xfId="591"/>
    <cellStyle name="Note 2 3" xfId="400"/>
    <cellStyle name="Note 2 3 2" xfId="535"/>
    <cellStyle name="Note 2 3 2 2" xfId="679"/>
    <cellStyle name="Note 2 3 3" xfId="607"/>
    <cellStyle name="Note 2 4" xfId="442"/>
    <cellStyle name="Note 2 4 2" xfId="631"/>
    <cellStyle name="Note 2 5" xfId="559"/>
    <cellStyle name="Note 3" xfId="369"/>
    <cellStyle name="Note 3 2" xfId="505"/>
    <cellStyle name="Note 3 2 2" xfId="662"/>
    <cellStyle name="Note 3 3" xfId="590"/>
    <cellStyle name="Note 4" xfId="399"/>
    <cellStyle name="Note 4 2" xfId="534"/>
    <cellStyle name="Note 4 2 2" xfId="678"/>
    <cellStyle name="Note 4 3" xfId="606"/>
    <cellStyle name="Note 5" xfId="441"/>
    <cellStyle name="Note 5 2" xfId="630"/>
    <cellStyle name="Note 6" xfId="558"/>
    <cellStyle name="Notitie 2" xfId="281"/>
    <cellStyle name="Notitie 2 2" xfId="282"/>
    <cellStyle name="Notitie 2 2 2" xfId="372"/>
    <cellStyle name="Notitie 2 2 2 2" xfId="508"/>
    <cellStyle name="Notitie 2 2 2 2 2" xfId="665"/>
    <cellStyle name="Notitie 2 2 2 3" xfId="593"/>
    <cellStyle name="Notitie 2 2 3" xfId="402"/>
    <cellStyle name="Notitie 2 2 3 2" xfId="537"/>
    <cellStyle name="Notitie 2 2 3 2 2" xfId="681"/>
    <cellStyle name="Notitie 2 2 3 3" xfId="609"/>
    <cellStyle name="Notitie 2 2 4" xfId="444"/>
    <cellStyle name="Notitie 2 2 4 2" xfId="633"/>
    <cellStyle name="Notitie 2 2 5" xfId="561"/>
    <cellStyle name="Notitie 2 3" xfId="283"/>
    <cellStyle name="Notitie 2 3 2" xfId="373"/>
    <cellStyle name="Notitie 2 3 2 2" xfId="509"/>
    <cellStyle name="Notitie 2 3 2 2 2" xfId="666"/>
    <cellStyle name="Notitie 2 3 2 3" xfId="594"/>
    <cellStyle name="Notitie 2 3 3" xfId="403"/>
    <cellStyle name="Notitie 2 3 3 2" xfId="538"/>
    <cellStyle name="Notitie 2 3 3 2 2" xfId="682"/>
    <cellStyle name="Notitie 2 3 3 3" xfId="610"/>
    <cellStyle name="Notitie 2 3 4" xfId="445"/>
    <cellStyle name="Notitie 2 3 4 2" xfId="634"/>
    <cellStyle name="Notitie 2 3 5" xfId="562"/>
    <cellStyle name="Notitie 2 4" xfId="284"/>
    <cellStyle name="Notitie 2 4 2" xfId="374"/>
    <cellStyle name="Notitie 2 4 2 2" xfId="510"/>
    <cellStyle name="Notitie 2 4 2 2 2" xfId="667"/>
    <cellStyle name="Notitie 2 4 2 3" xfId="595"/>
    <cellStyle name="Notitie 2 4 3" xfId="404"/>
    <cellStyle name="Notitie 2 4 3 2" xfId="539"/>
    <cellStyle name="Notitie 2 4 3 2 2" xfId="683"/>
    <cellStyle name="Notitie 2 4 3 3" xfId="611"/>
    <cellStyle name="Notitie 2 4 4" xfId="446"/>
    <cellStyle name="Notitie 2 4 4 2" xfId="635"/>
    <cellStyle name="Notitie 2 4 5" xfId="563"/>
    <cellStyle name="Notitie 2 5" xfId="371"/>
    <cellStyle name="Notitie 2 5 2" xfId="507"/>
    <cellStyle name="Notitie 2 5 2 2" xfId="664"/>
    <cellStyle name="Notitie 2 5 3" xfId="592"/>
    <cellStyle name="Notitie 2 6" xfId="401"/>
    <cellStyle name="Notitie 2 6 2" xfId="536"/>
    <cellStyle name="Notitie 2 6 2 2" xfId="680"/>
    <cellStyle name="Notitie 2 6 3" xfId="608"/>
    <cellStyle name="Notitie 2 7" xfId="443"/>
    <cellStyle name="Notitie 2 7 2" xfId="632"/>
    <cellStyle name="Notitie 2 8" xfId="560"/>
    <cellStyle name="Notitie 3" xfId="285"/>
    <cellStyle name="Notitie 3 2" xfId="286"/>
    <cellStyle name="Notitie 3 2 2" xfId="376"/>
    <cellStyle name="Notitie 3 2 2 2" xfId="512"/>
    <cellStyle name="Notitie 3 2 3" xfId="448"/>
    <cellStyle name="Notitie 3 3" xfId="375"/>
    <cellStyle name="Notitie 3 3 2" xfId="511"/>
    <cellStyle name="Notitie 3 4" xfId="447"/>
    <cellStyle name="Notitie 4" xfId="287"/>
    <cellStyle name="Notitie 4 2" xfId="377"/>
    <cellStyle name="Notitie 4 2 2" xfId="513"/>
    <cellStyle name="Notitie 4 3" xfId="449"/>
    <cellStyle name="Ongeldig" xfId="94" builtinId="27" hidden="1" customBuiltin="1"/>
    <cellStyle name="Ongeldig 2" xfId="288"/>
    <cellStyle name="Opm. INTERN" xfId="74"/>
    <cellStyle name="Output" xfId="5" hidden="1"/>
    <cellStyle name="Output" xfId="289"/>
    <cellStyle name="Output 2" xfId="290"/>
    <cellStyle name="Output 2 2" xfId="379"/>
    <cellStyle name="Output 2 2 2" xfId="515"/>
    <cellStyle name="Output 2 2 2 2" xfId="669"/>
    <cellStyle name="Output 2 2 3" xfId="597"/>
    <cellStyle name="Output 2 3" xfId="406"/>
    <cellStyle name="Output 2 3 2" xfId="541"/>
    <cellStyle name="Output 2 3 2 2" xfId="685"/>
    <cellStyle name="Output 2 3 3" xfId="613"/>
    <cellStyle name="Output 2 4" xfId="451"/>
    <cellStyle name="Output 2 4 2" xfId="637"/>
    <cellStyle name="Output 2 5" xfId="565"/>
    <cellStyle name="Output 3" xfId="378"/>
    <cellStyle name="Output 3 2" xfId="514"/>
    <cellStyle name="Output 3 2 2" xfId="668"/>
    <cellStyle name="Output 3 3" xfId="596"/>
    <cellStyle name="Output 4" xfId="405"/>
    <cellStyle name="Output 4 2" xfId="540"/>
    <cellStyle name="Output 4 2 2" xfId="684"/>
    <cellStyle name="Output 4 3" xfId="612"/>
    <cellStyle name="Output 5" xfId="450"/>
    <cellStyle name="Output 5 2" xfId="636"/>
    <cellStyle name="Output 6" xfId="564"/>
    <cellStyle name="Procent" xfId="15" builtinId="5" hidden="1"/>
    <cellStyle name="Procent" xfId="51" builtinId="5" hidden="1"/>
    <cellStyle name="Procent" xfId="67" builtinId="5"/>
    <cellStyle name="Procent 2" xfId="291"/>
    <cellStyle name="Procent 2 2" xfId="292"/>
    <cellStyle name="Procent 3" xfId="293"/>
    <cellStyle name="Procent 3 2" xfId="294"/>
    <cellStyle name="Procent 3 3" xfId="380"/>
    <cellStyle name="Procent 3 3 2" xfId="516"/>
    <cellStyle name="Procent 3 4" xfId="452"/>
    <cellStyle name="Procent 4" xfId="295"/>
    <cellStyle name="Procent 4 2" xfId="296"/>
    <cellStyle name="Procent 4 2 2" xfId="381"/>
    <cellStyle name="Procent 4 2 2 2" xfId="517"/>
    <cellStyle name="Procent 4 2 3" xfId="453"/>
    <cellStyle name="Procent 5" xfId="297"/>
    <cellStyle name="Procent 5 2" xfId="382"/>
    <cellStyle name="Procent 5 2 2" xfId="518"/>
    <cellStyle name="Procent 5 3" xfId="454"/>
    <cellStyle name="Procent 6" xfId="337"/>
    <cellStyle name="Procent 6 2" xfId="473"/>
    <cellStyle name="Standaard" xfId="0" builtinId="0" customBuiltin="1"/>
    <cellStyle name="Standaard 2" xfId="70"/>
    <cellStyle name="Standaard 2 2" xfId="298"/>
    <cellStyle name="Standaard 2 2 2" xfId="299"/>
    <cellStyle name="Standaard 2 3" xfId="300"/>
    <cellStyle name="Standaard 2 3 2" xfId="301"/>
    <cellStyle name="Standaard 2 3 2 2" xfId="383"/>
    <cellStyle name="Standaard 2 3 2 2 2" xfId="519"/>
    <cellStyle name="Standaard 2 3 2 3" xfId="455"/>
    <cellStyle name="Standaard 2 4" xfId="302"/>
    <cellStyle name="Standaard 2 4 2" xfId="303"/>
    <cellStyle name="Standaard 2 4 2 2" xfId="384"/>
    <cellStyle name="Standaard 2 4 2 2 2" xfId="520"/>
    <cellStyle name="Standaard 2 4 2 3" xfId="456"/>
    <cellStyle name="Standaard 3" xfId="66"/>
    <cellStyle name="Standaard 3 2" xfId="304"/>
    <cellStyle name="Standaard 3 3" xfId="305"/>
    <cellStyle name="Standaard 3 4" xfId="306"/>
    <cellStyle name="Standaard 3 4 2" xfId="386"/>
    <cellStyle name="Standaard 3 4 2 2" xfId="521"/>
    <cellStyle name="Standaard 3 4 3" xfId="457"/>
    <cellStyle name="Standaard 3 5" xfId="385"/>
    <cellStyle name="Standaard 3 6" xfId="415"/>
    <cellStyle name="Standaard 3 7" xfId="124"/>
    <cellStyle name="Standaard 4" xfId="307"/>
    <cellStyle name="Standaard 4 2" xfId="308"/>
    <cellStyle name="Standaard 4 3" xfId="309"/>
    <cellStyle name="Standaard 5" xfId="310"/>
    <cellStyle name="Standaard 5 2" xfId="311"/>
    <cellStyle name="Standaard 5 3" xfId="387"/>
    <cellStyle name="Standaard 5 3 2" xfId="522"/>
    <cellStyle name="Standaard 5 4" xfId="458"/>
    <cellStyle name="Standaard 6" xfId="312"/>
    <cellStyle name="Standaard 6 2" xfId="313"/>
    <cellStyle name="Standaard 6 2 2" xfId="314"/>
    <cellStyle name="Standaard 6 2 2 2" xfId="388"/>
    <cellStyle name="Standaard 6 2 2 2 2" xfId="523"/>
    <cellStyle name="Standaard 6 2 2 3" xfId="459"/>
    <cellStyle name="Standaard 6 3" xfId="315"/>
    <cellStyle name="Standaard 6 3 2" xfId="389"/>
    <cellStyle name="Standaard 6 3 2 2" xfId="524"/>
    <cellStyle name="Standaard 6 3 3" xfId="460"/>
    <cellStyle name="Standaard 7" xfId="316"/>
    <cellStyle name="Standaard 7 2" xfId="390"/>
    <cellStyle name="Standaard 7 2 2" xfId="525"/>
    <cellStyle name="Standaard 7 3" xfId="461"/>
    <cellStyle name="Standaard 8" xfId="334"/>
    <cellStyle name="Standaard 8 2" xfId="470"/>
    <cellStyle name="Standaard ACM-DE" xfId="73"/>
    <cellStyle name="Standaard_Tabellen - CIV2_Format import PRD en Database voor NE6R (concept) v1 2" xfId="85"/>
    <cellStyle name="Titel" xfId="16" builtinId="15" hidden="1"/>
    <cellStyle name="Titel" xfId="56" builtinId="15" hidden="1" customBuiltin="1"/>
    <cellStyle name="Titel 2" xfId="317"/>
    <cellStyle name="Title" xfId="318"/>
    <cellStyle name="Title 2" xfId="319"/>
    <cellStyle name="Toelichting" xfId="72"/>
    <cellStyle name="Totaal" xfId="23" builtinId="25" hidden="1"/>
    <cellStyle name="Totaal" xfId="57" builtinId="25" hidden="1" customBuiltin="1"/>
    <cellStyle name="Totaal 2" xfId="320"/>
    <cellStyle name="Totaal 2 2" xfId="321"/>
    <cellStyle name="Totaal 2 2 2" xfId="392"/>
    <cellStyle name="Totaal 2 2 2 2" xfId="527"/>
    <cellStyle name="Totaal 2 2 2 2 2" xfId="671"/>
    <cellStyle name="Totaal 2 2 2 3" xfId="599"/>
    <cellStyle name="Totaal 2 2 3" xfId="408"/>
    <cellStyle name="Totaal 2 2 3 2" xfId="543"/>
    <cellStyle name="Totaal 2 2 3 2 2" xfId="687"/>
    <cellStyle name="Totaal 2 2 3 3" xfId="615"/>
    <cellStyle name="Totaal 2 2 4" xfId="463"/>
    <cellStyle name="Totaal 2 2 4 2" xfId="639"/>
    <cellStyle name="Totaal 2 2 5" xfId="567"/>
    <cellStyle name="Totaal 2 3" xfId="322"/>
    <cellStyle name="Totaal 2 3 2" xfId="393"/>
    <cellStyle name="Totaal 2 3 2 2" xfId="528"/>
    <cellStyle name="Totaal 2 3 2 2 2" xfId="672"/>
    <cellStyle name="Totaal 2 3 2 3" xfId="600"/>
    <cellStyle name="Totaal 2 3 3" xfId="409"/>
    <cellStyle name="Totaal 2 3 3 2" xfId="544"/>
    <cellStyle name="Totaal 2 3 3 2 2" xfId="688"/>
    <cellStyle name="Totaal 2 3 3 3" xfId="616"/>
    <cellStyle name="Totaal 2 3 4" xfId="464"/>
    <cellStyle name="Totaal 2 3 4 2" xfId="640"/>
    <cellStyle name="Totaal 2 3 5" xfId="568"/>
    <cellStyle name="Totaal 2 4" xfId="391"/>
    <cellStyle name="Totaal 2 4 2" xfId="526"/>
    <cellStyle name="Totaal 2 4 2 2" xfId="670"/>
    <cellStyle name="Totaal 2 4 3" xfId="598"/>
    <cellStyle name="Totaal 2 5" xfId="407"/>
    <cellStyle name="Totaal 2 5 2" xfId="542"/>
    <cellStyle name="Totaal 2 5 2 2" xfId="686"/>
    <cellStyle name="Totaal 2 5 3" xfId="614"/>
    <cellStyle name="Totaal 2 6" xfId="462"/>
    <cellStyle name="Totaal 2 6 2" xfId="638"/>
    <cellStyle name="Totaal 2 7" xfId="566"/>
    <cellStyle name="Total" xfId="323"/>
    <cellStyle name="Total 2" xfId="324"/>
    <cellStyle name="Total 2 2" xfId="395"/>
    <cellStyle name="Total 2 2 2" xfId="530"/>
    <cellStyle name="Total 2 2 2 2" xfId="674"/>
    <cellStyle name="Total 2 2 3" xfId="602"/>
    <cellStyle name="Total 2 3" xfId="411"/>
    <cellStyle name="Total 2 3 2" xfId="546"/>
    <cellStyle name="Total 2 3 2 2" xfId="690"/>
    <cellStyle name="Total 2 3 3" xfId="618"/>
    <cellStyle name="Total 2 4" xfId="466"/>
    <cellStyle name="Total 2 4 2" xfId="642"/>
    <cellStyle name="Total 2 5" xfId="570"/>
    <cellStyle name="Total 3" xfId="394"/>
    <cellStyle name="Total 3 2" xfId="529"/>
    <cellStyle name="Total 3 2 2" xfId="673"/>
    <cellStyle name="Total 3 3" xfId="601"/>
    <cellStyle name="Total 4" xfId="410"/>
    <cellStyle name="Total 4 2" xfId="545"/>
    <cellStyle name="Total 4 2 2" xfId="689"/>
    <cellStyle name="Total 4 3" xfId="617"/>
    <cellStyle name="Total 5" xfId="465"/>
    <cellStyle name="Total 5 2" xfId="641"/>
    <cellStyle name="Total 6" xfId="569"/>
    <cellStyle name="Uitvoer" xfId="96" builtinId="21" hidden="1" customBuiltin="1"/>
    <cellStyle name="Uitvoer 2" xfId="325"/>
    <cellStyle name="Uitvoer 2 2" xfId="326"/>
    <cellStyle name="Uitvoer 2 2 2" xfId="397"/>
    <cellStyle name="Uitvoer 2 2 2 2" xfId="532"/>
    <cellStyle name="Uitvoer 2 2 2 2 2" xfId="676"/>
    <cellStyle name="Uitvoer 2 2 2 3" xfId="604"/>
    <cellStyle name="Uitvoer 2 2 3" xfId="413"/>
    <cellStyle name="Uitvoer 2 2 3 2" xfId="548"/>
    <cellStyle name="Uitvoer 2 2 3 2 2" xfId="692"/>
    <cellStyle name="Uitvoer 2 2 3 3" xfId="620"/>
    <cellStyle name="Uitvoer 2 2 4" xfId="468"/>
    <cellStyle name="Uitvoer 2 2 4 2" xfId="644"/>
    <cellStyle name="Uitvoer 2 2 5" xfId="572"/>
    <cellStyle name="Uitvoer 2 3" xfId="327"/>
    <cellStyle name="Uitvoer 2 3 2" xfId="398"/>
    <cellStyle name="Uitvoer 2 3 2 2" xfId="533"/>
    <cellStyle name="Uitvoer 2 3 2 2 2" xfId="677"/>
    <cellStyle name="Uitvoer 2 3 2 3" xfId="605"/>
    <cellStyle name="Uitvoer 2 3 3" xfId="414"/>
    <cellStyle name="Uitvoer 2 3 3 2" xfId="549"/>
    <cellStyle name="Uitvoer 2 3 3 2 2" xfId="693"/>
    <cellStyle name="Uitvoer 2 3 3 3" xfId="621"/>
    <cellStyle name="Uitvoer 2 3 4" xfId="469"/>
    <cellStyle name="Uitvoer 2 3 4 2" xfId="645"/>
    <cellStyle name="Uitvoer 2 3 5" xfId="573"/>
    <cellStyle name="Uitvoer 2 4" xfId="396"/>
    <cellStyle name="Uitvoer 2 4 2" xfId="531"/>
    <cellStyle name="Uitvoer 2 4 2 2" xfId="675"/>
    <cellStyle name="Uitvoer 2 4 3" xfId="603"/>
    <cellStyle name="Uitvoer 2 5" xfId="412"/>
    <cellStyle name="Uitvoer 2 5 2" xfId="547"/>
    <cellStyle name="Uitvoer 2 5 2 2" xfId="691"/>
    <cellStyle name="Uitvoer 2 5 3" xfId="619"/>
    <cellStyle name="Uitvoer 2 6" xfId="467"/>
    <cellStyle name="Uitvoer 2 6 2" xfId="643"/>
    <cellStyle name="Uitvoer 2 7" xfId="571"/>
    <cellStyle name="Valuta" xfId="13" builtinId="4" hidden="1"/>
    <cellStyle name="Valuta [0]" xfId="14" builtinId="7" hidden="1"/>
    <cellStyle name="Valuta 2" xfId="328"/>
    <cellStyle name="Verklarende tekst" xfId="98" builtinId="53" hidden="1" customBuiltin="1"/>
    <cellStyle name="Verklarende tekst 2" xfId="329"/>
    <cellStyle name="Waarschuwingstekst" xfId="21" builtinId="11" hidden="1"/>
    <cellStyle name="Waarschuwingstekst" xfId="58" builtinId="11" hidden="1" customBuiltin="1"/>
    <cellStyle name="Waarschuwingstekst 2" xfId="330"/>
    <cellStyle name="Warning Text" xfId="331"/>
    <cellStyle name="Warning Text 2" xfId="332"/>
    <cellStyle name="WIt" xfId="333"/>
  </cellStyles>
  <dxfs count="15">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2019</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CC8D9"/>
  </sheetPr>
  <dimension ref="B2:C38"/>
  <sheetViews>
    <sheetView showGridLines="0" tabSelected="1" zoomScale="85" zoomScaleNormal="85" workbookViewId="0">
      <pane ySplit="3" topLeftCell="A4" activePane="bottomLeft" state="frozen"/>
      <selection activeCell="A4" sqref="A4"/>
      <selection pane="bottomLeft" activeCell="A4" sqref="A4"/>
    </sheetView>
  </sheetViews>
  <sheetFormatPr defaultRowHeight="12.75"/>
  <cols>
    <col min="1" max="1" width="2.85546875" style="129" customWidth="1"/>
    <col min="2" max="2" width="39.85546875" style="129" customWidth="1"/>
    <col min="3" max="3" width="91.85546875" style="129" customWidth="1"/>
    <col min="4" max="16384" width="9.140625" style="129"/>
  </cols>
  <sheetData>
    <row r="2" spans="2:3" s="134" customFormat="1" ht="18">
      <c r="B2" s="134" t="s">
        <v>248</v>
      </c>
    </row>
    <row r="6" spans="2:3">
      <c r="B6" s="130"/>
    </row>
    <row r="13" spans="2:3" s="152" customFormat="1">
      <c r="B13" s="152" t="s">
        <v>0</v>
      </c>
    </row>
    <row r="14" spans="2:3" s="128" customFormat="1"/>
    <row r="15" spans="2:3">
      <c r="B15" s="127" t="s">
        <v>1</v>
      </c>
      <c r="C15" s="126" t="s">
        <v>308</v>
      </c>
    </row>
    <row r="16" spans="2:3">
      <c r="B16" s="127" t="s">
        <v>2</v>
      </c>
      <c r="C16" s="126" t="s">
        <v>320</v>
      </c>
    </row>
    <row r="17" spans="2:3">
      <c r="B17" s="127" t="s">
        <v>3</v>
      </c>
      <c r="C17" s="126"/>
    </row>
    <row r="18" spans="2:3">
      <c r="B18" s="127" t="s">
        <v>4</v>
      </c>
      <c r="C18" s="126" t="s">
        <v>69</v>
      </c>
    </row>
    <row r="19" spans="2:3">
      <c r="B19" s="127" t="s">
        <v>5</v>
      </c>
      <c r="C19" s="126"/>
    </row>
    <row r="20" spans="2:3">
      <c r="B20" s="127" t="s">
        <v>6</v>
      </c>
      <c r="C20" s="126"/>
    </row>
    <row r="21" spans="2:3">
      <c r="B21" s="127" t="s">
        <v>7</v>
      </c>
      <c r="C21" s="126" t="s">
        <v>247</v>
      </c>
    </row>
    <row r="22" spans="2:3">
      <c r="B22" s="127" t="s">
        <v>8</v>
      </c>
      <c r="C22" s="126"/>
    </row>
    <row r="25" spans="2:3" s="152" customFormat="1">
      <c r="B25" s="152" t="s">
        <v>9</v>
      </c>
    </row>
    <row r="27" spans="2:3">
      <c r="B27" s="127" t="s">
        <v>10</v>
      </c>
      <c r="C27" s="126" t="s">
        <v>70</v>
      </c>
    </row>
    <row r="28" spans="2:3">
      <c r="B28" s="127" t="s">
        <v>11</v>
      </c>
      <c r="C28" s="126" t="s">
        <v>245</v>
      </c>
    </row>
    <row r="29" spans="2:3" ht="25.5">
      <c r="B29" s="127" t="s">
        <v>12</v>
      </c>
      <c r="C29" s="126" t="s">
        <v>70</v>
      </c>
    </row>
    <row r="30" spans="2:3">
      <c r="B30" s="127" t="s">
        <v>68</v>
      </c>
      <c r="C30" s="126" t="s">
        <v>70</v>
      </c>
    </row>
    <row r="31" spans="2:3">
      <c r="B31" s="127" t="s">
        <v>13</v>
      </c>
      <c r="C31" s="126"/>
    </row>
    <row r="32" spans="2:3">
      <c r="B32" s="127" t="s">
        <v>8</v>
      </c>
      <c r="C32" s="126"/>
    </row>
    <row r="35" spans="2:2" s="152" customFormat="1">
      <c r="B35" s="152" t="s">
        <v>15</v>
      </c>
    </row>
    <row r="38" spans="2:2">
      <c r="B38" s="129" t="s">
        <v>246</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CC"/>
  </sheetPr>
  <dimension ref="A2:Q50"/>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activeCell="F9" sqref="F9"/>
    </sheetView>
  </sheetViews>
  <sheetFormatPr defaultRowHeight="12.75"/>
  <cols>
    <col min="1" max="1" width="4" style="129" customWidth="1"/>
    <col min="2" max="2" width="60.5703125" style="129" customWidth="1"/>
    <col min="3" max="5" width="4.5703125" style="129" customWidth="1"/>
    <col min="6" max="6" width="2.7109375" style="129" customWidth="1"/>
    <col min="7" max="7" width="13.28515625" style="129" bestFit="1" customWidth="1"/>
    <col min="8" max="8" width="2.7109375" style="129" customWidth="1"/>
    <col min="9" max="9" width="31.28515625" style="129" bestFit="1" customWidth="1"/>
    <col min="10" max="10" width="2.7109375" style="129" customWidth="1"/>
    <col min="11" max="11" width="12.5703125" style="129" customWidth="1"/>
    <col min="12" max="12" width="2.7109375" style="129" customWidth="1"/>
    <col min="13" max="13" width="12.5703125" style="129" customWidth="1"/>
    <col min="14" max="14" width="2.7109375" style="129" customWidth="1"/>
    <col min="15" max="15" width="12.5703125" style="129" customWidth="1"/>
    <col min="16" max="16" width="2.7109375" style="129" customWidth="1"/>
    <col min="17" max="17" width="12.5703125" style="129" customWidth="1"/>
    <col min="18" max="18" width="2.7109375" style="129" customWidth="1"/>
    <col min="19" max="19" width="17.140625" style="129" customWidth="1"/>
    <col min="20" max="20" width="2.7109375" style="129" customWidth="1"/>
    <col min="21" max="21" width="13.7109375" style="129" customWidth="1"/>
    <col min="22" max="22" width="2.7109375" style="129" customWidth="1"/>
    <col min="23" max="37" width="13.7109375" style="129" customWidth="1"/>
    <col min="38" max="16384" width="9.140625" style="129"/>
  </cols>
  <sheetData>
    <row r="2" spans="1:17" s="157" customFormat="1" ht="18">
      <c r="B2" s="157" t="s">
        <v>251</v>
      </c>
    </row>
    <row r="3" spans="1:17">
      <c r="A3" s="72"/>
    </row>
    <row r="4" spans="1:17">
      <c r="A4" s="72"/>
      <c r="B4" s="155" t="s">
        <v>33</v>
      </c>
      <c r="C4" s="111"/>
      <c r="D4" s="111"/>
    </row>
    <row r="5" spans="1:17">
      <c r="A5" s="72"/>
      <c r="B5" s="71" t="s">
        <v>223</v>
      </c>
      <c r="C5" s="130"/>
      <c r="D5" s="130"/>
      <c r="G5" s="85"/>
      <c r="K5" s="85"/>
    </row>
    <row r="7" spans="1:17" s="152" customFormat="1">
      <c r="B7" s="152" t="s">
        <v>91</v>
      </c>
      <c r="G7" s="152" t="s">
        <v>31</v>
      </c>
      <c r="I7" s="152" t="s">
        <v>32</v>
      </c>
      <c r="K7" s="152" t="s">
        <v>208</v>
      </c>
      <c r="M7" s="152" t="s">
        <v>209</v>
      </c>
      <c r="Q7" s="152" t="s">
        <v>34</v>
      </c>
    </row>
    <row r="10" spans="1:17">
      <c r="Q10" s="70"/>
    </row>
    <row r="11" spans="1:17" s="152" customFormat="1">
      <c r="B11" s="152" t="s">
        <v>79</v>
      </c>
    </row>
    <row r="12" spans="1:17">
      <c r="B12" s="155"/>
    </row>
    <row r="13" spans="1:17">
      <c r="A13" s="93"/>
      <c r="B13" s="155" t="s">
        <v>256</v>
      </c>
      <c r="D13" s="69"/>
      <c r="G13" s="68" t="s">
        <v>253</v>
      </c>
      <c r="I13" s="67">
        <v>660362409.82663822</v>
      </c>
      <c r="K13" s="68"/>
      <c r="M13" s="66" t="s">
        <v>254</v>
      </c>
    </row>
    <row r="14" spans="1:17">
      <c r="A14" s="93"/>
      <c r="D14" s="66"/>
      <c r="G14" s="66"/>
      <c r="I14" s="66"/>
      <c r="K14" s="66"/>
    </row>
    <row r="15" spans="1:17">
      <c r="A15" s="93"/>
      <c r="B15" s="129" t="s">
        <v>257</v>
      </c>
      <c r="D15" s="65"/>
      <c r="G15" s="68" t="s">
        <v>253</v>
      </c>
      <c r="I15" s="63">
        <f>SUMPRODUCT(Tarievenvoorstel!K21:K48,Tarievenvoorstel!O21:O48)</f>
        <v>49876507.70560398</v>
      </c>
      <c r="K15" s="64"/>
    </row>
    <row r="16" spans="1:17">
      <c r="A16" s="93"/>
      <c r="B16" s="129" t="s">
        <v>258</v>
      </c>
      <c r="D16" s="65"/>
      <c r="G16" s="68" t="s">
        <v>253</v>
      </c>
      <c r="I16" s="63">
        <f>SUMPRODUCT(Tarievenvoorstel!K54:K75,Tarievenvoorstel!O54:O75)</f>
        <v>136219004.33540142</v>
      </c>
      <c r="K16" s="64"/>
    </row>
    <row r="17" spans="1:13">
      <c r="A17" s="93"/>
      <c r="B17" s="129" t="s">
        <v>260</v>
      </c>
      <c r="D17" s="65"/>
      <c r="G17" s="68" t="s">
        <v>253</v>
      </c>
      <c r="I17" s="63">
        <f>SUMPRODUCT(Tarievenvoorstel!K81:K97,Tarievenvoorstel!O81:O97)</f>
        <v>390055576.54638523</v>
      </c>
      <c r="K17" s="64"/>
    </row>
    <row r="18" spans="1:13">
      <c r="A18" s="93"/>
      <c r="B18" s="129" t="s">
        <v>259</v>
      </c>
      <c r="D18" s="65"/>
      <c r="G18" s="68" t="s">
        <v>253</v>
      </c>
      <c r="I18" s="63">
        <f>SUMPRODUCT(Tarievenvoorstel!K104:K105,Tarievenvoorstel!O104:O105)</f>
        <v>2148527.4453333332</v>
      </c>
      <c r="K18" s="64"/>
    </row>
    <row r="19" spans="1:13">
      <c r="A19" s="93"/>
      <c r="B19" s="155" t="s">
        <v>77</v>
      </c>
      <c r="D19" s="65"/>
      <c r="G19" s="68" t="s">
        <v>253</v>
      </c>
      <c r="I19" s="63">
        <f>SUM(I15:I18)</f>
        <v>578299616.03272402</v>
      </c>
      <c r="K19" s="64"/>
    </row>
    <row r="20" spans="1:13">
      <c r="A20" s="93"/>
      <c r="D20" s="68"/>
      <c r="G20" s="66"/>
      <c r="I20" s="62"/>
      <c r="K20" s="66"/>
    </row>
    <row r="21" spans="1:13">
      <c r="A21" s="93"/>
      <c r="B21" s="129" t="s">
        <v>261</v>
      </c>
      <c r="D21" s="65"/>
      <c r="G21" s="68" t="s">
        <v>253</v>
      </c>
      <c r="I21" s="63">
        <f>SUMPRODUCT(Tarievenvoorstel!K111:K143,Tarievenvoorstel!O111:O143)</f>
        <v>52264697.526851177</v>
      </c>
      <c r="K21" s="64"/>
    </row>
    <row r="22" spans="1:13">
      <c r="A22" s="93"/>
      <c r="B22" s="129" t="s">
        <v>262</v>
      </c>
      <c r="D22" s="61"/>
      <c r="G22" s="68" t="s">
        <v>253</v>
      </c>
      <c r="I22" s="63">
        <f>SUMPRODUCT(Tarievenvoorstel!K147:K194,Tarievenvoorstel!O147:O194)</f>
        <v>29798096.26480988</v>
      </c>
      <c r="K22" s="64"/>
    </row>
    <row r="23" spans="1:13">
      <c r="A23" s="93"/>
      <c r="B23" s="155" t="s">
        <v>78</v>
      </c>
      <c r="D23" s="65"/>
      <c r="G23" s="68" t="s">
        <v>253</v>
      </c>
      <c r="I23" s="63">
        <f>I22+I21</f>
        <v>82062793.791661054</v>
      </c>
      <c r="K23" s="64"/>
    </row>
    <row r="24" spans="1:13">
      <c r="A24" s="93"/>
      <c r="D24" s="65"/>
      <c r="G24" s="64"/>
      <c r="I24" s="60"/>
      <c r="K24" s="64"/>
    </row>
    <row r="25" spans="1:13">
      <c r="A25" s="93"/>
      <c r="B25" s="155" t="s">
        <v>263</v>
      </c>
      <c r="D25" s="65"/>
      <c r="G25" s="68" t="s">
        <v>253</v>
      </c>
      <c r="I25" s="63">
        <f>SUM(I15:I18,I21:I22)</f>
        <v>660362409.82438505</v>
      </c>
      <c r="K25" s="68"/>
      <c r="M25" s="59"/>
    </row>
    <row r="26" spans="1:13">
      <c r="A26" s="93"/>
      <c r="B26" s="155"/>
      <c r="D26" s="65"/>
      <c r="G26" s="68"/>
      <c r="I26" s="58"/>
      <c r="K26" s="68"/>
      <c r="M26" s="59"/>
    </row>
    <row r="27" spans="1:13">
      <c r="A27" s="93"/>
      <c r="B27" s="111" t="s">
        <v>89</v>
      </c>
      <c r="D27" s="65"/>
      <c r="G27" s="68" t="s">
        <v>253</v>
      </c>
      <c r="I27" s="63">
        <f>I13-I25</f>
        <v>2.2531747817993164E-3</v>
      </c>
      <c r="K27" s="68"/>
    </row>
    <row r="28" spans="1:13">
      <c r="A28" s="93"/>
      <c r="D28" s="65"/>
      <c r="G28" s="68"/>
      <c r="I28" s="58"/>
      <c r="K28" s="68"/>
    </row>
    <row r="29" spans="1:13">
      <c r="A29" s="93"/>
      <c r="B29" s="155" t="s">
        <v>80</v>
      </c>
      <c r="C29" s="57"/>
      <c r="D29" s="57"/>
      <c r="I29" s="131" t="str">
        <f>IF(I25&gt;I13, "TARIEVENVOORSTEL VOLDOET NIET", "TARIEVENVOORSTEL VOLDOET")</f>
        <v>TARIEVENVOORSTEL VOLDOET</v>
      </c>
    </row>
    <row r="30" spans="1:13">
      <c r="A30" s="93"/>
    </row>
    <row r="31" spans="1:13" s="152" customFormat="1">
      <c r="B31" s="152" t="s">
        <v>81</v>
      </c>
    </row>
    <row r="33" spans="2:17">
      <c r="B33" s="129" t="s">
        <v>82</v>
      </c>
      <c r="G33" s="129" t="s">
        <v>74</v>
      </c>
      <c r="I33" s="56">
        <v>7765807528.5072327</v>
      </c>
      <c r="M33" s="68" t="s">
        <v>303</v>
      </c>
      <c r="Q33" s="85"/>
    </row>
    <row r="35" spans="2:17">
      <c r="B35" s="129" t="s">
        <v>83</v>
      </c>
      <c r="G35" s="129" t="s">
        <v>74</v>
      </c>
      <c r="I35" s="63">
        <f>SUM(Tarievenvoorstel!K21:K105,Tarievenvoorstel!K111:K143,Tarievenvoorstel!K147:K194)</f>
        <v>7765807528.5072327</v>
      </c>
    </row>
    <row r="37" spans="2:17">
      <c r="B37" s="129" t="s">
        <v>84</v>
      </c>
      <c r="I37" s="131" t="str">
        <f>IF(I35&gt;I33, "REKENVOLUME VOLDOET NIET", "REKENVOLUME VOLDOET")</f>
        <v>REKENVOLUME VOLDOET</v>
      </c>
    </row>
    <row r="39" spans="2:17" s="152" customFormat="1">
      <c r="B39" s="152" t="s">
        <v>207</v>
      </c>
    </row>
    <row r="41" spans="2:17">
      <c r="B41" s="129" t="s">
        <v>157</v>
      </c>
      <c r="G41" s="66" t="s">
        <v>92</v>
      </c>
      <c r="H41" s="65"/>
      <c r="I41" s="55">
        <v>669090102.91118109</v>
      </c>
      <c r="J41" s="160"/>
      <c r="K41" s="66"/>
      <c r="L41" s="65"/>
      <c r="M41" s="66" t="s">
        <v>235</v>
      </c>
    </row>
    <row r="42" spans="2:17">
      <c r="B42" s="129" t="s">
        <v>156</v>
      </c>
      <c r="G42" s="66" t="s">
        <v>92</v>
      </c>
      <c r="H42" s="65"/>
      <c r="I42" s="54">
        <v>42616731.628704816</v>
      </c>
      <c r="J42" s="160"/>
      <c r="K42" s="66"/>
      <c r="L42" s="65"/>
      <c r="M42" s="66" t="s">
        <v>255</v>
      </c>
    </row>
    <row r="43" spans="2:17">
      <c r="B43" s="129" t="s">
        <v>158</v>
      </c>
      <c r="G43" s="66" t="s">
        <v>92</v>
      </c>
      <c r="H43" s="65"/>
      <c r="I43" s="63">
        <f>I41-I42</f>
        <v>626473371.28247631</v>
      </c>
      <c r="J43" s="68"/>
      <c r="K43" s="66"/>
      <c r="L43" s="65"/>
      <c r="M43" s="66"/>
    </row>
    <row r="44" spans="2:17">
      <c r="G44" s="66"/>
      <c r="H44" s="65"/>
      <c r="I44" s="58"/>
      <c r="J44" s="68"/>
      <c r="K44" s="66"/>
      <c r="L44" s="65"/>
      <c r="M44" s="66"/>
    </row>
    <row r="45" spans="2:17">
      <c r="B45" s="129" t="s">
        <v>264</v>
      </c>
      <c r="G45" s="68" t="s">
        <v>253</v>
      </c>
      <c r="H45" s="65"/>
      <c r="I45" s="67">
        <v>660362409.82663822</v>
      </c>
      <c r="J45" s="160"/>
      <c r="K45" s="66"/>
      <c r="L45" s="65"/>
      <c r="M45" s="66" t="s">
        <v>254</v>
      </c>
    </row>
    <row r="46" spans="2:17">
      <c r="B46" s="129" t="s">
        <v>156</v>
      </c>
      <c r="G46" s="68" t="s">
        <v>253</v>
      </c>
      <c r="H46" s="65"/>
      <c r="I46" s="53">
        <f>I42</f>
        <v>42616731.628704816</v>
      </c>
      <c r="J46" s="160"/>
      <c r="K46" s="66"/>
      <c r="L46" s="65"/>
    </row>
    <row r="47" spans="2:17">
      <c r="B47" s="129" t="s">
        <v>265</v>
      </c>
      <c r="G47" s="68" t="s">
        <v>253</v>
      </c>
      <c r="H47" s="65"/>
      <c r="I47" s="63">
        <f>I45-I46</f>
        <v>617745678.19793344</v>
      </c>
      <c r="J47" s="160"/>
      <c r="K47" s="66"/>
      <c r="L47" s="65"/>
    </row>
    <row r="48" spans="2:17">
      <c r="G48" s="66"/>
      <c r="H48" s="65"/>
      <c r="I48" s="58"/>
      <c r="J48" s="160"/>
      <c r="K48" s="66"/>
      <c r="L48" s="65"/>
    </row>
    <row r="49" spans="2:12">
      <c r="B49" s="111" t="s">
        <v>159</v>
      </c>
      <c r="G49" s="66"/>
      <c r="H49" s="65"/>
      <c r="I49" s="52">
        <v>0</v>
      </c>
      <c r="J49" s="160"/>
      <c r="K49" s="66" t="s">
        <v>85</v>
      </c>
      <c r="L49" s="65"/>
    </row>
    <row r="50" spans="2:12">
      <c r="B50" s="111" t="s">
        <v>160</v>
      </c>
      <c r="G50" s="66" t="s">
        <v>86</v>
      </c>
      <c r="H50" s="66"/>
      <c r="I50" s="51">
        <f>((I47/ I43) - 1)*100%</f>
        <v>-1.3931466977879836E-2</v>
      </c>
      <c r="J50" s="66"/>
      <c r="K50" s="66" t="s">
        <v>87</v>
      </c>
      <c r="L50" s="66"/>
    </row>
  </sheetData>
  <conditionalFormatting sqref="I29">
    <cfRule type="cellIs" dxfId="12"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4.9989318521683403E-2"/>
  </sheetPr>
  <dimension ref="A1"/>
  <sheetViews>
    <sheetView showGridLines="0" zoomScale="85" zoomScaleNormal="85" workbookViewId="0"/>
  </sheetViews>
  <sheetFormatPr defaultRowHeight="12.75"/>
  <cols>
    <col min="1" max="16384" width="9.140625" style="158"/>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CC8D9"/>
  </sheetPr>
  <dimension ref="B2:B74"/>
  <sheetViews>
    <sheetView showGridLines="0" zoomScale="85" zoomScaleNormal="85" workbookViewId="0">
      <pane ySplit="3" topLeftCell="A4" activePane="bottomLeft" state="frozen"/>
      <selection activeCell="C14" sqref="C14"/>
      <selection pane="bottomLeft" activeCell="A4" sqref="A4"/>
    </sheetView>
  </sheetViews>
  <sheetFormatPr defaultRowHeight="12.75"/>
  <cols>
    <col min="1" max="1" width="9.28515625" style="129" customWidth="1"/>
    <col min="2" max="2" width="112.28515625" style="129" customWidth="1"/>
    <col min="3" max="21" width="12.5703125" style="129" customWidth="1"/>
    <col min="22" max="24" width="2.7109375" style="129" customWidth="1"/>
    <col min="25" max="39" width="13.7109375" style="129" customWidth="1"/>
    <col min="40" max="16384" width="9.140625" style="129"/>
  </cols>
  <sheetData>
    <row r="2" spans="2:2" s="157" customFormat="1" ht="18">
      <c r="B2" s="157" t="s">
        <v>93</v>
      </c>
    </row>
    <row r="4" spans="2:2" s="152" customFormat="1"/>
    <row r="6" spans="2:2">
      <c r="B6" s="129" t="s">
        <v>197</v>
      </c>
    </row>
    <row r="7" spans="2:2">
      <c r="B7" s="135" t="s">
        <v>313</v>
      </c>
    </row>
    <row r="8" spans="2:2">
      <c r="B8" s="135"/>
    </row>
    <row r="9" spans="2:2">
      <c r="B9" s="135"/>
    </row>
    <row r="10" spans="2:2">
      <c r="B10" s="135"/>
    </row>
    <row r="11" spans="2:2">
      <c r="B11" s="135"/>
    </row>
    <row r="12" spans="2:2">
      <c r="B12" s="135"/>
    </row>
    <row r="13" spans="2:2">
      <c r="B13" s="135"/>
    </row>
    <row r="14" spans="2:2">
      <c r="B14" s="135"/>
    </row>
    <row r="15" spans="2:2">
      <c r="B15" s="155"/>
    </row>
    <row r="16" spans="2:2">
      <c r="B16" s="129" t="s">
        <v>198</v>
      </c>
    </row>
    <row r="17" spans="2:2">
      <c r="B17" s="135" t="s">
        <v>313</v>
      </c>
    </row>
    <row r="18" spans="2:2">
      <c r="B18" s="135"/>
    </row>
    <row r="19" spans="2:2">
      <c r="B19" s="135"/>
    </row>
    <row r="20" spans="2:2">
      <c r="B20" s="135"/>
    </row>
    <row r="21" spans="2:2">
      <c r="B21" s="135"/>
    </row>
    <row r="22" spans="2:2">
      <c r="B22" s="135"/>
    </row>
    <row r="23" spans="2:2">
      <c r="B23" s="135"/>
    </row>
    <row r="24" spans="2:2">
      <c r="B24" s="135"/>
    </row>
    <row r="26" spans="2:2">
      <c r="B26" s="129" t="s">
        <v>199</v>
      </c>
    </row>
    <row r="27" spans="2:2">
      <c r="B27" s="135" t="s">
        <v>313</v>
      </c>
    </row>
    <row r="28" spans="2:2">
      <c r="B28" s="135"/>
    </row>
    <row r="29" spans="2:2">
      <c r="B29" s="135"/>
    </row>
    <row r="30" spans="2:2">
      <c r="B30" s="135"/>
    </row>
    <row r="31" spans="2:2">
      <c r="B31" s="135"/>
    </row>
    <row r="32" spans="2:2">
      <c r="B32" s="135"/>
    </row>
    <row r="33" spans="2:2">
      <c r="B33" s="135"/>
    </row>
    <row r="34" spans="2:2">
      <c r="B34" s="135"/>
    </row>
    <row r="36" spans="2:2">
      <c r="B36" s="129" t="s">
        <v>200</v>
      </c>
    </row>
    <row r="37" spans="2:2">
      <c r="B37" s="135" t="s">
        <v>313</v>
      </c>
    </row>
    <row r="38" spans="2:2">
      <c r="B38" s="135"/>
    </row>
    <row r="39" spans="2:2">
      <c r="B39" s="135"/>
    </row>
    <row r="40" spans="2:2">
      <c r="B40" s="135"/>
    </row>
    <row r="41" spans="2:2">
      <c r="B41" s="135"/>
    </row>
    <row r="42" spans="2:2">
      <c r="B42" s="135"/>
    </row>
    <row r="43" spans="2:2">
      <c r="B43" s="135"/>
    </row>
    <row r="44" spans="2:2">
      <c r="B44" s="135"/>
    </row>
    <row r="46" spans="2:2">
      <c r="B46" s="129" t="s">
        <v>201</v>
      </c>
    </row>
    <row r="47" spans="2:2">
      <c r="B47" s="135" t="s">
        <v>313</v>
      </c>
    </row>
    <row r="48" spans="2:2">
      <c r="B48" s="135"/>
    </row>
    <row r="49" spans="2:2">
      <c r="B49" s="135"/>
    </row>
    <row r="50" spans="2:2">
      <c r="B50" s="135"/>
    </row>
    <row r="51" spans="2:2">
      <c r="B51" s="135"/>
    </row>
    <row r="52" spans="2:2">
      <c r="B52" s="135"/>
    </row>
    <row r="53" spans="2:2">
      <c r="B53" s="135"/>
    </row>
    <row r="54" spans="2:2">
      <c r="B54" s="135"/>
    </row>
    <row r="56" spans="2:2">
      <c r="B56" s="129" t="s">
        <v>202</v>
      </c>
    </row>
    <row r="57" spans="2:2">
      <c r="B57" s="135" t="s">
        <v>313</v>
      </c>
    </row>
    <row r="58" spans="2:2">
      <c r="B58" s="135"/>
    </row>
    <row r="59" spans="2:2">
      <c r="B59" s="135"/>
    </row>
    <row r="60" spans="2:2">
      <c r="B60" s="135"/>
    </row>
    <row r="61" spans="2:2">
      <c r="B61" s="135"/>
    </row>
    <row r="62" spans="2:2">
      <c r="B62" s="135"/>
    </row>
    <row r="63" spans="2:2">
      <c r="B63" s="135"/>
    </row>
    <row r="64" spans="2:2">
      <c r="B64" s="135"/>
    </row>
    <row r="66" spans="2:2">
      <c r="B66" s="129" t="s">
        <v>203</v>
      </c>
    </row>
    <row r="67" spans="2:2">
      <c r="B67" s="135" t="s">
        <v>313</v>
      </c>
    </row>
    <row r="68" spans="2:2">
      <c r="B68" s="135"/>
    </row>
    <row r="69" spans="2:2">
      <c r="B69" s="135"/>
    </row>
    <row r="70" spans="2:2">
      <c r="B70" s="135"/>
    </row>
    <row r="71" spans="2:2">
      <c r="B71" s="135"/>
    </row>
    <row r="72" spans="2:2">
      <c r="B72" s="135"/>
    </row>
    <row r="73" spans="2:2">
      <c r="B73" s="135"/>
    </row>
    <row r="74" spans="2:2">
      <c r="B74" s="135"/>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CC8D9"/>
  </sheetPr>
  <dimension ref="B2:G58"/>
  <sheetViews>
    <sheetView showGridLines="0" zoomScale="85" zoomScaleNormal="85" workbookViewId="0">
      <pane ySplit="3" topLeftCell="A4" activePane="bottomLeft" state="frozen"/>
      <selection activeCell="D12" sqref="D12"/>
      <selection pane="bottomLeft" activeCell="A4" sqref="A4"/>
    </sheetView>
  </sheetViews>
  <sheetFormatPr defaultRowHeight="12.75"/>
  <cols>
    <col min="1" max="1" width="9.28515625" style="129" customWidth="1"/>
    <col min="2" max="2" width="4.7109375" style="129" customWidth="1"/>
    <col min="3" max="3" width="74.140625" style="129" customWidth="1"/>
    <col min="4" max="5" width="12.5703125" style="129" customWidth="1"/>
    <col min="6" max="6" width="53.42578125" style="129" customWidth="1"/>
    <col min="7" max="21" width="12.5703125" style="129" customWidth="1"/>
    <col min="22" max="24" width="2.7109375" style="129" customWidth="1"/>
    <col min="25" max="39" width="13.7109375" style="129" customWidth="1"/>
    <col min="40" max="16384" width="9.140625" style="129"/>
  </cols>
  <sheetData>
    <row r="2" spans="2:7" s="157" customFormat="1" ht="18">
      <c r="B2" s="157" t="s">
        <v>95</v>
      </c>
    </row>
    <row r="4" spans="2:7" s="152" customFormat="1">
      <c r="C4" s="152" t="s">
        <v>96</v>
      </c>
      <c r="D4" s="152" t="s">
        <v>97</v>
      </c>
      <c r="F4" s="152" t="s">
        <v>45</v>
      </c>
    </row>
    <row r="5" spans="2:7">
      <c r="C5" s="155"/>
    </row>
    <row r="6" spans="2:7">
      <c r="C6" s="155" t="s">
        <v>94</v>
      </c>
    </row>
    <row r="7" spans="2:7" ht="25.5">
      <c r="B7" s="50">
        <v>1</v>
      </c>
      <c r="C7" s="49" t="s">
        <v>266</v>
      </c>
      <c r="D7" s="135" t="s">
        <v>318</v>
      </c>
      <c r="E7" s="48"/>
      <c r="F7" s="135"/>
    </row>
    <row r="8" spans="2:7">
      <c r="B8" s="50">
        <v>2</v>
      </c>
      <c r="C8" s="49" t="s">
        <v>98</v>
      </c>
      <c r="D8" s="135" t="s">
        <v>318</v>
      </c>
      <c r="E8" s="48"/>
      <c r="F8" s="135"/>
    </row>
    <row r="9" spans="2:7" ht="25.5">
      <c r="B9" s="50"/>
      <c r="C9" s="1" t="s">
        <v>161</v>
      </c>
      <c r="D9" s="135"/>
      <c r="E9" s="48"/>
      <c r="F9" s="135"/>
    </row>
    <row r="10" spans="2:7">
      <c r="B10" s="50">
        <v>3</v>
      </c>
      <c r="C10" s="49" t="s">
        <v>99</v>
      </c>
      <c r="D10" s="135" t="s">
        <v>318</v>
      </c>
      <c r="E10" s="48"/>
      <c r="F10" s="135"/>
    </row>
    <row r="11" spans="2:7" ht="38.25">
      <c r="B11" s="50">
        <v>4</v>
      </c>
      <c r="C11" s="1" t="s">
        <v>162</v>
      </c>
      <c r="D11" s="135" t="s">
        <v>318</v>
      </c>
      <c r="E11" s="48"/>
      <c r="F11" s="135"/>
    </row>
    <row r="12" spans="2:7">
      <c r="B12" s="50"/>
      <c r="C12" s="1"/>
      <c r="D12" s="1"/>
      <c r="E12" s="48"/>
      <c r="F12" s="47"/>
    </row>
    <row r="13" spans="2:7" ht="25.5">
      <c r="B13" s="50">
        <v>5</v>
      </c>
      <c r="C13" s="49" t="s">
        <v>163</v>
      </c>
      <c r="D13" s="135" t="s">
        <v>319</v>
      </c>
      <c r="E13" s="48"/>
      <c r="F13" s="135"/>
    </row>
    <row r="14" spans="2:7">
      <c r="B14" s="50"/>
      <c r="C14" s="1"/>
      <c r="D14" s="1"/>
      <c r="E14" s="48"/>
      <c r="F14" s="1"/>
      <c r="G14" s="1"/>
    </row>
    <row r="15" spans="2:7" ht="25.5">
      <c r="B15" s="50">
        <v>6</v>
      </c>
      <c r="C15" s="1" t="s">
        <v>164</v>
      </c>
      <c r="D15" s="135" t="s">
        <v>318</v>
      </c>
      <c r="E15" s="48"/>
      <c r="F15" s="135"/>
    </row>
    <row r="16" spans="2:7">
      <c r="B16" s="50"/>
      <c r="C16" s="1" t="s">
        <v>165</v>
      </c>
      <c r="D16" s="48"/>
      <c r="E16" s="48"/>
      <c r="F16" s="47"/>
    </row>
    <row r="17" spans="2:6">
      <c r="B17" s="50"/>
      <c r="C17" s="1" t="s">
        <v>166</v>
      </c>
      <c r="D17" s="48"/>
      <c r="E17" s="48"/>
      <c r="F17" s="47"/>
    </row>
    <row r="18" spans="2:6">
      <c r="B18" s="50"/>
      <c r="C18" s="1" t="s">
        <v>167</v>
      </c>
      <c r="D18" s="48"/>
      <c r="E18" s="48"/>
      <c r="F18" s="47"/>
    </row>
    <row r="19" spans="2:6" ht="25.5">
      <c r="B19" s="50"/>
      <c r="C19" s="1" t="s">
        <v>168</v>
      </c>
      <c r="D19" s="48"/>
      <c r="E19" s="48"/>
      <c r="F19" s="47"/>
    </row>
    <row r="20" spans="2:6" ht="25.5">
      <c r="B20" s="50"/>
      <c r="C20" s="1" t="s">
        <v>169</v>
      </c>
      <c r="D20" s="48"/>
      <c r="E20" s="48"/>
      <c r="F20" s="47"/>
    </row>
    <row r="21" spans="2:6" ht="38.25">
      <c r="B21" s="50"/>
      <c r="C21" s="1" t="s">
        <v>170</v>
      </c>
      <c r="D21" s="48"/>
    </row>
    <row r="22" spans="2:6" ht="38.25">
      <c r="B22" s="50">
        <v>7</v>
      </c>
      <c r="C22" s="1" t="s">
        <v>171</v>
      </c>
      <c r="D22" s="135" t="s">
        <v>318</v>
      </c>
      <c r="F22" s="135"/>
    </row>
    <row r="23" spans="2:6" ht="25.5">
      <c r="B23" s="50">
        <v>8</v>
      </c>
      <c r="C23" s="1" t="s">
        <v>172</v>
      </c>
      <c r="D23" s="135" t="s">
        <v>318</v>
      </c>
      <c r="F23" s="135"/>
    </row>
    <row r="24" spans="2:6" ht="25.5">
      <c r="B24" s="50">
        <v>9</v>
      </c>
      <c r="C24" s="1" t="s">
        <v>173</v>
      </c>
      <c r="D24" s="135" t="s">
        <v>318</v>
      </c>
      <c r="F24" s="135"/>
    </row>
    <row r="25" spans="2:6" ht="25.5">
      <c r="B25" s="50"/>
      <c r="C25" s="1" t="s">
        <v>174</v>
      </c>
    </row>
    <row r="26" spans="2:6" ht="25.5">
      <c r="B26" s="50"/>
      <c r="C26" s="1" t="s">
        <v>175</v>
      </c>
    </row>
    <row r="27" spans="2:6" ht="25.5">
      <c r="B27" s="50"/>
      <c r="C27" s="46" t="s">
        <v>176</v>
      </c>
    </row>
    <row r="28" spans="2:6">
      <c r="B28" s="50"/>
      <c r="C28" s="46"/>
    </row>
    <row r="29" spans="2:6" ht="25.5">
      <c r="B29" s="50">
        <v>10</v>
      </c>
      <c r="C29" s="45" t="s">
        <v>177</v>
      </c>
      <c r="D29" s="135" t="s">
        <v>318</v>
      </c>
      <c r="F29" s="135"/>
    </row>
    <row r="30" spans="2:6" ht="38.25">
      <c r="B30" s="50"/>
      <c r="C30" s="44" t="s">
        <v>178</v>
      </c>
    </row>
    <row r="31" spans="2:6" ht="38.25">
      <c r="B31" s="50"/>
      <c r="C31" s="46" t="s">
        <v>179</v>
      </c>
    </row>
    <row r="32" spans="2:6">
      <c r="B32" s="50"/>
      <c r="C32" s="46"/>
    </row>
    <row r="33" spans="2:6" ht="25.5">
      <c r="B33" s="50">
        <v>11</v>
      </c>
      <c r="C33" s="45" t="s">
        <v>180</v>
      </c>
      <c r="D33" s="135" t="s">
        <v>318</v>
      </c>
      <c r="F33" s="135"/>
    </row>
    <row r="34" spans="2:6" ht="38.25">
      <c r="B34" s="50"/>
      <c r="C34" s="44" t="s">
        <v>181</v>
      </c>
    </row>
    <row r="35" spans="2:6" ht="38.25">
      <c r="B35" s="50"/>
      <c r="C35" s="44" t="s">
        <v>182</v>
      </c>
    </row>
    <row r="36" spans="2:6" ht="38.25">
      <c r="B36" s="50"/>
      <c r="C36" s="44" t="s">
        <v>183</v>
      </c>
    </row>
    <row r="37" spans="2:6">
      <c r="B37" s="50"/>
      <c r="C37" s="46"/>
    </row>
    <row r="38" spans="2:6" ht="25.5">
      <c r="B38" s="50">
        <v>12</v>
      </c>
      <c r="C38" s="43" t="s">
        <v>184</v>
      </c>
      <c r="D38" s="135" t="s">
        <v>318</v>
      </c>
      <c r="F38" s="135"/>
    </row>
    <row r="39" spans="2:6" ht="51">
      <c r="B39" s="50"/>
      <c r="C39" s="44" t="s">
        <v>185</v>
      </c>
    </row>
    <row r="40" spans="2:6" ht="53.25" customHeight="1">
      <c r="B40" s="50"/>
      <c r="C40" s="44" t="s">
        <v>186</v>
      </c>
    </row>
    <row r="41" spans="2:6" ht="63.75">
      <c r="B41" s="50"/>
      <c r="C41" s="44" t="s">
        <v>187</v>
      </c>
    </row>
    <row r="42" spans="2:6">
      <c r="B42" s="50"/>
      <c r="C42" s="42"/>
    </row>
    <row r="43" spans="2:6" ht="25.5">
      <c r="B43" s="50">
        <v>13</v>
      </c>
      <c r="C43" s="1" t="s">
        <v>188</v>
      </c>
      <c r="D43" s="135" t="s">
        <v>318</v>
      </c>
      <c r="F43" s="135"/>
    </row>
    <row r="44" spans="2:6" ht="25.5">
      <c r="B44" s="50"/>
      <c r="C44" s="46" t="s">
        <v>189</v>
      </c>
    </row>
    <row r="45" spans="2:6" ht="25.5">
      <c r="B45" s="50"/>
      <c r="C45" s="46" t="s">
        <v>190</v>
      </c>
    </row>
    <row r="46" spans="2:6" ht="38.25">
      <c r="B46" s="50"/>
      <c r="C46" s="1" t="s">
        <v>191</v>
      </c>
    </row>
    <row r="47" spans="2:6" ht="38.25">
      <c r="B47" s="50">
        <v>14</v>
      </c>
      <c r="C47" s="1" t="s">
        <v>192</v>
      </c>
      <c r="D47" s="189" t="s">
        <v>318</v>
      </c>
      <c r="F47" s="135"/>
    </row>
    <row r="48" spans="2:6" ht="38.25">
      <c r="B48" s="50">
        <v>15</v>
      </c>
      <c r="C48" s="1" t="s">
        <v>193</v>
      </c>
      <c r="D48" s="135" t="s">
        <v>318</v>
      </c>
      <c r="F48" s="135"/>
    </row>
    <row r="49" spans="2:6" ht="38.25">
      <c r="B49" s="50">
        <v>16</v>
      </c>
      <c r="C49" s="1" t="s">
        <v>194</v>
      </c>
      <c r="D49" s="135" t="s">
        <v>318</v>
      </c>
      <c r="F49" s="135"/>
    </row>
    <row r="50" spans="2:6" ht="38.25">
      <c r="B50" s="50">
        <v>17</v>
      </c>
      <c r="C50" s="1" t="s">
        <v>195</v>
      </c>
      <c r="D50" s="135" t="s">
        <v>318</v>
      </c>
      <c r="F50" s="135"/>
    </row>
    <row r="51" spans="2:6" ht="13.5" thickBot="1">
      <c r="B51" s="41"/>
      <c r="C51" s="40"/>
    </row>
    <row r="52" spans="2:6">
      <c r="B52" s="39" t="s">
        <v>101</v>
      </c>
      <c r="C52" s="193" t="s">
        <v>196</v>
      </c>
    </row>
    <row r="53" spans="2:6">
      <c r="B53" s="38"/>
      <c r="C53" s="194"/>
    </row>
    <row r="54" spans="2:6">
      <c r="B54" s="38"/>
      <c r="C54" s="194"/>
    </row>
    <row r="55" spans="2:6">
      <c r="B55" s="38"/>
      <c r="C55" s="194"/>
    </row>
    <row r="56" spans="2:6" ht="13.5" thickBot="1">
      <c r="B56" s="37"/>
      <c r="C56" s="195"/>
    </row>
    <row r="57" spans="2:6" ht="13.5" thickBot="1">
      <c r="B57" s="36"/>
      <c r="C57" s="35"/>
    </row>
    <row r="58" spans="2:6" ht="26.25" thickBot="1">
      <c r="B58" s="34" t="s">
        <v>102</v>
      </c>
      <c r="C58" s="33" t="s">
        <v>100</v>
      </c>
    </row>
  </sheetData>
  <mergeCells count="1">
    <mergeCell ref="C52:C56"/>
  </mergeCells>
  <conditionalFormatting sqref="F17 F19:F20 F12">
    <cfRule type="expression" dxfId="11" priority="11" stopIfTrue="1">
      <formula>D12="nee"</formula>
    </cfRule>
  </conditionalFormatting>
  <conditionalFormatting sqref="F16">
    <cfRule type="expression" dxfId="10" priority="12" stopIfTrue="1">
      <formula>D16="ja"</formula>
    </cfRule>
  </conditionalFormatting>
  <conditionalFormatting sqref="F18">
    <cfRule type="expression" dxfId="9" priority="10" stopIfTrue="1">
      <formula>D18="nee"</formula>
    </cfRule>
  </conditionalFormatting>
  <conditionalFormatting sqref="F7:F11">
    <cfRule type="cellIs" dxfId="8" priority="9" stopIfTrue="1" operator="equal">
      <formula>"ja"</formula>
    </cfRule>
  </conditionalFormatting>
  <conditionalFormatting sqref="F13">
    <cfRule type="cellIs" dxfId="7" priority="8" stopIfTrue="1" operator="equal">
      <formula>"ja"</formula>
    </cfRule>
  </conditionalFormatting>
  <conditionalFormatting sqref="F15">
    <cfRule type="cellIs" dxfId="6" priority="7" stopIfTrue="1" operator="equal">
      <formula>"ja"</formula>
    </cfRule>
  </conditionalFormatting>
  <conditionalFormatting sqref="F22:F24">
    <cfRule type="cellIs" dxfId="5" priority="6" stopIfTrue="1" operator="equal">
      <formula>"ja"</formula>
    </cfRule>
  </conditionalFormatting>
  <conditionalFormatting sqref="F47:F50">
    <cfRule type="cellIs" dxfId="4" priority="1" stopIfTrue="1" operator="equal">
      <formula>"ja"</formula>
    </cfRule>
  </conditionalFormatting>
  <conditionalFormatting sqref="F29">
    <cfRule type="cellIs" dxfId="3" priority="5" stopIfTrue="1" operator="equal">
      <formula>"ja"</formula>
    </cfRule>
  </conditionalFormatting>
  <conditionalFormatting sqref="F33">
    <cfRule type="cellIs" dxfId="2" priority="4" stopIfTrue="1" operator="equal">
      <formula>"ja"</formula>
    </cfRule>
  </conditionalFormatting>
  <conditionalFormatting sqref="F38">
    <cfRule type="cellIs" dxfId="1" priority="3" stopIfTrue="1" operator="equal">
      <formula>"ja"</formula>
    </cfRule>
  </conditionalFormatting>
  <conditionalFormatting sqref="F43">
    <cfRule type="cellIs" dxfId="0" priority="2"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CC8D9"/>
  </sheetPr>
  <dimension ref="B2:R57"/>
  <sheetViews>
    <sheetView showGridLines="0" zoomScale="85" zoomScaleNormal="85" workbookViewId="0">
      <pane ySplit="3" topLeftCell="A4" activePane="bottomLeft" state="frozen"/>
      <selection activeCell="A4" sqref="A4"/>
      <selection pane="bottomLeft" activeCell="A4" sqref="A4"/>
    </sheetView>
  </sheetViews>
  <sheetFormatPr defaultRowHeight="12.75"/>
  <cols>
    <col min="1" max="1" width="2.85546875" style="129" customWidth="1"/>
    <col min="2" max="2" width="19.140625" style="129" customWidth="1"/>
    <col min="3" max="3" width="9.5703125" style="129" customWidth="1"/>
    <col min="4" max="4" width="11.85546875" style="129" customWidth="1"/>
    <col min="5" max="5" width="10.28515625" style="129" customWidth="1"/>
    <col min="6" max="6" width="13.7109375" style="129" customWidth="1"/>
    <col min="7" max="7" width="11.5703125" style="129" customWidth="1"/>
    <col min="8" max="16384" width="9.140625" style="129"/>
  </cols>
  <sheetData>
    <row r="2" spans="2:18" s="134" customFormat="1" ht="18">
      <c r="B2" s="134" t="s">
        <v>53</v>
      </c>
    </row>
    <row r="4" spans="2:18" s="152" customFormat="1">
      <c r="B4" s="152" t="s">
        <v>16</v>
      </c>
    </row>
    <row r="6" spans="2:18">
      <c r="B6" s="130" t="s">
        <v>249</v>
      </c>
    </row>
    <row r="7" spans="2:18">
      <c r="B7" s="129" t="s">
        <v>222</v>
      </c>
      <c r="H7" s="125"/>
    </row>
    <row r="8" spans="2:18">
      <c r="B8" s="129" t="s">
        <v>250</v>
      </c>
    </row>
    <row r="10" spans="2:18" s="152" customFormat="1">
      <c r="B10" s="152" t="s">
        <v>60</v>
      </c>
    </row>
    <row r="13" spans="2:18" s="161" customFormat="1" ht="15"/>
    <row r="14" spans="2:18" s="161" customFormat="1" ht="15">
      <c r="B14" s="162"/>
      <c r="C14" s="162"/>
      <c r="D14" s="162"/>
      <c r="E14" s="162"/>
      <c r="F14" s="162"/>
      <c r="G14" s="162"/>
      <c r="H14" s="162"/>
      <c r="I14" s="162"/>
      <c r="J14" s="162"/>
      <c r="K14" s="162"/>
      <c r="L14" s="162"/>
      <c r="M14" s="162"/>
      <c r="N14" s="162"/>
      <c r="O14" s="162"/>
      <c r="P14" s="162"/>
      <c r="Q14" s="162"/>
      <c r="R14" s="163"/>
    </row>
    <row r="15" spans="2:18" s="161" customFormat="1" ht="15">
      <c r="B15" s="162"/>
      <c r="C15" s="162"/>
      <c r="D15" s="162"/>
      <c r="E15" s="162"/>
      <c r="F15" s="162"/>
      <c r="G15" s="162"/>
      <c r="H15" s="162"/>
      <c r="I15" s="162"/>
      <c r="J15" s="162"/>
      <c r="K15" s="162"/>
      <c r="L15" s="162"/>
      <c r="M15" s="162"/>
      <c r="N15" s="162"/>
      <c r="O15" s="162"/>
      <c r="P15" s="162"/>
      <c r="Q15" s="162"/>
      <c r="R15" s="163"/>
    </row>
    <row r="16" spans="2:18" s="161" customFormat="1" ht="15">
      <c r="B16" s="162"/>
      <c r="C16" s="162"/>
      <c r="D16" s="162"/>
      <c r="E16" s="162"/>
      <c r="F16" s="162"/>
      <c r="G16" s="162"/>
      <c r="H16" s="162"/>
      <c r="I16" s="162"/>
      <c r="J16" s="162"/>
      <c r="K16" s="162"/>
      <c r="L16" s="162"/>
      <c r="M16" s="162"/>
      <c r="N16" s="162"/>
      <c r="O16" s="162"/>
      <c r="P16" s="162"/>
      <c r="Q16" s="162"/>
      <c r="R16" s="163"/>
    </row>
    <row r="17" spans="2:18" s="161" customFormat="1" ht="15">
      <c r="B17" s="162"/>
      <c r="C17" s="162"/>
      <c r="D17" s="162"/>
      <c r="E17" s="162"/>
      <c r="F17" s="162"/>
      <c r="G17" s="162"/>
      <c r="H17" s="162"/>
      <c r="I17" s="162"/>
      <c r="J17" s="162"/>
      <c r="K17" s="162"/>
      <c r="L17" s="162"/>
      <c r="M17" s="162"/>
      <c r="N17" s="162"/>
      <c r="O17" s="162"/>
      <c r="P17" s="162"/>
      <c r="Q17" s="162"/>
      <c r="R17" s="163"/>
    </row>
    <row r="18" spans="2:18" s="161" customFormat="1" ht="15">
      <c r="B18" s="162"/>
      <c r="C18" s="162"/>
      <c r="D18" s="162"/>
      <c r="E18" s="162"/>
      <c r="F18" s="162"/>
      <c r="G18" s="162"/>
      <c r="H18" s="162"/>
      <c r="I18" s="162"/>
      <c r="J18" s="162"/>
      <c r="K18" s="162"/>
      <c r="L18" s="162"/>
      <c r="M18" s="162"/>
      <c r="N18" s="162"/>
      <c r="O18" s="162"/>
      <c r="P18" s="162"/>
      <c r="Q18" s="162"/>
      <c r="R18" s="163"/>
    </row>
    <row r="19" spans="2:18" s="161" customFormat="1" ht="15">
      <c r="B19" s="162"/>
      <c r="C19" s="162"/>
      <c r="D19" s="162"/>
      <c r="E19" s="162"/>
      <c r="F19" s="162"/>
      <c r="G19" s="162"/>
      <c r="H19" s="162"/>
      <c r="I19" s="162"/>
      <c r="J19" s="162"/>
      <c r="K19" s="162"/>
      <c r="L19" s="162"/>
      <c r="M19" s="162"/>
      <c r="N19" s="162"/>
      <c r="O19" s="162"/>
      <c r="P19" s="162"/>
      <c r="Q19" s="162"/>
      <c r="R19" s="163"/>
    </row>
    <row r="20" spans="2:18" s="161" customFormat="1" ht="15">
      <c r="B20" s="162"/>
      <c r="C20" s="162"/>
      <c r="D20" s="162"/>
      <c r="E20" s="162"/>
      <c r="F20" s="162"/>
      <c r="G20" s="162"/>
      <c r="H20" s="162"/>
      <c r="I20" s="162"/>
      <c r="J20" s="162"/>
      <c r="K20" s="162"/>
      <c r="L20" s="162"/>
      <c r="M20" s="162"/>
      <c r="N20" s="162"/>
      <c r="O20" s="162"/>
      <c r="P20" s="162"/>
      <c r="Q20" s="162"/>
      <c r="R20" s="163"/>
    </row>
    <row r="21" spans="2:18" s="161" customFormat="1" ht="15">
      <c r="B21" s="162"/>
      <c r="C21" s="162"/>
      <c r="D21" s="162"/>
      <c r="E21" s="162"/>
      <c r="F21" s="162"/>
      <c r="G21" s="162"/>
      <c r="H21" s="162"/>
      <c r="I21" s="162"/>
      <c r="J21" s="162"/>
      <c r="K21" s="162"/>
      <c r="L21" s="162"/>
      <c r="M21" s="162"/>
      <c r="N21" s="162"/>
      <c r="O21" s="162"/>
      <c r="P21" s="162"/>
      <c r="Q21" s="162"/>
      <c r="R21" s="163"/>
    </row>
    <row r="22" spans="2:18" s="161" customFormat="1" ht="15">
      <c r="B22" s="162"/>
      <c r="C22" s="162"/>
      <c r="D22" s="162"/>
      <c r="E22" s="162"/>
      <c r="F22" s="162"/>
      <c r="G22" s="162"/>
      <c r="H22" s="162"/>
      <c r="I22" s="162"/>
      <c r="J22" s="162"/>
      <c r="K22" s="162"/>
      <c r="L22" s="162"/>
      <c r="M22" s="162"/>
      <c r="N22" s="162"/>
      <c r="O22" s="162"/>
      <c r="P22" s="162"/>
      <c r="Q22" s="162"/>
      <c r="R22" s="163"/>
    </row>
    <row r="23" spans="2:18" s="161" customFormat="1" ht="15">
      <c r="B23" s="162"/>
      <c r="C23" s="162"/>
      <c r="D23" s="162"/>
      <c r="E23" s="162"/>
      <c r="F23" s="162"/>
      <c r="G23" s="162"/>
      <c r="H23" s="162"/>
      <c r="I23" s="162"/>
      <c r="J23" s="162"/>
      <c r="K23" s="162"/>
      <c r="L23" s="162"/>
      <c r="M23" s="162"/>
      <c r="N23" s="162"/>
      <c r="O23" s="162"/>
      <c r="P23" s="162"/>
      <c r="Q23" s="162"/>
      <c r="R23" s="163"/>
    </row>
    <row r="24" spans="2:18" s="161" customFormat="1" ht="15">
      <c r="B24" s="162"/>
      <c r="C24" s="162"/>
      <c r="D24" s="162"/>
      <c r="E24" s="162"/>
      <c r="F24" s="162"/>
      <c r="G24" s="162"/>
      <c r="H24" s="162"/>
      <c r="I24" s="162"/>
      <c r="J24" s="162"/>
      <c r="K24" s="162"/>
      <c r="L24" s="162"/>
      <c r="M24" s="162"/>
      <c r="N24" s="162"/>
      <c r="O24" s="162"/>
      <c r="P24" s="162"/>
      <c r="Q24" s="162"/>
      <c r="R24" s="163"/>
    </row>
    <row r="25" spans="2:18" s="161" customFormat="1" ht="15">
      <c r="B25" s="162"/>
      <c r="C25" s="162"/>
      <c r="D25" s="162"/>
      <c r="E25" s="162"/>
      <c r="F25" s="162"/>
      <c r="G25" s="162"/>
      <c r="H25" s="162"/>
      <c r="I25" s="162"/>
      <c r="J25" s="162"/>
      <c r="K25" s="162"/>
      <c r="L25" s="162"/>
      <c r="M25" s="162"/>
      <c r="N25" s="162"/>
      <c r="O25" s="162"/>
      <c r="P25" s="162"/>
      <c r="Q25" s="162"/>
      <c r="R25" s="163"/>
    </row>
    <row r="27" spans="2:18" s="152" customFormat="1">
      <c r="B27" s="152" t="s">
        <v>17</v>
      </c>
    </row>
    <row r="28" spans="2:18">
      <c r="C28" s="128"/>
    </row>
    <row r="29" spans="2:18">
      <c r="B29" s="155" t="s">
        <v>43</v>
      </c>
      <c r="C29" s="128"/>
      <c r="D29" s="155" t="s">
        <v>18</v>
      </c>
      <c r="F29" s="124"/>
    </row>
    <row r="30" spans="2:18">
      <c r="C30" s="128"/>
    </row>
    <row r="31" spans="2:18">
      <c r="B31" s="123">
        <v>123</v>
      </c>
      <c r="C31" s="128"/>
      <c r="D31" s="130" t="s">
        <v>55</v>
      </c>
    </row>
    <row r="32" spans="2:18">
      <c r="B32" s="122">
        <f>B31</f>
        <v>123</v>
      </c>
      <c r="C32" s="128"/>
      <c r="D32" s="129" t="s">
        <v>19</v>
      </c>
    </row>
    <row r="33" spans="2:7">
      <c r="B33" s="121">
        <f>B32+B31</f>
        <v>246</v>
      </c>
      <c r="C33" s="128"/>
      <c r="D33" s="129" t="s">
        <v>20</v>
      </c>
    </row>
    <row r="34" spans="2:7">
      <c r="B34" s="131">
        <f>B32+B33</f>
        <v>369</v>
      </c>
      <c r="C34" s="128"/>
      <c r="D34" s="130" t="s">
        <v>54</v>
      </c>
      <c r="E34" s="124"/>
      <c r="F34" s="120"/>
    </row>
    <row r="35" spans="2:7">
      <c r="B35" s="119"/>
      <c r="C35" s="128"/>
      <c r="D35" s="130" t="s">
        <v>21</v>
      </c>
      <c r="E35" s="124"/>
    </row>
    <row r="36" spans="2:7">
      <c r="B36" s="128"/>
      <c r="C36" s="128"/>
    </row>
    <row r="37" spans="2:7">
      <c r="B37" s="149" t="s">
        <v>22</v>
      </c>
      <c r="C37" s="128"/>
    </row>
    <row r="38" spans="2:7">
      <c r="B38" s="118">
        <f>B34+16</f>
        <v>385</v>
      </c>
      <c r="C38" s="128"/>
      <c r="D38" s="129" t="s">
        <v>23</v>
      </c>
    </row>
    <row r="39" spans="2:7">
      <c r="B39" s="132">
        <f>B32*PI()</f>
        <v>386.41589639154455</v>
      </c>
      <c r="C39" s="117"/>
      <c r="D39" s="129" t="s">
        <v>24</v>
      </c>
    </row>
    <row r="40" spans="2:7">
      <c r="B40" s="117"/>
      <c r="C40" s="117"/>
    </row>
    <row r="41" spans="2:7">
      <c r="B41" s="149" t="s">
        <v>25</v>
      </c>
      <c r="C41" s="116"/>
    </row>
    <row r="42" spans="2:7">
      <c r="B42" s="115">
        <v>123</v>
      </c>
      <c r="C42" s="116"/>
      <c r="D42" s="130" t="s">
        <v>26</v>
      </c>
      <c r="G42" s="124"/>
    </row>
    <row r="43" spans="2:7">
      <c r="B43" s="114">
        <v>124</v>
      </c>
      <c r="C43" s="116"/>
      <c r="D43" s="130" t="s">
        <v>27</v>
      </c>
    </row>
    <row r="44" spans="2:7">
      <c r="B44" s="113">
        <f>B42-B43</f>
        <v>-1</v>
      </c>
      <c r="C44" s="112"/>
      <c r="D44" s="129" t="s">
        <v>59</v>
      </c>
    </row>
    <row r="47" spans="2:7">
      <c r="B47" s="155" t="s">
        <v>38</v>
      </c>
    </row>
    <row r="48" spans="2:7">
      <c r="B48" s="111"/>
    </row>
    <row r="49" spans="2:4">
      <c r="B49" s="149" t="s">
        <v>44</v>
      </c>
    </row>
    <row r="50" spans="2:4">
      <c r="B50" s="110" t="s">
        <v>37</v>
      </c>
      <c r="C50" s="128"/>
      <c r="D50" s="130" t="s">
        <v>47</v>
      </c>
    </row>
    <row r="51" spans="2:4">
      <c r="B51" s="109" t="s">
        <v>35</v>
      </c>
      <c r="C51" s="128"/>
      <c r="D51" s="130" t="s">
        <v>39</v>
      </c>
    </row>
    <row r="52" spans="2:4">
      <c r="B52" s="108" t="s">
        <v>36</v>
      </c>
      <c r="C52" s="128"/>
      <c r="D52" s="130" t="s">
        <v>40</v>
      </c>
    </row>
    <row r="53" spans="2:4">
      <c r="B53" s="107" t="s">
        <v>36</v>
      </c>
      <c r="C53" s="128"/>
      <c r="D53" s="130" t="s">
        <v>42</v>
      </c>
    </row>
    <row r="54" spans="2:4">
      <c r="C54" s="128"/>
      <c r="D54" s="130"/>
    </row>
    <row r="55" spans="2:4">
      <c r="B55" s="149" t="s">
        <v>46</v>
      </c>
      <c r="C55" s="128"/>
      <c r="D55" s="130"/>
    </row>
    <row r="56" spans="2:4">
      <c r="B56" s="106" t="s">
        <v>41</v>
      </c>
      <c r="C56" s="128"/>
      <c r="D56" s="130" t="s">
        <v>48</v>
      </c>
    </row>
    <row r="57" spans="2:4">
      <c r="B57" s="105" t="s">
        <v>45</v>
      </c>
      <c r="D57" s="130" t="s">
        <v>49</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C8D9"/>
  </sheetPr>
  <dimension ref="B2:H26"/>
  <sheetViews>
    <sheetView showGridLines="0" zoomScale="85" zoomScaleNormal="85" workbookViewId="0">
      <pane ySplit="3" topLeftCell="A4" activePane="bottomLeft" state="frozen"/>
      <selection activeCell="A4" sqref="A4"/>
      <selection pane="bottomLeft" activeCell="A4" sqref="A4"/>
    </sheetView>
  </sheetViews>
  <sheetFormatPr defaultRowHeight="12.75"/>
  <cols>
    <col min="1" max="1" width="2.85546875" style="129" customWidth="1"/>
    <col min="2" max="2" width="7.5703125" style="129" customWidth="1"/>
    <col min="3" max="3" width="35.140625" style="129" customWidth="1"/>
    <col min="4" max="4" width="56.7109375" style="129" bestFit="1" customWidth="1"/>
    <col min="5" max="5" width="36.28515625" style="129" customWidth="1"/>
    <col min="6" max="6" width="40.7109375" style="129" customWidth="1"/>
    <col min="7" max="7" width="4.5703125" style="129" customWidth="1"/>
    <col min="8" max="8" width="43.42578125" style="129" customWidth="1"/>
    <col min="9" max="9" width="28.7109375" style="129" customWidth="1"/>
    <col min="10" max="10" width="18.42578125" style="129" customWidth="1"/>
    <col min="11" max="12" width="58.42578125" style="129" customWidth="1"/>
    <col min="13" max="16384" width="9.140625" style="129"/>
  </cols>
  <sheetData>
    <row r="2" spans="2:8" s="103" customFormat="1" ht="18">
      <c r="B2" s="104" t="s">
        <v>28</v>
      </c>
    </row>
    <row r="4" spans="2:8" s="152" customFormat="1">
      <c r="B4" s="152" t="s">
        <v>29</v>
      </c>
    </row>
    <row r="6" spans="2:8">
      <c r="B6" s="149" t="s">
        <v>65</v>
      </c>
      <c r="H6" s="133"/>
    </row>
    <row r="7" spans="2:8">
      <c r="B7" s="149" t="s">
        <v>66</v>
      </c>
    </row>
    <row r="9" spans="2:8">
      <c r="B9" s="102" t="s">
        <v>56</v>
      </c>
      <c r="C9" s="102" t="s">
        <v>57</v>
      </c>
      <c r="D9" s="102" t="s">
        <v>58</v>
      </c>
      <c r="E9" s="102" t="s">
        <v>64</v>
      </c>
      <c r="F9" s="102" t="s">
        <v>61</v>
      </c>
    </row>
    <row r="10" spans="2:8">
      <c r="B10" s="101"/>
      <c r="C10" s="101" t="s">
        <v>63</v>
      </c>
      <c r="D10" s="101" t="s">
        <v>30</v>
      </c>
      <c r="E10" s="101" t="s">
        <v>67</v>
      </c>
      <c r="F10" s="101" t="s">
        <v>62</v>
      </c>
    </row>
    <row r="11" spans="2:8">
      <c r="B11" s="100">
        <v>1</v>
      </c>
      <c r="C11" s="99" t="s">
        <v>235</v>
      </c>
      <c r="D11" s="99" t="s">
        <v>304</v>
      </c>
      <c r="E11" s="99" t="s">
        <v>305</v>
      </c>
      <c r="F11" s="99"/>
    </row>
    <row r="12" spans="2:8">
      <c r="B12" s="99">
        <v>2</v>
      </c>
      <c r="C12" s="99" t="s">
        <v>254</v>
      </c>
      <c r="D12" s="126" t="s">
        <v>247</v>
      </c>
      <c r="E12" s="99"/>
      <c r="F12" s="99"/>
    </row>
    <row r="13" spans="2:8">
      <c r="B13" s="99">
        <v>3</v>
      </c>
      <c r="C13" s="99" t="s">
        <v>303</v>
      </c>
      <c r="D13" s="99" t="s">
        <v>306</v>
      </c>
      <c r="E13" s="99" t="s">
        <v>307</v>
      </c>
      <c r="F13" s="99"/>
    </row>
    <row r="14" spans="2:8">
      <c r="B14" s="99">
        <v>4</v>
      </c>
      <c r="C14" s="99"/>
      <c r="D14" s="99"/>
      <c r="E14" s="99"/>
      <c r="F14" s="99"/>
    </row>
    <row r="15" spans="2:8">
      <c r="B15" s="99">
        <v>5</v>
      </c>
      <c r="C15" s="99"/>
      <c r="D15" s="99"/>
      <c r="E15" s="99"/>
      <c r="F15" s="99"/>
    </row>
    <row r="16" spans="2:8">
      <c r="B16" s="99">
        <v>6</v>
      </c>
      <c r="C16" s="99"/>
      <c r="D16" s="99"/>
      <c r="E16" s="99"/>
      <c r="F16" s="99"/>
    </row>
    <row r="17" spans="2:6">
      <c r="B17" s="99">
        <v>7</v>
      </c>
      <c r="C17" s="99"/>
      <c r="D17" s="99"/>
      <c r="E17" s="99"/>
      <c r="F17" s="99"/>
    </row>
    <row r="18" spans="2:6">
      <c r="B18" s="99">
        <v>8</v>
      </c>
      <c r="C18" s="99"/>
      <c r="D18" s="99"/>
      <c r="E18" s="99"/>
      <c r="F18" s="99"/>
    </row>
    <row r="19" spans="2:6">
      <c r="B19" s="99">
        <v>9</v>
      </c>
      <c r="C19" s="99"/>
      <c r="D19" s="99"/>
      <c r="E19" s="99"/>
      <c r="F19" s="99"/>
    </row>
    <row r="20" spans="2:6">
      <c r="B20" s="99">
        <v>10</v>
      </c>
      <c r="C20" s="99"/>
      <c r="D20" s="99"/>
      <c r="E20" s="99"/>
      <c r="F20" s="99"/>
    </row>
    <row r="23" spans="2:6" s="152" customFormat="1">
      <c r="B23" s="152" t="s">
        <v>52</v>
      </c>
    </row>
    <row r="25" spans="2:6">
      <c r="B25" s="149" t="s">
        <v>50</v>
      </c>
    </row>
    <row r="26" spans="2:6">
      <c r="B26" s="149" t="s">
        <v>51</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4.9989318521683403E-2"/>
  </sheetPr>
  <dimension ref="A1"/>
  <sheetViews>
    <sheetView showGridLines="0" zoomScale="85" zoomScaleNormal="85" workbookViewId="0"/>
  </sheetViews>
  <sheetFormatPr defaultRowHeight="12.75"/>
  <cols>
    <col min="1" max="16384" width="9.140625" style="158"/>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CFFCC"/>
  </sheetPr>
  <dimension ref="B2:C43"/>
  <sheetViews>
    <sheetView showGridLines="0" zoomScale="85" zoomScaleNormal="85" workbookViewId="0">
      <pane ySplit="3" topLeftCell="A4" activePane="bottomLeft" state="frozen"/>
      <selection activeCell="A4" sqref="A4"/>
      <selection pane="bottomLeft" activeCell="A4" sqref="A4"/>
    </sheetView>
  </sheetViews>
  <sheetFormatPr defaultRowHeight="12.75"/>
  <cols>
    <col min="1" max="1" width="2.85546875" style="156" customWidth="1"/>
    <col min="2" max="2" width="39.85546875" style="156" customWidth="1"/>
    <col min="3" max="3" width="91.85546875" style="156" customWidth="1"/>
    <col min="4" max="16384" width="9.140625" style="156"/>
  </cols>
  <sheetData>
    <row r="2" spans="2:3" s="141" customFormat="1" ht="18">
      <c r="B2" s="141" t="s">
        <v>248</v>
      </c>
    </row>
    <row r="6" spans="2:3">
      <c r="B6" s="154"/>
    </row>
    <row r="13" spans="2:3" s="140" customFormat="1">
      <c r="B13" s="140" t="s">
        <v>236</v>
      </c>
    </row>
    <row r="14" spans="2:3" s="153" customFormat="1"/>
    <row r="15" spans="2:3" s="153" customFormat="1">
      <c r="B15" s="139" t="s">
        <v>237</v>
      </c>
      <c r="C15" s="176">
        <v>43733</v>
      </c>
    </row>
    <row r="16" spans="2:3" s="137" customFormat="1"/>
    <row r="17" spans="2:3">
      <c r="B17" s="136" t="s">
        <v>238</v>
      </c>
      <c r="C17" s="138"/>
    </row>
    <row r="18" spans="2:3">
      <c r="B18" s="136" t="s">
        <v>239</v>
      </c>
      <c r="C18" s="138" t="s">
        <v>309</v>
      </c>
    </row>
    <row r="19" spans="2:3">
      <c r="B19" s="136" t="s">
        <v>240</v>
      </c>
      <c r="C19" s="138" t="s">
        <v>310</v>
      </c>
    </row>
    <row r="20" spans="2:3">
      <c r="B20" s="136" t="s">
        <v>241</v>
      </c>
      <c r="C20" s="138" t="s">
        <v>311</v>
      </c>
    </row>
    <row r="21" spans="2:3">
      <c r="B21" s="136" t="s">
        <v>242</v>
      </c>
      <c r="C21" s="138" t="s">
        <v>317</v>
      </c>
    </row>
    <row r="22" spans="2:3">
      <c r="B22" s="136" t="s">
        <v>224</v>
      </c>
      <c r="C22" s="190"/>
    </row>
    <row r="23" spans="2:3">
      <c r="B23" s="136" t="s">
        <v>225</v>
      </c>
      <c r="C23" s="190"/>
    </row>
    <row r="24" spans="2:3">
      <c r="B24" s="136" t="s">
        <v>243</v>
      </c>
      <c r="C24" s="191"/>
    </row>
    <row r="28" spans="2:3" s="140" customFormat="1">
      <c r="B28" s="140" t="s">
        <v>14</v>
      </c>
    </row>
    <row r="30" spans="2:3">
      <c r="B30" s="155" t="s">
        <v>224</v>
      </c>
      <c r="C30" s="155" t="s">
        <v>225</v>
      </c>
    </row>
    <row r="31" spans="2:3">
      <c r="B31" s="192"/>
      <c r="C31" s="192"/>
    </row>
    <row r="33" spans="2:2">
      <c r="B33" s="156" t="s">
        <v>226</v>
      </c>
    </row>
    <row r="34" spans="2:2">
      <c r="B34" s="156" t="s">
        <v>227</v>
      </c>
    </row>
    <row r="35" spans="2:2">
      <c r="B35" s="156" t="s">
        <v>228</v>
      </c>
    </row>
    <row r="36" spans="2:2">
      <c r="B36" s="156" t="s">
        <v>229</v>
      </c>
    </row>
    <row r="37" spans="2:2">
      <c r="B37" s="156" t="s">
        <v>230</v>
      </c>
    </row>
    <row r="40" spans="2:2" s="140" customFormat="1">
      <c r="B40" s="140" t="s">
        <v>15</v>
      </c>
    </row>
    <row r="42" spans="2:2">
      <c r="B42" s="156" t="s">
        <v>244</v>
      </c>
    </row>
    <row r="43" spans="2:2">
      <c r="B43" s="156" t="s">
        <v>231</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CFFCC"/>
  </sheetPr>
  <dimension ref="A2:T199"/>
  <sheetViews>
    <sheetView showGridLines="0" zoomScale="85" zoomScaleNormal="85" workbookViewId="0">
      <pane xSplit="5" ySplit="14" topLeftCell="F15" activePane="bottomRight" state="frozen"/>
      <selection activeCell="Q51" sqref="Q51"/>
      <selection pane="topRight" activeCell="Q51" sqref="Q51"/>
      <selection pane="bottomLeft" activeCell="Q51" sqref="Q51"/>
      <selection pane="bottomRight" activeCell="F15" sqref="F15"/>
    </sheetView>
  </sheetViews>
  <sheetFormatPr defaultRowHeight="12.75"/>
  <cols>
    <col min="1" max="1" width="4" style="129" customWidth="1"/>
    <col min="2" max="2" width="60.7109375" style="129" customWidth="1"/>
    <col min="3" max="3" width="4.5703125" style="129" customWidth="1"/>
    <col min="4" max="4" width="31.5703125" style="129" customWidth="1"/>
    <col min="5" max="5" width="4.5703125" style="129" customWidth="1"/>
    <col min="6" max="6" width="2.7109375" style="129" customWidth="1"/>
    <col min="7" max="7" width="12.5703125" style="129" customWidth="1"/>
    <col min="8" max="8" width="2.7109375" style="129" customWidth="1"/>
    <col min="9" max="9" width="25" style="129" bestFit="1" customWidth="1"/>
    <col min="10" max="10" width="2.7109375" style="129" customWidth="1"/>
    <col min="11" max="11" width="14.7109375" style="129" customWidth="1"/>
    <col min="12" max="12" width="2.7109375" style="129" customWidth="1"/>
    <col min="13" max="13" width="18.28515625" style="129" bestFit="1" customWidth="1"/>
    <col min="14" max="14" width="2.7109375" style="129" customWidth="1"/>
    <col min="15" max="15" width="12.5703125" style="129" customWidth="1"/>
    <col min="16" max="16" width="2.7109375" style="129" customWidth="1"/>
    <col min="17" max="17" width="17.140625" style="129" customWidth="1"/>
    <col min="18" max="18" width="24" style="129" bestFit="1" customWidth="1"/>
    <col min="19" max="19" width="2.7109375" style="129" customWidth="1"/>
    <col min="20" max="20" width="36.28515625" style="129" bestFit="1" customWidth="1"/>
    <col min="21" max="34" width="13.7109375" style="129" customWidth="1"/>
    <col min="35" max="16384" width="9.140625" style="129"/>
  </cols>
  <sheetData>
    <row r="2" spans="1:20" s="157" customFormat="1" ht="18">
      <c r="B2" s="157" t="s">
        <v>251</v>
      </c>
    </row>
    <row r="4" spans="1:20">
      <c r="B4" s="155" t="s">
        <v>33</v>
      </c>
      <c r="C4" s="111"/>
      <c r="D4" s="111"/>
    </row>
    <row r="5" spans="1:20">
      <c r="B5" s="129" t="s">
        <v>232</v>
      </c>
      <c r="C5" s="130"/>
      <c r="D5" s="130"/>
      <c r="G5" s="85"/>
      <c r="K5" s="85"/>
    </row>
    <row r="6" spans="1:20">
      <c r="B6" s="71"/>
      <c r="C6" s="130"/>
      <c r="D6" s="130"/>
      <c r="G6" s="85"/>
      <c r="K6" s="85"/>
    </row>
    <row r="7" spans="1:20">
      <c r="A7" s="128"/>
      <c r="B7" s="155" t="s">
        <v>84</v>
      </c>
      <c r="C7" s="130"/>
      <c r="D7" s="130"/>
      <c r="G7" s="85"/>
      <c r="K7" s="85"/>
    </row>
    <row r="8" spans="1:20">
      <c r="A8" s="128"/>
      <c r="B8" s="129" t="s">
        <v>88</v>
      </c>
      <c r="D8" s="32" t="str">
        <f>'Controles ACM'!I37</f>
        <v>REKENVOLUME VOLDOET</v>
      </c>
      <c r="G8" s="85"/>
    </row>
    <row r="9" spans="1:20">
      <c r="A9" s="128"/>
      <c r="B9" s="129" t="s">
        <v>80</v>
      </c>
      <c r="D9" s="32" t="str">
        <f>'Controles ACM'!I29</f>
        <v>TARIEVENVOORSTEL VOLDOET</v>
      </c>
      <c r="G9" s="85"/>
    </row>
    <row r="10" spans="1:20">
      <c r="A10" s="128"/>
      <c r="B10" s="129" t="s">
        <v>89</v>
      </c>
      <c r="D10" s="186">
        <f>'Controles ACM'!I27</f>
        <v>2.2531747817993164E-3</v>
      </c>
      <c r="T10" s="93"/>
    </row>
    <row r="11" spans="1:20">
      <c r="A11" s="128"/>
    </row>
    <row r="13" spans="1:20" s="152" customFormat="1">
      <c r="B13" s="152" t="s">
        <v>71</v>
      </c>
      <c r="G13" s="152" t="s">
        <v>31</v>
      </c>
      <c r="I13" s="152" t="s">
        <v>210</v>
      </c>
      <c r="K13" s="152" t="s">
        <v>72</v>
      </c>
      <c r="M13" s="152" t="s">
        <v>31</v>
      </c>
      <c r="O13" s="152" t="s">
        <v>73</v>
      </c>
      <c r="Q13" s="152" t="s">
        <v>90</v>
      </c>
    </row>
    <row r="16" spans="1:20" s="152" customFormat="1">
      <c r="B16" s="152" t="s">
        <v>71</v>
      </c>
    </row>
    <row r="18" spans="2:17">
      <c r="B18" s="31" t="s">
        <v>103</v>
      </c>
      <c r="M18" s="30"/>
    </row>
    <row r="19" spans="2:17">
      <c r="B19" s="29"/>
      <c r="K19" s="28"/>
      <c r="M19" s="30"/>
      <c r="Q19" s="27"/>
    </row>
    <row r="20" spans="2:17">
      <c r="B20" s="151" t="s">
        <v>104</v>
      </c>
      <c r="K20" s="28"/>
      <c r="M20" s="30"/>
      <c r="Q20" s="26"/>
    </row>
    <row r="21" spans="2:17">
      <c r="B21" s="25" t="s">
        <v>105</v>
      </c>
      <c r="G21" s="129" t="s">
        <v>74</v>
      </c>
      <c r="K21" s="24"/>
      <c r="M21" s="25" t="s">
        <v>75</v>
      </c>
      <c r="O21" s="150"/>
      <c r="Q21" s="23">
        <f>'Controles ACM'!$I$49</f>
        <v>0</v>
      </c>
    </row>
    <row r="22" spans="2:17">
      <c r="B22" s="25" t="s">
        <v>106</v>
      </c>
      <c r="G22" s="129" t="s">
        <v>74</v>
      </c>
      <c r="K22" s="22"/>
      <c r="M22" s="25" t="s">
        <v>140</v>
      </c>
      <c r="O22" s="150"/>
      <c r="Q22" s="23">
        <f>'Controles ACM'!$I$50</f>
        <v>-1.3931466977879836E-2</v>
      </c>
    </row>
    <row r="23" spans="2:17">
      <c r="B23" s="25" t="s">
        <v>107</v>
      </c>
      <c r="G23" s="129" t="s">
        <v>74</v>
      </c>
      <c r="K23" s="21"/>
      <c r="M23" s="25" t="s">
        <v>141</v>
      </c>
      <c r="O23" s="150"/>
      <c r="Q23" s="23">
        <f>'Controles ACM'!$I$50</f>
        <v>-1.3931466977879836E-2</v>
      </c>
    </row>
    <row r="24" spans="2:17">
      <c r="B24" s="30"/>
      <c r="K24" s="20"/>
      <c r="M24" s="30"/>
      <c r="O24" s="177"/>
      <c r="Q24" s="26"/>
    </row>
    <row r="25" spans="2:17">
      <c r="B25" s="29" t="s">
        <v>108</v>
      </c>
      <c r="K25" s="20"/>
      <c r="M25" s="30"/>
      <c r="O25" s="177"/>
    </row>
    <row r="26" spans="2:17">
      <c r="B26" s="25" t="s">
        <v>105</v>
      </c>
      <c r="G26" s="129" t="s">
        <v>74</v>
      </c>
      <c r="K26" s="55"/>
      <c r="M26" s="25" t="s">
        <v>75</v>
      </c>
      <c r="O26" s="150"/>
      <c r="Q26" s="23">
        <f>'Controles ACM'!$I$49</f>
        <v>0</v>
      </c>
    </row>
    <row r="27" spans="2:17">
      <c r="B27" s="25" t="s">
        <v>106</v>
      </c>
      <c r="G27" s="129" t="s">
        <v>74</v>
      </c>
      <c r="K27" s="22"/>
      <c r="M27" s="25" t="s">
        <v>140</v>
      </c>
      <c r="O27" s="150"/>
      <c r="Q27" s="23">
        <f>'Controles ACM'!$I$50</f>
        <v>-1.3931466977879836E-2</v>
      </c>
    </row>
    <row r="28" spans="2:17">
      <c r="B28" s="25" t="s">
        <v>109</v>
      </c>
      <c r="G28" s="129" t="s">
        <v>74</v>
      </c>
      <c r="K28" s="21"/>
      <c r="M28" s="25" t="s">
        <v>142</v>
      </c>
      <c r="O28" s="150"/>
      <c r="Q28" s="23">
        <f>'Controles ACM'!$I$50</f>
        <v>-1.3931466977879836E-2</v>
      </c>
    </row>
    <row r="29" spans="2:17">
      <c r="B29" s="30"/>
      <c r="K29" s="20"/>
      <c r="M29" s="30"/>
      <c r="O29" s="177"/>
      <c r="Q29" s="59"/>
    </row>
    <row r="30" spans="2:17">
      <c r="B30" s="29" t="s">
        <v>110</v>
      </c>
      <c r="K30" s="20"/>
      <c r="M30" s="30"/>
      <c r="O30" s="177"/>
      <c r="Q30" s="59"/>
    </row>
    <row r="31" spans="2:17">
      <c r="B31" s="25" t="s">
        <v>105</v>
      </c>
      <c r="G31" s="129" t="s">
        <v>74</v>
      </c>
      <c r="K31" s="55">
        <v>74.034040404040411</v>
      </c>
      <c r="M31" s="25" t="s">
        <v>75</v>
      </c>
      <c r="O31" s="150">
        <v>2760</v>
      </c>
      <c r="Q31" s="23">
        <f>'Controles ACM'!$I$49</f>
        <v>0</v>
      </c>
    </row>
    <row r="32" spans="2:17">
      <c r="B32" s="25" t="s">
        <v>106</v>
      </c>
      <c r="G32" s="129" t="s">
        <v>74</v>
      </c>
      <c r="K32" s="22">
        <v>635204.60551839578</v>
      </c>
      <c r="M32" s="25" t="s">
        <v>140</v>
      </c>
      <c r="O32" s="150">
        <v>19.576999999999998</v>
      </c>
      <c r="Q32" s="23">
        <f>'Controles ACM'!$I$50</f>
        <v>-1.3931466977879836E-2</v>
      </c>
    </row>
    <row r="33" spans="2:19">
      <c r="B33" s="25" t="s">
        <v>107</v>
      </c>
      <c r="G33" s="129" t="s">
        <v>74</v>
      </c>
      <c r="K33" s="21">
        <v>5425198.5765436301</v>
      </c>
      <c r="M33" s="25" t="s">
        <v>141</v>
      </c>
      <c r="O33" s="150">
        <v>2.2908000000000004</v>
      </c>
      <c r="Q33" s="23">
        <f>'Controles ACM'!$I$50</f>
        <v>-1.3931466977879836E-2</v>
      </c>
    </row>
    <row r="34" spans="2:19">
      <c r="B34" s="30"/>
      <c r="K34" s="20"/>
      <c r="M34" s="30"/>
      <c r="O34" s="177"/>
    </row>
    <row r="35" spans="2:19">
      <c r="B35" s="29" t="s">
        <v>111</v>
      </c>
      <c r="K35" s="20"/>
      <c r="M35" s="30"/>
      <c r="O35" s="177"/>
    </row>
    <row r="36" spans="2:19">
      <c r="B36" s="25" t="s">
        <v>105</v>
      </c>
      <c r="G36" s="129" t="s">
        <v>74</v>
      </c>
      <c r="K36" s="55">
        <v>10.129629629629632</v>
      </c>
      <c r="M36" s="25" t="s">
        <v>75</v>
      </c>
      <c r="O36" s="150">
        <v>2760</v>
      </c>
      <c r="Q36" s="23">
        <f>'Controles ACM'!$I$49</f>
        <v>0</v>
      </c>
    </row>
    <row r="37" spans="2:19">
      <c r="B37" s="25" t="s">
        <v>106</v>
      </c>
      <c r="G37" s="129" t="s">
        <v>74</v>
      </c>
      <c r="K37" s="22">
        <v>182996.17619733626</v>
      </c>
      <c r="M37" s="25" t="s">
        <v>140</v>
      </c>
      <c r="O37" s="150">
        <v>9.7884999999999991</v>
      </c>
      <c r="Q37" s="23">
        <f>'Controles ACM'!$I$50</f>
        <v>-1.3931466977879836E-2</v>
      </c>
    </row>
    <row r="38" spans="2:19">
      <c r="B38" s="25" t="s">
        <v>109</v>
      </c>
      <c r="G38" s="129" t="s">
        <v>74</v>
      </c>
      <c r="K38" s="21">
        <v>1904808.8686868686</v>
      </c>
      <c r="M38" s="25" t="s">
        <v>142</v>
      </c>
      <c r="O38" s="150">
        <v>0.79300000000000004</v>
      </c>
      <c r="Q38" s="23">
        <f>'Controles ACM'!$I$50</f>
        <v>-1.3931466977879836E-2</v>
      </c>
      <c r="S38" s="188"/>
    </row>
    <row r="39" spans="2:19">
      <c r="B39" s="30"/>
      <c r="K39" s="20"/>
      <c r="M39" s="30"/>
      <c r="O39" s="177"/>
    </row>
    <row r="40" spans="2:19">
      <c r="B40" s="29" t="s">
        <v>112</v>
      </c>
      <c r="K40" s="20"/>
      <c r="M40" s="30"/>
      <c r="O40" s="177"/>
    </row>
    <row r="41" spans="2:19">
      <c r="B41" s="25" t="s">
        <v>105</v>
      </c>
      <c r="G41" s="129" t="s">
        <v>74</v>
      </c>
      <c r="K41" s="55">
        <v>144.16857528180356</v>
      </c>
      <c r="M41" s="25" t="s">
        <v>75</v>
      </c>
      <c r="O41" s="150">
        <v>2760</v>
      </c>
      <c r="Q41" s="23">
        <f>'Controles ACM'!$I$49</f>
        <v>0</v>
      </c>
    </row>
    <row r="42" spans="2:19">
      <c r="B42" s="25" t="s">
        <v>106</v>
      </c>
      <c r="G42" s="129" t="s">
        <v>74</v>
      </c>
      <c r="K42" s="22">
        <v>468224.35084080516</v>
      </c>
      <c r="M42" s="25" t="s">
        <v>140</v>
      </c>
      <c r="O42" s="150">
        <v>22.166999999999998</v>
      </c>
      <c r="Q42" s="23">
        <f>'Controles ACM'!$I$50</f>
        <v>-1.3931466977879836E-2</v>
      </c>
    </row>
    <row r="43" spans="2:19">
      <c r="B43" s="25" t="s">
        <v>107</v>
      </c>
      <c r="G43" s="129" t="s">
        <v>74</v>
      </c>
      <c r="K43" s="21">
        <v>4396346.3727731649</v>
      </c>
      <c r="M43" s="25" t="s">
        <v>141</v>
      </c>
      <c r="O43" s="150">
        <v>2.3640000000000003</v>
      </c>
      <c r="Q43" s="23">
        <f>'Controles ACM'!$I$50</f>
        <v>-1.3931466977879836E-2</v>
      </c>
    </row>
    <row r="44" spans="2:19">
      <c r="B44" s="30"/>
      <c r="K44" s="20"/>
      <c r="M44" s="30"/>
      <c r="O44" s="177"/>
    </row>
    <row r="45" spans="2:19">
      <c r="B45" s="29" t="s">
        <v>113</v>
      </c>
      <c r="K45" s="19"/>
      <c r="M45" s="30"/>
      <c r="O45" s="178"/>
    </row>
    <row r="46" spans="2:19">
      <c r="B46" s="25" t="s">
        <v>105</v>
      </c>
      <c r="G46" s="129" t="s">
        <v>74</v>
      </c>
      <c r="K46" s="55">
        <v>3.4217171717171717</v>
      </c>
      <c r="M46" s="25" t="s">
        <v>75</v>
      </c>
      <c r="O46" s="150">
        <v>2760</v>
      </c>
      <c r="Q46" s="23">
        <f>'Controles ACM'!$I$49</f>
        <v>0</v>
      </c>
    </row>
    <row r="47" spans="2:19">
      <c r="B47" s="25" t="s">
        <v>106</v>
      </c>
      <c r="G47" s="129" t="s">
        <v>74</v>
      </c>
      <c r="K47" s="22">
        <v>11865.204545454546</v>
      </c>
      <c r="M47" s="25" t="s">
        <v>140</v>
      </c>
      <c r="O47" s="150">
        <v>11.083499999999999</v>
      </c>
      <c r="Q47" s="23">
        <f>'Controles ACM'!$I$50</f>
        <v>-1.3931466977879836E-2</v>
      </c>
    </row>
    <row r="48" spans="2:19">
      <c r="B48" s="25" t="s">
        <v>109</v>
      </c>
      <c r="G48" s="129" t="s">
        <v>74</v>
      </c>
      <c r="K48" s="21">
        <v>205364.53535353535</v>
      </c>
      <c r="M48" s="25" t="s">
        <v>142</v>
      </c>
      <c r="O48" s="150">
        <v>0.81830000000000003</v>
      </c>
      <c r="Q48" s="23">
        <f>'Controles ACM'!$I$50</f>
        <v>-1.3931466977879836E-2</v>
      </c>
    </row>
    <row r="49" spans="2:17">
      <c r="B49" s="30"/>
      <c r="K49" s="20"/>
      <c r="M49" s="30"/>
      <c r="O49" s="179"/>
    </row>
    <row r="50" spans="2:17">
      <c r="B50" s="30"/>
      <c r="K50" s="20"/>
      <c r="M50" s="30"/>
      <c r="O50" s="179"/>
    </row>
    <row r="51" spans="2:17">
      <c r="B51" s="31" t="s">
        <v>114</v>
      </c>
      <c r="K51" s="20"/>
      <c r="M51" s="30"/>
      <c r="O51" s="179"/>
    </row>
    <row r="52" spans="2:17">
      <c r="B52" s="30"/>
      <c r="K52" s="20"/>
      <c r="M52" s="30"/>
      <c r="O52" s="179"/>
    </row>
    <row r="53" spans="2:17">
      <c r="B53" s="29" t="s">
        <v>115</v>
      </c>
      <c r="K53" s="20"/>
      <c r="M53" s="30"/>
      <c r="O53" s="179"/>
    </row>
    <row r="54" spans="2:17">
      <c r="B54" s="25" t="s">
        <v>105</v>
      </c>
      <c r="G54" s="129" t="s">
        <v>74</v>
      </c>
      <c r="K54" s="55"/>
      <c r="M54" s="25" t="s">
        <v>75</v>
      </c>
      <c r="O54" s="150"/>
      <c r="Q54" s="23">
        <f>'Controles ACM'!$I$49</f>
        <v>0</v>
      </c>
    </row>
    <row r="55" spans="2:17">
      <c r="B55" s="25" t="s">
        <v>116</v>
      </c>
      <c r="G55" s="129" t="s">
        <v>74</v>
      </c>
      <c r="K55" s="22"/>
      <c r="M55" s="25" t="s">
        <v>140</v>
      </c>
      <c r="O55" s="150"/>
      <c r="Q55" s="23">
        <f>'Controles ACM'!$I$50</f>
        <v>-1.3931466977879836E-2</v>
      </c>
    </row>
    <row r="56" spans="2:17">
      <c r="B56" s="25" t="s">
        <v>107</v>
      </c>
      <c r="G56" s="129" t="s">
        <v>74</v>
      </c>
      <c r="K56" s="22"/>
      <c r="M56" s="25" t="s">
        <v>141</v>
      </c>
      <c r="O56" s="150"/>
      <c r="Q56" s="23">
        <f>'Controles ACM'!$I$50</f>
        <v>-1.3931466977879836E-2</v>
      </c>
    </row>
    <row r="57" spans="2:17">
      <c r="B57" s="25" t="s">
        <v>117</v>
      </c>
      <c r="G57" s="129" t="s">
        <v>74</v>
      </c>
      <c r="K57" s="21"/>
      <c r="M57" s="25" t="s">
        <v>143</v>
      </c>
      <c r="O57" s="150"/>
      <c r="Q57" s="23">
        <f>'Controles ACM'!$I$50</f>
        <v>-1.3931466977879836E-2</v>
      </c>
    </row>
    <row r="58" spans="2:17">
      <c r="B58" s="30"/>
      <c r="K58" s="20"/>
      <c r="M58" s="30"/>
      <c r="O58" s="180"/>
    </row>
    <row r="59" spans="2:17">
      <c r="B59" s="29" t="s">
        <v>118</v>
      </c>
      <c r="K59" s="20"/>
      <c r="M59" s="30"/>
      <c r="O59" s="180"/>
    </row>
    <row r="60" spans="2:17">
      <c r="B60" s="25" t="s">
        <v>105</v>
      </c>
      <c r="G60" s="129" t="s">
        <v>74</v>
      </c>
      <c r="K60" s="55"/>
      <c r="M60" s="25" t="s">
        <v>75</v>
      </c>
      <c r="O60" s="150"/>
      <c r="Q60" s="23">
        <f>'Controles ACM'!$I$49</f>
        <v>0</v>
      </c>
    </row>
    <row r="61" spans="2:17">
      <c r="B61" s="25" t="s">
        <v>116</v>
      </c>
      <c r="G61" s="129" t="s">
        <v>74</v>
      </c>
      <c r="K61" s="22"/>
      <c r="M61" s="25" t="s">
        <v>140</v>
      </c>
      <c r="O61" s="150"/>
      <c r="Q61" s="23">
        <f>'Controles ACM'!$I$50</f>
        <v>-1.3931466977879836E-2</v>
      </c>
    </row>
    <row r="62" spans="2:17">
      <c r="B62" s="25" t="s">
        <v>107</v>
      </c>
      <c r="G62" s="129" t="s">
        <v>74</v>
      </c>
      <c r="K62" s="22"/>
      <c r="M62" s="25" t="s">
        <v>141</v>
      </c>
      <c r="O62" s="150"/>
      <c r="Q62" s="23">
        <f>'Controles ACM'!$I$50</f>
        <v>-1.3931466977879836E-2</v>
      </c>
    </row>
    <row r="63" spans="2:17">
      <c r="B63" s="25" t="s">
        <v>117</v>
      </c>
      <c r="G63" s="129" t="s">
        <v>74</v>
      </c>
      <c r="K63" s="21"/>
      <c r="M63" s="25" t="s">
        <v>143</v>
      </c>
      <c r="O63" s="150"/>
      <c r="Q63" s="23">
        <f>'Controles ACM'!$I$50</f>
        <v>-1.3931466977879836E-2</v>
      </c>
    </row>
    <row r="64" spans="2:17">
      <c r="B64" s="30"/>
      <c r="K64" s="20"/>
      <c r="M64" s="30"/>
      <c r="O64" s="180"/>
      <c r="Q64" s="59"/>
    </row>
    <row r="65" spans="2:17">
      <c r="B65" s="29" t="s">
        <v>119</v>
      </c>
      <c r="K65" s="20"/>
      <c r="M65" s="30"/>
      <c r="O65" s="180"/>
    </row>
    <row r="66" spans="2:17">
      <c r="B66" s="25" t="s">
        <v>105</v>
      </c>
      <c r="G66" s="129" t="s">
        <v>74</v>
      </c>
      <c r="K66" s="55">
        <v>3339.4690226700104</v>
      </c>
      <c r="M66" s="25" t="s">
        <v>75</v>
      </c>
      <c r="O66" s="150">
        <v>441</v>
      </c>
      <c r="Q66" s="23">
        <f>'Controles ACM'!$I$49</f>
        <v>0</v>
      </c>
    </row>
    <row r="67" spans="2:17">
      <c r="B67" s="25" t="s">
        <v>116</v>
      </c>
      <c r="G67" s="129" t="s">
        <v>74</v>
      </c>
      <c r="K67" s="22">
        <v>1718022.7438013672</v>
      </c>
      <c r="M67" s="25" t="s">
        <v>140</v>
      </c>
      <c r="O67" s="150">
        <v>11.491899999999999</v>
      </c>
      <c r="Q67" s="23">
        <f>'Controles ACM'!$I$50</f>
        <v>-1.3931466977879836E-2</v>
      </c>
    </row>
    <row r="68" spans="2:17">
      <c r="B68" s="25" t="s">
        <v>107</v>
      </c>
      <c r="G68" s="129" t="s">
        <v>74</v>
      </c>
      <c r="K68" s="22">
        <v>13512773.741912695</v>
      </c>
      <c r="M68" s="25" t="s">
        <v>141</v>
      </c>
      <c r="O68" s="150">
        <v>1.4570000000000001</v>
      </c>
      <c r="Q68" s="23">
        <f>'Controles ACM'!$I$50</f>
        <v>-1.3931466977879836E-2</v>
      </c>
    </row>
    <row r="69" spans="2:17">
      <c r="B69" s="25" t="s">
        <v>117</v>
      </c>
      <c r="G69" s="129" t="s">
        <v>74</v>
      </c>
      <c r="K69" s="21">
        <v>4503419885.5524797</v>
      </c>
      <c r="M69" s="25" t="s">
        <v>143</v>
      </c>
      <c r="O69" s="150">
        <v>8.6999999999999994E-3</v>
      </c>
      <c r="Q69" s="23">
        <f>'Controles ACM'!$I$50</f>
        <v>-1.3931466977879836E-2</v>
      </c>
    </row>
    <row r="70" spans="2:17">
      <c r="B70" s="30"/>
      <c r="K70" s="18"/>
      <c r="M70" s="30"/>
      <c r="O70" s="181"/>
    </row>
    <row r="71" spans="2:17">
      <c r="B71" s="29" t="s">
        <v>120</v>
      </c>
      <c r="K71" s="20"/>
      <c r="M71" s="30"/>
      <c r="O71" s="180"/>
    </row>
    <row r="72" spans="2:17">
      <c r="B72" s="25" t="s">
        <v>105</v>
      </c>
      <c r="G72" s="129" t="s">
        <v>74</v>
      </c>
      <c r="K72" s="55">
        <v>9703.4935862078837</v>
      </c>
      <c r="M72" s="25" t="s">
        <v>75</v>
      </c>
      <c r="O72" s="150">
        <v>441</v>
      </c>
      <c r="Q72" s="23">
        <f>'Controles ACM'!$I$49</f>
        <v>0</v>
      </c>
    </row>
    <row r="73" spans="2:17">
      <c r="B73" s="25" t="s">
        <v>116</v>
      </c>
      <c r="G73" s="129" t="s">
        <v>74</v>
      </c>
      <c r="K73" s="22">
        <v>1075843.6171862294</v>
      </c>
      <c r="M73" s="25" t="s">
        <v>140</v>
      </c>
      <c r="O73" s="150">
        <v>20.6752</v>
      </c>
      <c r="Q73" s="23">
        <f>'Controles ACM'!$I$50</f>
        <v>-1.3931466977879836E-2</v>
      </c>
    </row>
    <row r="74" spans="2:17">
      <c r="B74" s="25" t="s">
        <v>107</v>
      </c>
      <c r="G74" s="129" t="s">
        <v>74</v>
      </c>
      <c r="K74" s="22">
        <v>7576338.4512742758</v>
      </c>
      <c r="M74" s="25" t="s">
        <v>141</v>
      </c>
      <c r="O74" s="150">
        <v>1.4570000000000001</v>
      </c>
      <c r="Q74" s="23">
        <f>'Controles ACM'!$I$50</f>
        <v>-1.3931466977879836E-2</v>
      </c>
    </row>
    <row r="75" spans="2:17">
      <c r="B75" s="25" t="s">
        <v>117</v>
      </c>
      <c r="G75" s="129" t="s">
        <v>74</v>
      </c>
      <c r="K75" s="21">
        <v>2134924233.5134056</v>
      </c>
      <c r="M75" s="25" t="s">
        <v>143</v>
      </c>
      <c r="O75" s="150">
        <v>8.6999999999999994E-3</v>
      </c>
      <c r="Q75" s="23">
        <f>'Controles ACM'!$I$50</f>
        <v>-1.3931466977879836E-2</v>
      </c>
    </row>
    <row r="76" spans="2:17">
      <c r="B76" s="30"/>
      <c r="K76" s="20"/>
      <c r="M76" s="30"/>
      <c r="O76" s="179"/>
    </row>
    <row r="77" spans="2:17">
      <c r="B77" s="30"/>
      <c r="K77" s="20"/>
      <c r="M77" s="30"/>
      <c r="O77" s="179"/>
    </row>
    <row r="78" spans="2:17">
      <c r="B78" s="31" t="s">
        <v>121</v>
      </c>
      <c r="K78" s="20"/>
      <c r="M78" s="30"/>
      <c r="O78" s="179"/>
    </row>
    <row r="79" spans="2:17">
      <c r="B79" s="30"/>
      <c r="K79" s="20"/>
      <c r="M79" s="30"/>
      <c r="O79" s="179"/>
    </row>
    <row r="80" spans="2:17">
      <c r="B80" s="29" t="s">
        <v>122</v>
      </c>
      <c r="K80" s="20"/>
      <c r="M80" s="30"/>
      <c r="O80" s="179"/>
    </row>
    <row r="81" spans="1:18">
      <c r="B81" s="25" t="s">
        <v>105</v>
      </c>
      <c r="G81" s="129" t="s">
        <v>74</v>
      </c>
      <c r="K81" s="55">
        <v>6879.5157157688</v>
      </c>
      <c r="M81" s="25" t="s">
        <v>75</v>
      </c>
      <c r="O81" s="150">
        <v>18</v>
      </c>
      <c r="Q81" s="23">
        <f>'Controles ACM'!$I$49</f>
        <v>0</v>
      </c>
    </row>
    <row r="82" spans="1:18">
      <c r="B82" s="25" t="s">
        <v>116</v>
      </c>
      <c r="G82" s="129" t="s">
        <v>74</v>
      </c>
      <c r="K82" s="22">
        <v>511377.82145063899</v>
      </c>
      <c r="M82" s="25" t="s">
        <v>140</v>
      </c>
      <c r="O82" s="150">
        <v>7.8885999999999994</v>
      </c>
      <c r="Q82" s="23">
        <f>'Controles ACM'!$I$50</f>
        <v>-1.3931466977879836E-2</v>
      </c>
    </row>
    <row r="83" spans="1:18">
      <c r="B83" s="25" t="s">
        <v>123</v>
      </c>
      <c r="G83" s="129" t="s">
        <v>74</v>
      </c>
      <c r="K83" s="22">
        <v>309724209.66847044</v>
      </c>
      <c r="M83" s="25" t="s">
        <v>143</v>
      </c>
      <c r="O83" s="150">
        <v>1.9799999999999998E-2</v>
      </c>
      <c r="Q83" s="23">
        <f>'Controles ACM'!$I$50</f>
        <v>-1.3931466977879836E-2</v>
      </c>
    </row>
    <row r="84" spans="1:18">
      <c r="B84" s="25" t="s">
        <v>117</v>
      </c>
      <c r="G84" s="129" t="s">
        <v>74</v>
      </c>
      <c r="K84" s="21">
        <v>481647936.3492347</v>
      </c>
      <c r="M84" s="25" t="s">
        <v>143</v>
      </c>
      <c r="O84" s="150">
        <v>3.2100000000000004E-2</v>
      </c>
      <c r="Q84" s="23">
        <f>'Controles ACM'!$I$50</f>
        <v>-1.3931466977879836E-2</v>
      </c>
    </row>
    <row r="85" spans="1:18">
      <c r="B85" s="30"/>
      <c r="K85" s="20"/>
      <c r="M85" s="30"/>
      <c r="O85" s="180"/>
    </row>
    <row r="86" spans="1:18">
      <c r="B86" s="29" t="s">
        <v>124</v>
      </c>
      <c r="K86" s="20"/>
      <c r="M86" s="30"/>
      <c r="O86" s="180"/>
    </row>
    <row r="87" spans="1:18">
      <c r="B87" s="25" t="s">
        <v>125</v>
      </c>
      <c r="G87" s="129" t="s">
        <v>74</v>
      </c>
      <c r="K87" s="55">
        <v>589240.62836923928</v>
      </c>
      <c r="M87" s="25" t="s">
        <v>75</v>
      </c>
      <c r="O87" s="150">
        <v>0.54</v>
      </c>
      <c r="Q87" s="23">
        <f>'Controles ACM'!$I$49</f>
        <v>0</v>
      </c>
    </row>
    <row r="88" spans="1:18">
      <c r="B88" s="25" t="s">
        <v>126</v>
      </c>
      <c r="G88" s="129" t="s">
        <v>74</v>
      </c>
      <c r="K88" s="21">
        <v>1987951.2755289886</v>
      </c>
      <c r="M88" s="25" t="s">
        <v>75</v>
      </c>
      <c r="O88" s="150">
        <v>18</v>
      </c>
      <c r="Q88" s="23">
        <f>'Controles ACM'!$I$49</f>
        <v>0</v>
      </c>
    </row>
    <row r="89" spans="1:18">
      <c r="B89" s="30"/>
      <c r="K89" s="17"/>
      <c r="M89" s="30"/>
      <c r="O89" s="179"/>
    </row>
    <row r="90" spans="1:18">
      <c r="A90" s="128"/>
      <c r="B90" s="29" t="s">
        <v>127</v>
      </c>
      <c r="K90" s="20"/>
      <c r="M90" s="30"/>
      <c r="O90" s="179"/>
    </row>
    <row r="91" spans="1:18">
      <c r="A91" s="128"/>
      <c r="B91" s="25" t="s">
        <v>128</v>
      </c>
      <c r="G91" s="129" t="s">
        <v>74</v>
      </c>
      <c r="K91" s="55">
        <v>9260.1380460113724</v>
      </c>
      <c r="M91" s="25" t="s">
        <v>75</v>
      </c>
      <c r="O91" s="182">
        <v>1655.9999999999998</v>
      </c>
      <c r="Q91" s="23">
        <f>'Controles ACM'!$I$50</f>
        <v>-1.3931466977879836E-2</v>
      </c>
      <c r="R91" s="55">
        <v>50</v>
      </c>
    </row>
    <row r="92" spans="1:18">
      <c r="A92" s="128"/>
      <c r="B92" s="25" t="s">
        <v>129</v>
      </c>
      <c r="G92" s="129" t="s">
        <v>74</v>
      </c>
      <c r="K92" s="22">
        <v>14600.535184944591</v>
      </c>
      <c r="M92" s="25" t="s">
        <v>75</v>
      </c>
      <c r="O92" s="182">
        <v>1324.8</v>
      </c>
      <c r="Q92" s="23">
        <f>'Controles ACM'!$I$50</f>
        <v>-1.3931466977879836E-2</v>
      </c>
      <c r="R92" s="22">
        <v>40</v>
      </c>
    </row>
    <row r="93" spans="1:18">
      <c r="A93" s="128"/>
      <c r="B93" s="25" t="s">
        <v>130</v>
      </c>
      <c r="G93" s="129" t="s">
        <v>74</v>
      </c>
      <c r="K93" s="22">
        <v>13305.326210704503</v>
      </c>
      <c r="M93" s="25" t="s">
        <v>75</v>
      </c>
      <c r="O93" s="182">
        <v>993.59999999999991</v>
      </c>
      <c r="Q93" s="23">
        <f>'Controles ACM'!$I$50</f>
        <v>-1.3931466977879836E-2</v>
      </c>
      <c r="R93" s="22">
        <v>30</v>
      </c>
    </row>
    <row r="94" spans="1:18">
      <c r="A94" s="128"/>
      <c r="B94" s="25" t="s">
        <v>131</v>
      </c>
      <c r="G94" s="129" t="s">
        <v>74</v>
      </c>
      <c r="K94" s="22">
        <v>39419.862565406343</v>
      </c>
      <c r="M94" s="25" t="s">
        <v>75</v>
      </c>
      <c r="O94" s="182">
        <v>662.4</v>
      </c>
      <c r="Q94" s="23">
        <f>'Controles ACM'!$I$50</f>
        <v>-1.3931466977879836E-2</v>
      </c>
      <c r="R94" s="22">
        <v>20</v>
      </c>
    </row>
    <row r="95" spans="1:18">
      <c r="A95" s="128"/>
      <c r="B95" s="25" t="s">
        <v>132</v>
      </c>
      <c r="G95" s="129" t="s">
        <v>74</v>
      </c>
      <c r="K95" s="22">
        <v>1911365.413521922</v>
      </c>
      <c r="M95" s="25" t="s">
        <v>75</v>
      </c>
      <c r="O95" s="182">
        <v>132.47999999999999</v>
      </c>
      <c r="Q95" s="23">
        <f>'Controles ACM'!$I$50</f>
        <v>-1.3931466977879836E-2</v>
      </c>
      <c r="R95" s="22">
        <v>4</v>
      </c>
    </row>
    <row r="96" spans="1:18">
      <c r="A96" s="128"/>
      <c r="B96" s="25" t="s">
        <v>133</v>
      </c>
      <c r="G96" s="129" t="s">
        <v>74</v>
      </c>
      <c r="K96" s="22">
        <v>0</v>
      </c>
      <c r="M96" s="25" t="s">
        <v>75</v>
      </c>
      <c r="O96" s="182">
        <v>16.559999999999999</v>
      </c>
      <c r="Q96" s="23">
        <f>'Controles ACM'!$I$50</f>
        <v>-1.3931466977879836E-2</v>
      </c>
      <c r="R96" s="16">
        <v>0.5</v>
      </c>
    </row>
    <row r="97" spans="1:18">
      <c r="A97" s="128"/>
      <c r="B97" s="25" t="s">
        <v>134</v>
      </c>
      <c r="G97" s="129" t="s">
        <v>74</v>
      </c>
      <c r="K97" s="21">
        <v>589240.63239357725</v>
      </c>
      <c r="M97" s="25" t="s">
        <v>75</v>
      </c>
      <c r="O97" s="182">
        <v>1.6559999999999999</v>
      </c>
      <c r="Q97" s="23">
        <f>'Controles ACM'!$I$50</f>
        <v>-1.3931466977879836E-2</v>
      </c>
      <c r="R97" s="15">
        <v>0.05</v>
      </c>
    </row>
    <row r="98" spans="1:18">
      <c r="A98" s="128"/>
      <c r="B98" s="25" t="s">
        <v>135</v>
      </c>
      <c r="M98" s="30"/>
      <c r="O98" s="179"/>
    </row>
    <row r="99" spans="1:18">
      <c r="A99" s="128"/>
      <c r="B99" s="30"/>
      <c r="K99" s="93"/>
      <c r="M99" s="30"/>
      <c r="O99" s="179"/>
    </row>
    <row r="100" spans="1:18">
      <c r="B100" s="14" t="s">
        <v>136</v>
      </c>
      <c r="G100" s="129" t="s">
        <v>74</v>
      </c>
      <c r="K100" s="93"/>
      <c r="M100" s="13" t="s">
        <v>144</v>
      </c>
      <c r="O100" s="150">
        <v>33.119999999999997</v>
      </c>
    </row>
    <row r="101" spans="1:18">
      <c r="B101" s="30"/>
      <c r="M101" s="30"/>
      <c r="O101" s="179"/>
    </row>
    <row r="102" spans="1:18">
      <c r="B102" s="31" t="s">
        <v>137</v>
      </c>
      <c r="M102" s="30"/>
      <c r="O102" s="179"/>
    </row>
    <row r="103" spans="1:18">
      <c r="B103" s="30"/>
      <c r="M103" s="30"/>
      <c r="O103" s="179"/>
    </row>
    <row r="104" spans="1:18">
      <c r="B104" s="25" t="s">
        <v>138</v>
      </c>
      <c r="G104" s="129" t="s">
        <v>74</v>
      </c>
      <c r="K104" s="55">
        <v>270291280.1111111</v>
      </c>
      <c r="M104" s="25" t="s">
        <v>145</v>
      </c>
      <c r="O104" s="150">
        <v>7.4000000000000003E-3</v>
      </c>
      <c r="Q104" s="23">
        <f>'Controles ACM'!$I$50</f>
        <v>-1.3931466977879836E-2</v>
      </c>
    </row>
    <row r="105" spans="1:18">
      <c r="B105" s="25" t="s">
        <v>139</v>
      </c>
      <c r="G105" s="129" t="s">
        <v>74</v>
      </c>
      <c r="K105" s="21">
        <v>20050266.555555556</v>
      </c>
      <c r="M105" s="25" t="s">
        <v>145</v>
      </c>
      <c r="O105" s="150">
        <v>7.4000000000000003E-3</v>
      </c>
      <c r="Q105" s="23">
        <f>'Controles ACM'!$I$50</f>
        <v>-1.3931466977879836E-2</v>
      </c>
    </row>
    <row r="107" spans="1:18" s="152" customFormat="1">
      <c r="B107" s="152" t="s">
        <v>221</v>
      </c>
    </row>
    <row r="109" spans="1:18">
      <c r="B109" s="155" t="s">
        <v>150</v>
      </c>
    </row>
    <row r="110" spans="1:18">
      <c r="B110" s="155"/>
    </row>
    <row r="111" spans="1:18">
      <c r="B111" s="148" t="s">
        <v>148</v>
      </c>
      <c r="G111" s="129" t="s">
        <v>74</v>
      </c>
      <c r="I111" s="166" t="s">
        <v>267</v>
      </c>
      <c r="K111" s="67">
        <v>589223.47804279893</v>
      </c>
      <c r="M111" s="129" t="s">
        <v>75</v>
      </c>
      <c r="O111" s="150">
        <v>9.0200000000000014</v>
      </c>
      <c r="Q111" s="23">
        <f>'Controles ACM'!$I$50</f>
        <v>-1.3931466977879836E-2</v>
      </c>
    </row>
    <row r="112" spans="1:18">
      <c r="B112" s="147"/>
      <c r="I112" s="25"/>
      <c r="K112" s="19"/>
      <c r="O112" s="185"/>
    </row>
    <row r="113" spans="2:17">
      <c r="B113" s="148" t="s">
        <v>146</v>
      </c>
      <c r="I113" s="25"/>
      <c r="K113" s="19"/>
      <c r="O113" s="185"/>
    </row>
    <row r="114" spans="2:17">
      <c r="B114" s="146" t="s">
        <v>282</v>
      </c>
      <c r="G114" s="129" t="s">
        <v>74</v>
      </c>
      <c r="I114" s="167" t="s">
        <v>268</v>
      </c>
      <c r="K114" s="55">
        <v>1911505.3550396652</v>
      </c>
      <c r="M114" s="129" t="s">
        <v>75</v>
      </c>
      <c r="O114" s="150">
        <v>19.899999999999999</v>
      </c>
      <c r="Q114" s="23">
        <f>'Controles ACM'!$I$50</f>
        <v>-1.3931466977879836E-2</v>
      </c>
    </row>
    <row r="115" spans="2:17">
      <c r="B115" s="145" t="s">
        <v>283</v>
      </c>
      <c r="G115" s="129" t="s">
        <v>74</v>
      </c>
      <c r="I115" s="168" t="s">
        <v>269</v>
      </c>
      <c r="K115" s="22">
        <v>82186.156197302509</v>
      </c>
      <c r="M115" s="129" t="s">
        <v>75</v>
      </c>
      <c r="O115" s="150">
        <v>32.774999999999999</v>
      </c>
      <c r="Q115" s="23">
        <f>'Controles ACM'!$I$50</f>
        <v>-1.3931466977879836E-2</v>
      </c>
    </row>
    <row r="116" spans="2:17">
      <c r="B116" s="145"/>
      <c r="G116" s="129" t="s">
        <v>74</v>
      </c>
      <c r="I116" s="164" t="s">
        <v>270</v>
      </c>
      <c r="K116" s="22"/>
      <c r="M116" s="129" t="s">
        <v>75</v>
      </c>
      <c r="O116" s="150"/>
      <c r="Q116" s="23">
        <f>'Controles ACM'!$I$50</f>
        <v>-1.3931466977879836E-2</v>
      </c>
    </row>
    <row r="117" spans="2:17">
      <c r="B117" s="145"/>
      <c r="G117" s="129" t="s">
        <v>74</v>
      </c>
      <c r="I117" s="164" t="s">
        <v>270</v>
      </c>
      <c r="K117" s="22"/>
      <c r="M117" s="129" t="s">
        <v>75</v>
      </c>
      <c r="O117" s="150"/>
      <c r="Q117" s="23">
        <f>'Controles ACM'!$I$50</f>
        <v>-1.3931466977879836E-2</v>
      </c>
    </row>
    <row r="118" spans="2:17">
      <c r="B118" s="145"/>
      <c r="G118" s="129" t="s">
        <v>74</v>
      </c>
      <c r="I118" s="164" t="s">
        <v>270</v>
      </c>
      <c r="K118" s="22"/>
      <c r="M118" s="129" t="s">
        <v>75</v>
      </c>
      <c r="O118" s="150"/>
      <c r="Q118" s="23">
        <f>'Controles ACM'!$I$50</f>
        <v>-1.3931466977879836E-2</v>
      </c>
    </row>
    <row r="119" spans="2:17">
      <c r="B119" s="145"/>
      <c r="G119" s="129" t="s">
        <v>74</v>
      </c>
      <c r="I119" s="164" t="s">
        <v>270</v>
      </c>
      <c r="K119" s="22"/>
      <c r="M119" s="129" t="s">
        <v>75</v>
      </c>
      <c r="O119" s="150"/>
      <c r="Q119" s="23">
        <f>'Controles ACM'!$I$50</f>
        <v>-1.3931466977879836E-2</v>
      </c>
    </row>
    <row r="120" spans="2:17">
      <c r="B120" s="144"/>
      <c r="G120" s="129" t="s">
        <v>74</v>
      </c>
      <c r="I120" s="165" t="s">
        <v>270</v>
      </c>
      <c r="K120" s="21"/>
      <c r="M120" s="129" t="s">
        <v>75</v>
      </c>
      <c r="O120" s="150"/>
      <c r="Q120" s="23">
        <f>'Controles ACM'!$I$50</f>
        <v>-1.3931466977879836E-2</v>
      </c>
    </row>
    <row r="121" spans="2:17">
      <c r="B121" s="147"/>
      <c r="I121" s="25"/>
      <c r="K121" s="19"/>
      <c r="O121" s="185"/>
    </row>
    <row r="122" spans="2:17">
      <c r="B122" s="148" t="s">
        <v>204</v>
      </c>
      <c r="I122" s="25"/>
      <c r="K122" s="19"/>
      <c r="O122" s="185"/>
    </row>
    <row r="123" spans="2:17">
      <c r="B123" s="146" t="s">
        <v>284</v>
      </c>
      <c r="G123" s="129" t="s">
        <v>74</v>
      </c>
      <c r="I123" s="169" t="s">
        <v>271</v>
      </c>
      <c r="K123" s="55">
        <v>10414.388548821547</v>
      </c>
      <c r="M123" s="129" t="s">
        <v>75</v>
      </c>
      <c r="O123" s="150">
        <v>77.5</v>
      </c>
      <c r="Q123" s="23">
        <f>'Controles ACM'!$I$50</f>
        <v>-1.3931466977879836E-2</v>
      </c>
    </row>
    <row r="124" spans="2:17">
      <c r="B124" s="145" t="s">
        <v>285</v>
      </c>
      <c r="G124" s="129" t="s">
        <v>74</v>
      </c>
      <c r="I124" s="171" t="s">
        <v>280</v>
      </c>
      <c r="K124" s="22">
        <v>3913.2107449494952</v>
      </c>
      <c r="M124" s="129" t="s">
        <v>75</v>
      </c>
      <c r="O124" s="150">
        <v>711.5</v>
      </c>
      <c r="Q124" s="23">
        <f>'Controles ACM'!$I$50</f>
        <v>-1.3931466977879836E-2</v>
      </c>
    </row>
    <row r="125" spans="2:17">
      <c r="B125" s="145" t="s">
        <v>286</v>
      </c>
      <c r="G125" s="129" t="s">
        <v>74</v>
      </c>
      <c r="I125" s="172" t="s">
        <v>273</v>
      </c>
      <c r="K125" s="22">
        <v>32.646159932659934</v>
      </c>
      <c r="M125" s="129" t="s">
        <v>75</v>
      </c>
      <c r="O125" s="150">
        <v>1510.0941</v>
      </c>
      <c r="Q125" s="23">
        <f>'Controles ACM'!$I$50</f>
        <v>-1.3931466977879836E-2</v>
      </c>
    </row>
    <row r="126" spans="2:17">
      <c r="B126" s="145" t="s">
        <v>287</v>
      </c>
      <c r="G126" s="129" t="s">
        <v>74</v>
      </c>
      <c r="I126" s="172" t="s">
        <v>273</v>
      </c>
      <c r="K126" s="22">
        <v>155.24095454545454</v>
      </c>
      <c r="M126" s="129" t="s">
        <v>75</v>
      </c>
      <c r="O126" s="150">
        <v>7771</v>
      </c>
      <c r="Q126" s="23">
        <f>'Controles ACM'!$I$50</f>
        <v>-1.3931466977879836E-2</v>
      </c>
    </row>
    <row r="127" spans="2:17">
      <c r="B127" s="145"/>
      <c r="G127" s="129" t="s">
        <v>74</v>
      </c>
      <c r="I127" s="164" t="s">
        <v>270</v>
      </c>
      <c r="K127" s="22"/>
      <c r="M127" s="129" t="s">
        <v>75</v>
      </c>
      <c r="O127" s="150"/>
      <c r="Q127" s="23">
        <f>'Controles ACM'!$I$50</f>
        <v>-1.3931466977879836E-2</v>
      </c>
    </row>
    <row r="128" spans="2:17">
      <c r="B128" s="145"/>
      <c r="G128" s="129" t="s">
        <v>74</v>
      </c>
      <c r="I128" s="164" t="s">
        <v>270</v>
      </c>
      <c r="K128" s="22"/>
      <c r="M128" s="129" t="s">
        <v>75</v>
      </c>
      <c r="O128" s="150"/>
      <c r="Q128" s="23">
        <f>'Controles ACM'!$I$50</f>
        <v>-1.3931466977879836E-2</v>
      </c>
    </row>
    <row r="129" spans="2:17">
      <c r="B129" s="145"/>
      <c r="G129" s="129" t="s">
        <v>74</v>
      </c>
      <c r="I129" s="164" t="s">
        <v>270</v>
      </c>
      <c r="K129" s="22"/>
      <c r="M129" s="129" t="s">
        <v>75</v>
      </c>
      <c r="O129" s="150"/>
      <c r="Q129" s="23">
        <f>'Controles ACM'!$I$50</f>
        <v>-1.3931466977879836E-2</v>
      </c>
    </row>
    <row r="130" spans="2:17">
      <c r="B130" s="145"/>
      <c r="G130" s="129" t="s">
        <v>74</v>
      </c>
      <c r="I130" s="164" t="s">
        <v>270</v>
      </c>
      <c r="K130" s="22"/>
      <c r="M130" s="129" t="s">
        <v>75</v>
      </c>
      <c r="O130" s="150"/>
      <c r="Q130" s="23">
        <f>'Controles ACM'!$I$50</f>
        <v>-1.3931466977879836E-2</v>
      </c>
    </row>
    <row r="131" spans="2:17">
      <c r="B131" s="145"/>
      <c r="G131" s="129" t="s">
        <v>74</v>
      </c>
      <c r="I131" s="164" t="s">
        <v>270</v>
      </c>
      <c r="K131" s="22"/>
      <c r="M131" s="129" t="s">
        <v>75</v>
      </c>
      <c r="O131" s="150"/>
      <c r="Q131" s="23">
        <f>'Controles ACM'!$I$50</f>
        <v>-1.3931466977879836E-2</v>
      </c>
    </row>
    <row r="132" spans="2:17">
      <c r="B132" s="145"/>
      <c r="G132" s="129" t="s">
        <v>74</v>
      </c>
      <c r="I132" s="164" t="s">
        <v>270</v>
      </c>
      <c r="K132" s="22"/>
      <c r="M132" s="129" t="s">
        <v>75</v>
      </c>
      <c r="O132" s="150"/>
      <c r="Q132" s="23">
        <f>'Controles ACM'!$I$50</f>
        <v>-1.3931466977879836E-2</v>
      </c>
    </row>
    <row r="133" spans="2:17">
      <c r="B133" s="145"/>
      <c r="G133" s="129" t="s">
        <v>74</v>
      </c>
      <c r="I133" s="164" t="s">
        <v>270</v>
      </c>
      <c r="K133" s="22"/>
      <c r="M133" s="129" t="s">
        <v>75</v>
      </c>
      <c r="O133" s="150"/>
      <c r="Q133" s="23">
        <f>'Controles ACM'!$I$50</f>
        <v>-1.3931466977879836E-2</v>
      </c>
    </row>
    <row r="134" spans="2:17">
      <c r="B134" s="145" t="s">
        <v>205</v>
      </c>
      <c r="G134" s="129" t="s">
        <v>74</v>
      </c>
      <c r="I134" s="164" t="s">
        <v>270</v>
      </c>
      <c r="K134" s="22"/>
      <c r="M134" s="129" t="s">
        <v>75</v>
      </c>
      <c r="O134" s="150"/>
      <c r="Q134" s="23">
        <f>'Controles ACM'!$I$50</f>
        <v>-1.3931466977879836E-2</v>
      </c>
    </row>
    <row r="135" spans="2:17">
      <c r="B135" s="145" t="s">
        <v>205</v>
      </c>
      <c r="G135" s="129" t="s">
        <v>74</v>
      </c>
      <c r="I135" s="164" t="s">
        <v>270</v>
      </c>
      <c r="K135" s="22"/>
      <c r="M135" s="129" t="s">
        <v>75</v>
      </c>
      <c r="O135" s="150"/>
      <c r="Q135" s="23">
        <f>'Controles ACM'!$I$50</f>
        <v>-1.3931466977879836E-2</v>
      </c>
    </row>
    <row r="136" spans="2:17">
      <c r="B136" s="145" t="s">
        <v>205</v>
      </c>
      <c r="G136" s="129" t="s">
        <v>74</v>
      </c>
      <c r="I136" s="164" t="s">
        <v>270</v>
      </c>
      <c r="K136" s="22"/>
      <c r="M136" s="129" t="s">
        <v>75</v>
      </c>
      <c r="O136" s="150"/>
      <c r="Q136" s="23">
        <f>'Controles ACM'!$I$50</f>
        <v>-1.3931466977879836E-2</v>
      </c>
    </row>
    <row r="137" spans="2:17">
      <c r="B137" s="145" t="s">
        <v>205</v>
      </c>
      <c r="G137" s="129" t="s">
        <v>74</v>
      </c>
      <c r="I137" s="164" t="s">
        <v>270</v>
      </c>
      <c r="K137" s="22"/>
      <c r="M137" s="129" t="s">
        <v>75</v>
      </c>
      <c r="O137" s="150"/>
      <c r="Q137" s="23">
        <f>'Controles ACM'!$I$50</f>
        <v>-1.3931466977879836E-2</v>
      </c>
    </row>
    <row r="138" spans="2:17">
      <c r="B138" s="144" t="s">
        <v>205</v>
      </c>
      <c r="G138" s="129" t="s">
        <v>74</v>
      </c>
      <c r="I138" s="165" t="s">
        <v>270</v>
      </c>
      <c r="K138" s="21"/>
      <c r="M138" s="129" t="s">
        <v>75</v>
      </c>
      <c r="O138" s="150"/>
      <c r="Q138" s="23">
        <f>'Controles ACM'!$I$50</f>
        <v>-1.3931466977879836E-2</v>
      </c>
    </row>
    <row r="139" spans="2:17">
      <c r="B139" s="147"/>
      <c r="I139" s="25"/>
      <c r="K139" s="19"/>
      <c r="O139" s="185"/>
    </row>
    <row r="140" spans="2:17">
      <c r="B140" s="148" t="s">
        <v>147</v>
      </c>
      <c r="I140" s="25"/>
      <c r="K140" s="19"/>
      <c r="O140" s="185"/>
    </row>
    <row r="141" spans="2:17">
      <c r="B141" s="12" t="s">
        <v>288</v>
      </c>
      <c r="G141" s="129" t="s">
        <v>74</v>
      </c>
      <c r="I141" s="175" t="s">
        <v>281</v>
      </c>
      <c r="K141" s="55">
        <v>240395.2862121528</v>
      </c>
      <c r="M141" s="129" t="s">
        <v>206</v>
      </c>
      <c r="O141" s="150">
        <v>5.7</v>
      </c>
      <c r="Q141" s="23">
        <f>'Controles ACM'!$I$50</f>
        <v>-1.3931466977879836E-2</v>
      </c>
    </row>
    <row r="142" spans="2:17">
      <c r="B142" s="11"/>
      <c r="G142" s="129" t="s">
        <v>74</v>
      </c>
      <c r="I142" s="164" t="s">
        <v>270</v>
      </c>
      <c r="K142" s="22"/>
      <c r="M142" s="129" t="s">
        <v>206</v>
      </c>
      <c r="O142" s="143"/>
      <c r="Q142" s="23">
        <f>'Controles ACM'!$I$50</f>
        <v>-1.3931466977879836E-2</v>
      </c>
    </row>
    <row r="143" spans="2:17">
      <c r="B143" s="144"/>
      <c r="G143" s="129" t="s">
        <v>74</v>
      </c>
      <c r="I143" s="165" t="s">
        <v>270</v>
      </c>
      <c r="K143" s="10"/>
      <c r="M143" s="129" t="s">
        <v>206</v>
      </c>
      <c r="O143" s="143"/>
      <c r="Q143" s="23">
        <f>'Controles ACM'!$I$50</f>
        <v>-1.3931466977879836E-2</v>
      </c>
    </row>
    <row r="144" spans="2:17">
      <c r="B144" s="155"/>
      <c r="O144" s="59"/>
    </row>
    <row r="145" spans="2:17">
      <c r="B145" s="155" t="s">
        <v>149</v>
      </c>
      <c r="O145" s="59"/>
    </row>
    <row r="146" spans="2:17">
      <c r="B146" s="155"/>
      <c r="O146" s="59"/>
    </row>
    <row r="147" spans="2:17">
      <c r="B147" s="155" t="s">
        <v>151</v>
      </c>
      <c r="G147" s="129" t="s">
        <v>74</v>
      </c>
      <c r="I147" s="166" t="s">
        <v>267</v>
      </c>
      <c r="K147" s="67">
        <v>5548.3601296278584</v>
      </c>
      <c r="M147" s="159" t="s">
        <v>76</v>
      </c>
      <c r="O147" s="143">
        <v>570</v>
      </c>
      <c r="Q147" s="23">
        <f>'Controles ACM'!$I$50</f>
        <v>-1.3931466977879836E-2</v>
      </c>
    </row>
    <row r="148" spans="2:17">
      <c r="I148" s="25"/>
      <c r="K148" s="19"/>
      <c r="O148" s="184"/>
    </row>
    <row r="149" spans="2:17">
      <c r="B149" s="155" t="s">
        <v>152</v>
      </c>
      <c r="I149" s="25"/>
      <c r="K149" s="19"/>
      <c r="O149" s="184"/>
    </row>
    <row r="150" spans="2:17">
      <c r="B150" s="9" t="s">
        <v>282</v>
      </c>
      <c r="G150" s="129" t="s">
        <v>74</v>
      </c>
      <c r="I150" s="167" t="s">
        <v>268</v>
      </c>
      <c r="K150" s="55">
        <v>12302.921156867809</v>
      </c>
      <c r="M150" s="159" t="s">
        <v>76</v>
      </c>
      <c r="O150" s="143">
        <v>1005</v>
      </c>
      <c r="Q150" s="23">
        <f>'Controles ACM'!$I$50</f>
        <v>-1.3931466977879836E-2</v>
      </c>
    </row>
    <row r="151" spans="2:17">
      <c r="B151" s="8" t="s">
        <v>131</v>
      </c>
      <c r="G151" s="129" t="s">
        <v>74</v>
      </c>
      <c r="I151" s="168" t="s">
        <v>269</v>
      </c>
      <c r="K151" s="22">
        <v>1098.076344447725</v>
      </c>
      <c r="M151" s="159" t="s">
        <v>76</v>
      </c>
      <c r="O151" s="143">
        <v>1400</v>
      </c>
      <c r="Q151" s="23">
        <f>'Controles ACM'!$I$50</f>
        <v>-1.3931466977879836E-2</v>
      </c>
    </row>
    <row r="152" spans="2:17">
      <c r="B152" s="8" t="s">
        <v>289</v>
      </c>
      <c r="G152" s="129" t="s">
        <v>74</v>
      </c>
      <c r="I152" s="168" t="s">
        <v>269</v>
      </c>
      <c r="K152" s="22">
        <v>609.17149700096741</v>
      </c>
      <c r="M152" s="159" t="s">
        <v>76</v>
      </c>
      <c r="O152" s="143">
        <v>1400</v>
      </c>
      <c r="Q152" s="23">
        <f>'Controles ACM'!$I$50</f>
        <v>-1.3931466977879836E-2</v>
      </c>
    </row>
    <row r="153" spans="2:17">
      <c r="B153" s="8" t="s">
        <v>128</v>
      </c>
      <c r="G153" s="129" t="s">
        <v>74</v>
      </c>
      <c r="I153" s="168" t="s">
        <v>269</v>
      </c>
      <c r="K153" s="22">
        <v>490.15405764146362</v>
      </c>
      <c r="M153" s="159" t="s">
        <v>76</v>
      </c>
      <c r="O153" s="143">
        <v>1550</v>
      </c>
      <c r="Q153" s="23">
        <f>'Controles ACM'!$I$50</f>
        <v>-1.3931466977879836E-2</v>
      </c>
    </row>
    <row r="154" spans="2:17">
      <c r="B154" s="145"/>
      <c r="G154" s="129" t="s">
        <v>74</v>
      </c>
      <c r="I154" s="164" t="s">
        <v>270</v>
      </c>
      <c r="K154" s="22"/>
      <c r="M154" s="159" t="s">
        <v>76</v>
      </c>
      <c r="O154" s="143"/>
      <c r="Q154" s="23">
        <f>'Controles ACM'!$I$50</f>
        <v>-1.3931466977879836E-2</v>
      </c>
    </row>
    <row r="155" spans="2:17">
      <c r="B155" s="8"/>
      <c r="G155" s="129" t="s">
        <v>74</v>
      </c>
      <c r="I155" s="164" t="s">
        <v>270</v>
      </c>
      <c r="K155" s="22"/>
      <c r="M155" s="159" t="s">
        <v>76</v>
      </c>
      <c r="O155" s="143"/>
      <c r="Q155" s="23">
        <f>'Controles ACM'!$I$50</f>
        <v>-1.3931466977879836E-2</v>
      </c>
    </row>
    <row r="156" spans="2:17">
      <c r="B156" s="10"/>
      <c r="G156" s="129" t="s">
        <v>74</v>
      </c>
      <c r="I156" s="165" t="s">
        <v>270</v>
      </c>
      <c r="K156" s="21"/>
      <c r="M156" s="159" t="s">
        <v>76</v>
      </c>
      <c r="O156" s="143"/>
      <c r="Q156" s="23">
        <f>'Controles ACM'!$I$50</f>
        <v>-1.3931466977879836E-2</v>
      </c>
    </row>
    <row r="157" spans="2:17">
      <c r="I157" s="25"/>
      <c r="K157" s="19"/>
      <c r="M157" s="159"/>
      <c r="O157" s="183"/>
      <c r="P157" s="93"/>
      <c r="Q157" s="7"/>
    </row>
    <row r="158" spans="2:17">
      <c r="B158" s="111" t="s">
        <v>153</v>
      </c>
      <c r="I158" s="25"/>
      <c r="K158" s="19"/>
      <c r="M158" s="159"/>
      <c r="O158" s="183"/>
    </row>
    <row r="159" spans="2:17">
      <c r="B159" s="6" t="s">
        <v>290</v>
      </c>
      <c r="G159" s="129" t="s">
        <v>74</v>
      </c>
      <c r="I159" s="169" t="s">
        <v>271</v>
      </c>
      <c r="K159" s="55">
        <v>97.574181071356932</v>
      </c>
      <c r="M159" s="159" t="s">
        <v>76</v>
      </c>
      <c r="O159" s="143">
        <v>4210</v>
      </c>
      <c r="Q159" s="23">
        <f>'Controles ACM'!$I$50</f>
        <v>-1.3931466977879836E-2</v>
      </c>
    </row>
    <row r="160" spans="2:17">
      <c r="B160" s="5" t="s">
        <v>291</v>
      </c>
      <c r="G160" s="129" t="s">
        <v>74</v>
      </c>
      <c r="I160" s="170" t="s">
        <v>271</v>
      </c>
      <c r="K160" s="22">
        <v>245.82430651702066</v>
      </c>
      <c r="M160" s="159" t="s">
        <v>76</v>
      </c>
      <c r="O160" s="143">
        <v>5330</v>
      </c>
      <c r="Q160" s="23">
        <f>'Controles ACM'!$I$50</f>
        <v>-1.3931466977879836E-2</v>
      </c>
    </row>
    <row r="161" spans="2:17">
      <c r="B161" s="145" t="s">
        <v>292</v>
      </c>
      <c r="G161" s="129" t="s">
        <v>74</v>
      </c>
      <c r="I161" s="171" t="s">
        <v>272</v>
      </c>
      <c r="K161" s="22">
        <v>12.077628741542846</v>
      </c>
      <c r="M161" s="159" t="s">
        <v>76</v>
      </c>
      <c r="O161" s="143">
        <v>36870</v>
      </c>
      <c r="Q161" s="23">
        <f>'Controles ACM'!$I$50</f>
        <v>-1.3931466977879836E-2</v>
      </c>
    </row>
    <row r="162" spans="2:17">
      <c r="B162" s="5" t="s">
        <v>293</v>
      </c>
      <c r="G162" s="129" t="s">
        <v>74</v>
      </c>
      <c r="I162" s="171" t="s">
        <v>272</v>
      </c>
      <c r="K162" s="22">
        <v>5.7671982263059762</v>
      </c>
      <c r="M162" s="159" t="s">
        <v>76</v>
      </c>
      <c r="O162" s="143">
        <v>38085</v>
      </c>
      <c r="Q162" s="23">
        <f>'Controles ACM'!$I$50</f>
        <v>-1.3931466977879836E-2</v>
      </c>
    </row>
    <row r="163" spans="2:17">
      <c r="B163" s="145" t="s">
        <v>294</v>
      </c>
      <c r="G163" s="129" t="s">
        <v>74</v>
      </c>
      <c r="I163" s="171" t="s">
        <v>272</v>
      </c>
      <c r="K163" s="22">
        <v>18.918409376120408</v>
      </c>
      <c r="M163" s="159" t="s">
        <v>76</v>
      </c>
      <c r="O163" s="143">
        <v>46700</v>
      </c>
      <c r="Q163" s="23">
        <f>'Controles ACM'!$I$50</f>
        <v>-1.3931466977879836E-2</v>
      </c>
    </row>
    <row r="164" spans="2:17">
      <c r="B164" s="8" t="s">
        <v>295</v>
      </c>
      <c r="G164" s="129" t="s">
        <v>74</v>
      </c>
      <c r="I164" s="172" t="s">
        <v>273</v>
      </c>
      <c r="K164" s="22">
        <v>2.4139792946368739</v>
      </c>
      <c r="M164" s="159" t="s">
        <v>76</v>
      </c>
      <c r="O164" s="143">
        <v>197649</v>
      </c>
      <c r="Q164" s="23">
        <f>'Controles ACM'!$I$50</f>
        <v>-1.3931466977879836E-2</v>
      </c>
    </row>
    <row r="165" spans="2:17">
      <c r="B165" s="8" t="s">
        <v>296</v>
      </c>
      <c r="G165" s="129" t="s">
        <v>74</v>
      </c>
      <c r="I165" s="172" t="s">
        <v>273</v>
      </c>
      <c r="K165" s="22">
        <v>7.2784984482366566</v>
      </c>
      <c r="M165" s="159" t="s">
        <v>76</v>
      </c>
      <c r="O165" s="143">
        <v>270000</v>
      </c>
      <c r="Q165" s="23">
        <f>'Controles ACM'!$I$50</f>
        <v>-1.3931466977879836E-2</v>
      </c>
    </row>
    <row r="166" spans="2:17">
      <c r="B166" s="8"/>
      <c r="G166" s="129" t="s">
        <v>74</v>
      </c>
      <c r="I166" s="164" t="s">
        <v>270</v>
      </c>
      <c r="K166" s="22"/>
      <c r="M166" s="159" t="s">
        <v>76</v>
      </c>
      <c r="O166" s="143"/>
      <c r="Q166" s="23">
        <f>'Controles ACM'!$I$50</f>
        <v>-1.3931466977879836E-2</v>
      </c>
    </row>
    <row r="167" spans="2:17">
      <c r="B167" s="8"/>
      <c r="G167" s="129" t="s">
        <v>74</v>
      </c>
      <c r="I167" s="164" t="s">
        <v>270</v>
      </c>
      <c r="K167" s="22"/>
      <c r="M167" s="159" t="s">
        <v>76</v>
      </c>
      <c r="O167" s="143"/>
      <c r="Q167" s="23">
        <f>'Controles ACM'!$I$50</f>
        <v>-1.3931466977879836E-2</v>
      </c>
    </row>
    <row r="168" spans="2:17">
      <c r="B168" s="8"/>
      <c r="G168" s="129" t="s">
        <v>74</v>
      </c>
      <c r="I168" s="164" t="s">
        <v>270</v>
      </c>
      <c r="K168" s="22"/>
      <c r="M168" s="159" t="s">
        <v>76</v>
      </c>
      <c r="O168" s="143"/>
      <c r="Q168" s="23">
        <f>'Controles ACM'!$I$50</f>
        <v>-1.3931466977879836E-2</v>
      </c>
    </row>
    <row r="169" spans="2:17">
      <c r="B169" s="8"/>
      <c r="G169" s="129" t="s">
        <v>74</v>
      </c>
      <c r="I169" s="164" t="s">
        <v>270</v>
      </c>
      <c r="K169" s="22"/>
      <c r="M169" s="159" t="s">
        <v>76</v>
      </c>
      <c r="O169" s="143"/>
      <c r="Q169" s="23">
        <f>'Controles ACM'!$I$50</f>
        <v>-1.3931466977879836E-2</v>
      </c>
    </row>
    <row r="170" spans="2:17">
      <c r="B170" s="8"/>
      <c r="G170" s="129" t="s">
        <v>74</v>
      </c>
      <c r="I170" s="164" t="s">
        <v>270</v>
      </c>
      <c r="K170" s="22"/>
      <c r="M170" s="159" t="s">
        <v>76</v>
      </c>
      <c r="O170" s="143"/>
      <c r="Q170" s="23">
        <f>'Controles ACM'!$I$50</f>
        <v>-1.3931466977879836E-2</v>
      </c>
    </row>
    <row r="171" spans="2:17">
      <c r="B171" s="8"/>
      <c r="G171" s="129" t="s">
        <v>74</v>
      </c>
      <c r="I171" s="164" t="s">
        <v>270</v>
      </c>
      <c r="K171" s="22"/>
      <c r="M171" s="159" t="s">
        <v>76</v>
      </c>
      <c r="O171" s="143"/>
      <c r="Q171" s="23">
        <f>'Controles ACM'!$I$50</f>
        <v>-1.3931466977879836E-2</v>
      </c>
    </row>
    <row r="172" spans="2:17">
      <c r="B172" s="8"/>
      <c r="G172" s="129" t="s">
        <v>74</v>
      </c>
      <c r="I172" s="164" t="s">
        <v>270</v>
      </c>
      <c r="K172" s="22"/>
      <c r="M172" s="159" t="s">
        <v>76</v>
      </c>
      <c r="O172" s="143"/>
      <c r="Q172" s="23">
        <f>'Controles ACM'!$I$50</f>
        <v>-1.3931466977879836E-2</v>
      </c>
    </row>
    <row r="173" spans="2:17">
      <c r="B173" s="8"/>
      <c r="G173" s="129" t="s">
        <v>74</v>
      </c>
      <c r="I173" s="164" t="s">
        <v>270</v>
      </c>
      <c r="K173" s="22"/>
      <c r="M173" s="159" t="s">
        <v>76</v>
      </c>
      <c r="O173" s="143"/>
      <c r="Q173" s="23">
        <f>'Controles ACM'!$I$50</f>
        <v>-1.3931466977879836E-2</v>
      </c>
    </row>
    <row r="174" spans="2:17">
      <c r="B174" s="10"/>
      <c r="I174" s="165" t="s">
        <v>270</v>
      </c>
      <c r="K174" s="21"/>
      <c r="M174" s="159" t="s">
        <v>76</v>
      </c>
      <c r="O174" s="143"/>
      <c r="Q174" s="23">
        <f>'Controles ACM'!$I$50</f>
        <v>-1.3931466977879836E-2</v>
      </c>
    </row>
    <row r="175" spans="2:17">
      <c r="B175" s="155"/>
      <c r="I175" s="25"/>
      <c r="K175" s="19"/>
      <c r="M175" s="159"/>
      <c r="O175" s="183"/>
    </row>
    <row r="176" spans="2:17">
      <c r="B176" s="111" t="s">
        <v>154</v>
      </c>
      <c r="I176" s="25"/>
      <c r="K176" s="19"/>
      <c r="M176" s="159"/>
      <c r="O176" s="183"/>
      <c r="P176" s="4"/>
      <c r="Q176" s="4"/>
    </row>
    <row r="177" spans="2:17">
      <c r="B177" s="6" t="s">
        <v>297</v>
      </c>
      <c r="G177" s="129" t="s">
        <v>74</v>
      </c>
      <c r="I177" s="173" t="s">
        <v>274</v>
      </c>
      <c r="K177" s="55">
        <v>2716.6756962971485</v>
      </c>
      <c r="M177" s="159" t="s">
        <v>155</v>
      </c>
      <c r="O177" s="143">
        <v>24</v>
      </c>
      <c r="Q177" s="23">
        <f>'Controles ACM'!$I$50</f>
        <v>-1.3931466977879836E-2</v>
      </c>
    </row>
    <row r="178" spans="2:17">
      <c r="B178" s="5" t="s">
        <v>282</v>
      </c>
      <c r="G178" s="129" t="s">
        <v>74</v>
      </c>
      <c r="I178" s="174" t="s">
        <v>275</v>
      </c>
      <c r="K178" s="22">
        <v>17147.600861825053</v>
      </c>
      <c r="M178" s="159" t="s">
        <v>155</v>
      </c>
      <c r="O178" s="143">
        <v>34.200000000000003</v>
      </c>
      <c r="Q178" s="23">
        <f>'Controles ACM'!$I$50</f>
        <v>-1.3931466977879836E-2</v>
      </c>
    </row>
    <row r="179" spans="2:17">
      <c r="B179" s="5" t="s">
        <v>131</v>
      </c>
      <c r="G179" s="129" t="s">
        <v>74</v>
      </c>
      <c r="I179" s="168" t="s">
        <v>276</v>
      </c>
      <c r="K179" s="22">
        <v>6193.1176197137338</v>
      </c>
      <c r="M179" s="159" t="s">
        <v>155</v>
      </c>
      <c r="O179" s="143">
        <v>36</v>
      </c>
      <c r="Q179" s="23">
        <f>'Controles ACM'!$I$50</f>
        <v>-1.3931466977879836E-2</v>
      </c>
    </row>
    <row r="180" spans="2:17">
      <c r="B180" s="5" t="s">
        <v>289</v>
      </c>
      <c r="G180" s="129" t="s">
        <v>74</v>
      </c>
      <c r="I180" s="168" t="s">
        <v>276</v>
      </c>
      <c r="K180" s="22">
        <v>5243.1826740332235</v>
      </c>
      <c r="M180" s="159" t="s">
        <v>155</v>
      </c>
      <c r="O180" s="143">
        <v>36</v>
      </c>
      <c r="Q180" s="23">
        <f>'Controles ACM'!$I$50</f>
        <v>-1.3931466977879836E-2</v>
      </c>
    </row>
    <row r="181" spans="2:17">
      <c r="B181" s="5" t="s">
        <v>128</v>
      </c>
      <c r="G181" s="129" t="s">
        <v>74</v>
      </c>
      <c r="I181" s="168" t="s">
        <v>276</v>
      </c>
      <c r="K181" s="22">
        <v>5703.4042939588853</v>
      </c>
      <c r="M181" s="159" t="s">
        <v>155</v>
      </c>
      <c r="O181" s="143">
        <v>39</v>
      </c>
      <c r="Q181" s="23">
        <f>'Controles ACM'!$I$50</f>
        <v>-1.3931466977879836E-2</v>
      </c>
    </row>
    <row r="182" spans="2:17">
      <c r="B182" s="5" t="s">
        <v>290</v>
      </c>
      <c r="G182" s="129" t="s">
        <v>74</v>
      </c>
      <c r="I182" s="170" t="s">
        <v>277</v>
      </c>
      <c r="K182" s="22">
        <v>10353.504286551733</v>
      </c>
      <c r="M182" s="159" t="s">
        <v>155</v>
      </c>
      <c r="O182" s="143">
        <v>47.5</v>
      </c>
      <c r="Q182" s="23">
        <f>'Controles ACM'!$I$50</f>
        <v>-1.3931466977879836E-2</v>
      </c>
    </row>
    <row r="183" spans="2:17">
      <c r="B183" s="5" t="s">
        <v>291</v>
      </c>
      <c r="G183" s="129" t="s">
        <v>74</v>
      </c>
      <c r="I183" s="170" t="s">
        <v>277</v>
      </c>
      <c r="K183" s="22">
        <v>27515.216508624409</v>
      </c>
      <c r="M183" s="159" t="s">
        <v>155</v>
      </c>
      <c r="O183" s="143">
        <v>50</v>
      </c>
      <c r="Q183" s="23">
        <f>'Controles ACM'!$I$50</f>
        <v>-1.3931466977879836E-2</v>
      </c>
    </row>
    <row r="184" spans="2:17">
      <c r="B184" s="5" t="s">
        <v>292</v>
      </c>
      <c r="G184" s="129" t="s">
        <v>74</v>
      </c>
      <c r="I184" s="171" t="s">
        <v>278</v>
      </c>
      <c r="K184" s="22">
        <v>3631.2404513159872</v>
      </c>
      <c r="M184" s="159" t="s">
        <v>155</v>
      </c>
      <c r="O184" s="143">
        <v>83</v>
      </c>
      <c r="Q184" s="23">
        <f>'Controles ACM'!$I$50</f>
        <v>-1.3931466977879836E-2</v>
      </c>
    </row>
    <row r="185" spans="2:17">
      <c r="B185" s="5" t="s">
        <v>293</v>
      </c>
      <c r="G185" s="129" t="s">
        <v>74</v>
      </c>
      <c r="I185" s="171" t="s">
        <v>278</v>
      </c>
      <c r="K185" s="22">
        <v>1134.5621768956626</v>
      </c>
      <c r="M185" s="159" t="s">
        <v>155</v>
      </c>
      <c r="O185" s="143">
        <v>93</v>
      </c>
      <c r="Q185" s="23">
        <f>'Controles ACM'!$I$50</f>
        <v>-1.3931466977879836E-2</v>
      </c>
    </row>
    <row r="186" spans="2:17">
      <c r="B186" s="5" t="s">
        <v>294</v>
      </c>
      <c r="G186" s="129" t="s">
        <v>74</v>
      </c>
      <c r="I186" s="171" t="s">
        <v>278</v>
      </c>
      <c r="K186" s="22">
        <v>616.14625107238408</v>
      </c>
      <c r="M186" s="159" t="s">
        <v>155</v>
      </c>
      <c r="O186" s="143">
        <v>96</v>
      </c>
      <c r="Q186" s="23">
        <f>'Controles ACM'!$I$50</f>
        <v>-1.3931466977879836E-2</v>
      </c>
    </row>
    <row r="187" spans="2:17">
      <c r="B187" s="5" t="s">
        <v>295</v>
      </c>
      <c r="G187" s="129" t="s">
        <v>74</v>
      </c>
      <c r="I187" s="172" t="s">
        <v>279</v>
      </c>
      <c r="K187" s="22">
        <v>3580.1546317678562</v>
      </c>
      <c r="M187" s="159" t="s">
        <v>155</v>
      </c>
      <c r="O187" s="143">
        <v>130</v>
      </c>
      <c r="Q187" s="23">
        <f>'Controles ACM'!$I$50</f>
        <v>-1.3931466977879836E-2</v>
      </c>
    </row>
    <row r="188" spans="2:17">
      <c r="B188" s="5" t="s">
        <v>296</v>
      </c>
      <c r="G188" s="129" t="s">
        <v>74</v>
      </c>
      <c r="I188" s="172" t="s">
        <v>279</v>
      </c>
      <c r="K188" s="22">
        <v>8714.5420447156448</v>
      </c>
      <c r="M188" s="159" t="s">
        <v>155</v>
      </c>
      <c r="O188" s="143">
        <v>152</v>
      </c>
      <c r="Q188" s="23">
        <f>'Controles ACM'!$I$50</f>
        <v>-1.3931466977879836E-2</v>
      </c>
    </row>
    <row r="189" spans="2:17">
      <c r="B189" s="5"/>
      <c r="G189" s="129" t="s">
        <v>74</v>
      </c>
      <c r="I189" s="164" t="s">
        <v>270</v>
      </c>
      <c r="K189" s="22"/>
      <c r="M189" s="159" t="s">
        <v>155</v>
      </c>
      <c r="O189" s="143"/>
      <c r="Q189" s="23">
        <f>'Controles ACM'!$I$50</f>
        <v>-1.3931466977879836E-2</v>
      </c>
    </row>
    <row r="190" spans="2:17">
      <c r="B190" s="5"/>
      <c r="G190" s="129" t="s">
        <v>74</v>
      </c>
      <c r="I190" s="164" t="s">
        <v>270</v>
      </c>
      <c r="K190" s="22"/>
      <c r="M190" s="159" t="s">
        <v>155</v>
      </c>
      <c r="O190" s="143"/>
      <c r="Q190" s="23">
        <f>'Controles ACM'!$I$50</f>
        <v>-1.3931466977879836E-2</v>
      </c>
    </row>
    <row r="191" spans="2:17">
      <c r="B191" s="145"/>
      <c r="G191" s="129" t="s">
        <v>74</v>
      </c>
      <c r="I191" s="164" t="s">
        <v>270</v>
      </c>
      <c r="K191" s="22"/>
      <c r="M191" s="159" t="s">
        <v>155</v>
      </c>
      <c r="O191" s="143"/>
      <c r="Q191" s="23">
        <f>'Controles ACM'!$I$50</f>
        <v>-1.3931466977879836E-2</v>
      </c>
    </row>
    <row r="192" spans="2:17">
      <c r="B192" s="5"/>
      <c r="G192" s="129" t="s">
        <v>74</v>
      </c>
      <c r="I192" s="164" t="s">
        <v>270</v>
      </c>
      <c r="K192" s="22"/>
      <c r="M192" s="159" t="s">
        <v>155</v>
      </c>
      <c r="O192" s="143"/>
      <c r="Q192" s="23">
        <f>'Controles ACM'!$I$50</f>
        <v>-1.3931466977879836E-2</v>
      </c>
    </row>
    <row r="193" spans="2:17">
      <c r="B193" s="145"/>
      <c r="G193" s="129" t="s">
        <v>74</v>
      </c>
      <c r="I193" s="164"/>
      <c r="K193" s="22"/>
      <c r="M193" s="159" t="s">
        <v>155</v>
      </c>
      <c r="O193" s="143"/>
      <c r="Q193" s="23">
        <f>'Controles ACM'!$I$50</f>
        <v>-1.3931466977879836E-2</v>
      </c>
    </row>
    <row r="194" spans="2:17">
      <c r="B194" s="3"/>
      <c r="G194" s="129" t="s">
        <v>74</v>
      </c>
      <c r="I194" s="165"/>
      <c r="K194" s="2"/>
      <c r="M194" s="159" t="s">
        <v>155</v>
      </c>
      <c r="O194" s="143"/>
      <c r="Q194" s="23">
        <f>'Controles ACM'!$I$50</f>
        <v>-1.3931466977879836E-2</v>
      </c>
    </row>
    <row r="195" spans="2:17">
      <c r="K195" s="4"/>
      <c r="M195" s="159"/>
      <c r="O195" s="4"/>
    </row>
    <row r="199" spans="2:17">
      <c r="K199" s="142"/>
    </row>
  </sheetData>
  <conditionalFormatting sqref="D8:D9">
    <cfRule type="containsText" dxfId="14" priority="1" operator="containsText" text="niet">
      <formula>NOT(ISERROR(SEARCH("niet",D8)))</formula>
    </cfRule>
    <cfRule type="endsWith" dxfId="13" priority="2" operator="endsWith" text="Voldoet">
      <formula>RIGHT(D8,LEN("Voldoet"))="Voldoet"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CFFCC"/>
  </sheetPr>
  <dimension ref="B2:G23"/>
  <sheetViews>
    <sheetView showGridLines="0" zoomScale="85" zoomScaleNormal="85" workbookViewId="0">
      <pane xSplit="6" ySplit="6" topLeftCell="G7" activePane="bottomRight" state="frozen"/>
      <selection activeCell="I29" sqref="I29"/>
      <selection pane="topRight" activeCell="I29" sqref="I29"/>
      <selection pane="bottomLeft" activeCell="I29" sqref="I29"/>
      <selection pane="bottomRight" activeCell="G7" sqref="G7"/>
    </sheetView>
  </sheetViews>
  <sheetFormatPr defaultRowHeight="12.75"/>
  <cols>
    <col min="1" max="1" width="4" style="129" customWidth="1"/>
    <col min="2" max="2" width="41.42578125" style="129" customWidth="1"/>
    <col min="3" max="5" width="4.5703125" style="129" customWidth="1"/>
    <col min="6" max="6" width="13.7109375" style="129" customWidth="1"/>
    <col min="7" max="7" width="45.7109375" style="129" customWidth="1"/>
    <col min="8" max="16" width="12.5703125" style="129" customWidth="1"/>
    <col min="17" max="17" width="2.7109375" style="129" customWidth="1"/>
    <col min="18" max="18" width="17.140625" style="129" customWidth="1"/>
    <col min="19" max="19" width="2.7109375" style="129" customWidth="1"/>
    <col min="20" max="20" width="13.7109375" style="129" customWidth="1"/>
    <col min="21" max="21" width="2.7109375" style="129" customWidth="1"/>
    <col min="22" max="36" width="13.7109375" style="129" customWidth="1"/>
    <col min="37" max="16384" width="9.140625" style="129"/>
  </cols>
  <sheetData>
    <row r="2" spans="2:7" s="98" customFormat="1" ht="18">
      <c r="B2" s="98" t="s">
        <v>213</v>
      </c>
    </row>
    <row r="4" spans="2:7">
      <c r="B4" s="130"/>
      <c r="C4" s="130"/>
      <c r="D4" s="130"/>
    </row>
    <row r="5" spans="2:7" s="140" customFormat="1">
      <c r="B5" s="140" t="s">
        <v>211</v>
      </c>
      <c r="G5" s="140" t="s">
        <v>212</v>
      </c>
    </row>
    <row r="8" spans="2:7" s="140" customFormat="1">
      <c r="B8" s="140" t="s">
        <v>214</v>
      </c>
    </row>
    <row r="10" spans="2:7">
      <c r="B10" s="155" t="s">
        <v>215</v>
      </c>
    </row>
    <row r="12" spans="2:7">
      <c r="B12" s="97" t="s">
        <v>104</v>
      </c>
      <c r="C12" s="96"/>
      <c r="D12" s="96"/>
      <c r="E12" s="96"/>
      <c r="F12" s="96"/>
      <c r="G12" s="95" t="s">
        <v>312</v>
      </c>
    </row>
    <row r="13" spans="2:7">
      <c r="B13" s="94" t="s">
        <v>298</v>
      </c>
      <c r="C13" s="93"/>
      <c r="D13" s="93"/>
      <c r="E13" s="93"/>
      <c r="F13" s="93"/>
      <c r="G13" s="92" t="s">
        <v>312</v>
      </c>
    </row>
    <row r="14" spans="2:7">
      <c r="B14" s="94" t="s">
        <v>110</v>
      </c>
      <c r="C14" s="93"/>
      <c r="D14" s="93"/>
      <c r="E14" s="93"/>
      <c r="F14" s="93"/>
      <c r="G14" s="92" t="s">
        <v>312</v>
      </c>
    </row>
    <row r="15" spans="2:7">
      <c r="B15" s="94" t="s">
        <v>299</v>
      </c>
      <c r="C15" s="93"/>
      <c r="D15" s="93"/>
      <c r="E15" s="93"/>
      <c r="F15" s="93"/>
      <c r="G15" s="92" t="s">
        <v>312</v>
      </c>
    </row>
    <row r="16" spans="2:7">
      <c r="B16" s="94" t="s">
        <v>112</v>
      </c>
      <c r="C16" s="93"/>
      <c r="D16" s="93"/>
      <c r="E16" s="93"/>
      <c r="F16" s="93"/>
      <c r="G16" s="92" t="s">
        <v>312</v>
      </c>
    </row>
    <row r="17" spans="2:7">
      <c r="B17" s="91" t="s">
        <v>300</v>
      </c>
      <c r="C17" s="90"/>
      <c r="D17" s="90"/>
      <c r="E17" s="90"/>
      <c r="F17" s="90"/>
      <c r="G17" s="89" t="s">
        <v>312</v>
      </c>
    </row>
    <row r="19" spans="2:7">
      <c r="B19" s="97" t="s">
        <v>301</v>
      </c>
      <c r="C19" s="96"/>
      <c r="D19" s="96"/>
      <c r="E19" s="96"/>
      <c r="F19" s="96"/>
      <c r="G19" s="95" t="s">
        <v>313</v>
      </c>
    </row>
    <row r="20" spans="2:7">
      <c r="B20" s="94" t="s">
        <v>302</v>
      </c>
      <c r="C20" s="93"/>
      <c r="D20" s="93"/>
      <c r="E20" s="93"/>
      <c r="F20" s="93"/>
      <c r="G20" s="92" t="s">
        <v>314</v>
      </c>
    </row>
    <row r="21" spans="2:7">
      <c r="B21" s="91" t="s">
        <v>120</v>
      </c>
      <c r="C21" s="90"/>
      <c r="D21" s="90"/>
      <c r="E21" s="90"/>
      <c r="F21" s="90"/>
      <c r="G21" s="89" t="s">
        <v>315</v>
      </c>
    </row>
    <row r="23" spans="2:7">
      <c r="B23" s="88" t="s">
        <v>122</v>
      </c>
      <c r="C23" s="87"/>
      <c r="D23" s="87"/>
      <c r="E23" s="87"/>
      <c r="F23" s="87"/>
      <c r="G23" s="86" t="s">
        <v>316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CFFCC"/>
  </sheetPr>
  <dimension ref="B2:G58"/>
  <sheetViews>
    <sheetView showGridLines="0" zoomScale="85" zoomScaleNormal="85" workbookViewId="0">
      <pane xSplit="2" ySplit="6" topLeftCell="C7" activePane="bottomRight" state="frozen"/>
      <selection activeCell="A11" sqref="A11:XFD11"/>
      <selection pane="topRight" activeCell="A11" sqref="A11:XFD11"/>
      <selection pane="bottomLeft" activeCell="A11" sqref="A11:XFD11"/>
      <selection pane="bottomRight" activeCell="C7" sqref="C7"/>
    </sheetView>
  </sheetViews>
  <sheetFormatPr defaultRowHeight="12.75"/>
  <cols>
    <col min="1" max="1" width="4" style="129" customWidth="1"/>
    <col min="2" max="2" width="41.42578125" style="129" customWidth="1"/>
    <col min="3" max="3" width="16.85546875" style="129" bestFit="1" customWidth="1"/>
    <col min="4" max="5" width="13.7109375" style="129" customWidth="1"/>
    <col min="6" max="6" width="11" style="129" bestFit="1" customWidth="1"/>
    <col min="7" max="7" width="11" style="129" customWidth="1"/>
    <col min="8" max="17" width="12.5703125" style="129" customWidth="1"/>
    <col min="18" max="18" width="2.7109375" style="129" customWidth="1"/>
    <col min="19" max="19" width="17.140625" style="129" customWidth="1"/>
    <col min="20" max="20" width="2.7109375" style="129" customWidth="1"/>
    <col min="21" max="21" width="13.7109375" style="129" customWidth="1"/>
    <col min="22" max="22" width="2.7109375" style="129" customWidth="1"/>
    <col min="23" max="37" width="13.7109375" style="129" customWidth="1"/>
    <col min="38" max="16384" width="9.140625" style="129"/>
  </cols>
  <sheetData>
    <row r="2" spans="2:7" s="98" customFormat="1" ht="18">
      <c r="B2" s="98" t="s">
        <v>233</v>
      </c>
    </row>
    <row r="4" spans="2:7">
      <c r="B4" s="130"/>
      <c r="C4" s="85"/>
    </row>
    <row r="5" spans="2:7" s="140" customFormat="1">
      <c r="B5" s="140" t="s">
        <v>211</v>
      </c>
      <c r="C5" s="140" t="s">
        <v>252</v>
      </c>
      <c r="D5" s="140" t="s">
        <v>216</v>
      </c>
      <c r="E5" s="140" t="s">
        <v>217</v>
      </c>
      <c r="F5" s="140" t="s">
        <v>218</v>
      </c>
      <c r="G5" s="140" t="s">
        <v>234</v>
      </c>
    </row>
    <row r="8" spans="2:7" s="140" customFormat="1">
      <c r="B8" s="140" t="s">
        <v>219</v>
      </c>
    </row>
    <row r="10" spans="2:7">
      <c r="B10" s="155" t="s">
        <v>219</v>
      </c>
    </row>
    <row r="11" spans="2:7">
      <c r="B11" s="78" t="str">
        <f>Tarievenvoorstel!B147</f>
        <v>EAV t/m 1*6A (per aansluiting)</v>
      </c>
      <c r="C11" s="77">
        <f>Tarievenvoorstel!O147</f>
        <v>570</v>
      </c>
      <c r="D11" s="84">
        <v>216.84</v>
      </c>
      <c r="E11" s="84">
        <v>153.15</v>
      </c>
      <c r="F11" s="84">
        <v>200.01</v>
      </c>
      <c r="G11" s="83">
        <f>C11-D11-E11-F11</f>
        <v>0</v>
      </c>
    </row>
    <row r="12" spans="2:7">
      <c r="B12" s="76" t="str">
        <f>Tarievenvoorstel!B150</f>
        <v>&gt; 1*6A t/m 3*25A</v>
      </c>
      <c r="C12" s="75">
        <f>Tarievenvoorstel!O150</f>
        <v>1005</v>
      </c>
      <c r="D12" s="82">
        <v>302.26</v>
      </c>
      <c r="E12" s="82">
        <v>201</v>
      </c>
      <c r="F12" s="82">
        <v>501.74</v>
      </c>
      <c r="G12" s="81">
        <f t="shared" ref="G12:G36" si="0">C12-D12-E12-F12</f>
        <v>0</v>
      </c>
    </row>
    <row r="13" spans="2:7">
      <c r="B13" s="76" t="str">
        <f>Tarievenvoorstel!B151</f>
        <v>&gt; 3*25A t/m 3*35A</v>
      </c>
      <c r="C13" s="75">
        <f>Tarievenvoorstel!O151</f>
        <v>1400</v>
      </c>
      <c r="D13" s="82">
        <v>420</v>
      </c>
      <c r="E13" s="82">
        <v>350.75</v>
      </c>
      <c r="F13" s="82">
        <v>629.25</v>
      </c>
      <c r="G13" s="81">
        <f t="shared" si="0"/>
        <v>0</v>
      </c>
    </row>
    <row r="14" spans="2:7">
      <c r="B14" s="76" t="str">
        <f>Tarievenvoorstel!B152</f>
        <v>&gt; 3*35A t/m 3*63A</v>
      </c>
      <c r="C14" s="75">
        <f>Tarievenvoorstel!O152</f>
        <v>1400</v>
      </c>
      <c r="D14" s="82">
        <v>420</v>
      </c>
      <c r="E14" s="82">
        <v>350.62</v>
      </c>
      <c r="F14" s="82">
        <v>629.38</v>
      </c>
      <c r="G14" s="81">
        <f t="shared" si="0"/>
        <v>0</v>
      </c>
    </row>
    <row r="15" spans="2:7">
      <c r="B15" s="76" t="str">
        <f>Tarievenvoorstel!B153</f>
        <v>&gt; 3*63A t/m 3*80A</v>
      </c>
      <c r="C15" s="75">
        <f>Tarievenvoorstel!O153</f>
        <v>1550</v>
      </c>
      <c r="D15" s="82">
        <v>465</v>
      </c>
      <c r="E15" s="82">
        <v>388.19</v>
      </c>
      <c r="F15" s="82">
        <v>696.81</v>
      </c>
      <c r="G15" s="81">
        <f t="shared" si="0"/>
        <v>0</v>
      </c>
    </row>
    <row r="16" spans="2:7">
      <c r="B16" s="76">
        <f>Tarievenvoorstel!B154</f>
        <v>0</v>
      </c>
      <c r="C16" s="75">
        <f>Tarievenvoorstel!O154</f>
        <v>0</v>
      </c>
      <c r="D16" s="82"/>
      <c r="E16" s="82"/>
      <c r="F16" s="82"/>
      <c r="G16" s="81">
        <f t="shared" si="0"/>
        <v>0</v>
      </c>
    </row>
    <row r="17" spans="2:7">
      <c r="B17" s="76">
        <f>Tarievenvoorstel!B155</f>
        <v>0</v>
      </c>
      <c r="C17" s="75">
        <f>Tarievenvoorstel!O155</f>
        <v>0</v>
      </c>
      <c r="D17" s="82"/>
      <c r="E17" s="82"/>
      <c r="F17" s="82"/>
      <c r="G17" s="81">
        <f t="shared" si="0"/>
        <v>0</v>
      </c>
    </row>
    <row r="18" spans="2:7">
      <c r="B18" s="76">
        <f>Tarievenvoorstel!B156</f>
        <v>0</v>
      </c>
      <c r="C18" s="75">
        <f>Tarievenvoorstel!O156</f>
        <v>0</v>
      </c>
      <c r="D18" s="82"/>
      <c r="E18" s="82"/>
      <c r="F18" s="82"/>
      <c r="G18" s="81">
        <f t="shared" si="0"/>
        <v>0</v>
      </c>
    </row>
    <row r="19" spans="2:7">
      <c r="B19" s="76"/>
      <c r="C19" s="75"/>
      <c r="D19" s="82"/>
      <c r="E19" s="82"/>
      <c r="F19" s="82"/>
      <c r="G19" s="81"/>
    </row>
    <row r="20" spans="2:7">
      <c r="B20" s="76"/>
      <c r="C20" s="75"/>
      <c r="D20" s="82"/>
      <c r="E20" s="82"/>
      <c r="F20" s="82"/>
      <c r="G20" s="81"/>
    </row>
    <row r="21" spans="2:7">
      <c r="B21" s="76" t="str">
        <f>Tarievenvoorstel!B159</f>
        <v>&gt; 3*80 A t/m 3*125 A</v>
      </c>
      <c r="C21" s="75">
        <f>Tarievenvoorstel!O159</f>
        <v>4210</v>
      </c>
      <c r="D21" s="82">
        <v>1263</v>
      </c>
      <c r="E21" s="82">
        <v>1684</v>
      </c>
      <c r="F21" s="82">
        <v>1263</v>
      </c>
      <c r="G21" s="81">
        <f t="shared" si="0"/>
        <v>0</v>
      </c>
    </row>
    <row r="22" spans="2:7">
      <c r="B22" s="76" t="str">
        <f>Tarievenvoorstel!B160</f>
        <v>&gt; 3*125 A t/m 175 kVA</v>
      </c>
      <c r="C22" s="75">
        <f>Tarievenvoorstel!O160</f>
        <v>5330</v>
      </c>
      <c r="D22" s="82">
        <v>1599</v>
      </c>
      <c r="E22" s="82">
        <v>2132</v>
      </c>
      <c r="F22" s="82">
        <v>1599</v>
      </c>
      <c r="G22" s="81">
        <f t="shared" si="0"/>
        <v>0</v>
      </c>
    </row>
    <row r="23" spans="2:7">
      <c r="B23" s="76" t="str">
        <f>Tarievenvoorstel!B161</f>
        <v>&gt; 175 kVA t/m 630 kVA</v>
      </c>
      <c r="C23" s="75">
        <f>Tarievenvoorstel!O161</f>
        <v>36870</v>
      </c>
      <c r="D23" s="82">
        <v>4602.5</v>
      </c>
      <c r="E23" s="82">
        <v>29456.31</v>
      </c>
      <c r="F23" s="82">
        <v>2811.19</v>
      </c>
      <c r="G23" s="81">
        <f t="shared" si="0"/>
        <v>0</v>
      </c>
    </row>
    <row r="24" spans="2:7">
      <c r="B24" s="76" t="str">
        <f>Tarievenvoorstel!B162</f>
        <v>&gt; 630 kVA t/m 1.000 kVA</v>
      </c>
      <c r="C24" s="75">
        <f>Tarievenvoorstel!O162</f>
        <v>38085</v>
      </c>
      <c r="D24" s="82">
        <v>4603.0200000000004</v>
      </c>
      <c r="E24" s="82">
        <v>30578.2</v>
      </c>
      <c r="F24" s="82">
        <v>2903.78</v>
      </c>
      <c r="G24" s="187">
        <f t="shared" si="0"/>
        <v>-5.0022208597511053E-12</v>
      </c>
    </row>
    <row r="25" spans="2:7">
      <c r="B25" s="76" t="str">
        <f>Tarievenvoorstel!B163</f>
        <v>&gt; 1.000 kVA t/m 1.750 kVA</v>
      </c>
      <c r="C25" s="75">
        <f>Tarievenvoorstel!O163</f>
        <v>46700</v>
      </c>
      <c r="D25" s="82">
        <v>4600</v>
      </c>
      <c r="E25" s="82">
        <v>39075.230000000003</v>
      </c>
      <c r="F25" s="82">
        <v>3024.77</v>
      </c>
      <c r="G25" s="81">
        <f t="shared" si="0"/>
        <v>0</v>
      </c>
    </row>
    <row r="26" spans="2:7">
      <c r="B26" s="76" t="str">
        <f>Tarievenvoorstel!B164</f>
        <v>&gt; 1.750 kVA t/m 3.000 kVA</v>
      </c>
      <c r="C26" s="75">
        <f>Tarievenvoorstel!O164</f>
        <v>197649</v>
      </c>
      <c r="D26" s="82">
        <v>138354.73000000001</v>
      </c>
      <c r="E26" s="82">
        <v>55341.55</v>
      </c>
      <c r="F26" s="82">
        <v>3952.72</v>
      </c>
      <c r="G26" s="81">
        <f t="shared" si="0"/>
        <v>-1.3187673175707459E-11</v>
      </c>
    </row>
    <row r="27" spans="2:7">
      <c r="B27" s="76" t="str">
        <f>Tarievenvoorstel!B165</f>
        <v>&gt; 3.000 kVA t/m 10.000 kVA</v>
      </c>
      <c r="C27" s="75">
        <f>Tarievenvoorstel!O165</f>
        <v>270000</v>
      </c>
      <c r="D27" s="82">
        <v>189000.39</v>
      </c>
      <c r="E27" s="82">
        <v>75599.37</v>
      </c>
      <c r="F27" s="82">
        <v>5400.24</v>
      </c>
      <c r="G27" s="81">
        <f t="shared" si="0"/>
        <v>-9.0949470177292824E-12</v>
      </c>
    </row>
    <row r="28" spans="2:7">
      <c r="B28" s="76">
        <f>Tarievenvoorstel!B166</f>
        <v>0</v>
      </c>
      <c r="C28" s="75">
        <f>Tarievenvoorstel!O166</f>
        <v>0</v>
      </c>
      <c r="D28" s="82"/>
      <c r="E28" s="82"/>
      <c r="F28" s="82"/>
      <c r="G28" s="81">
        <f t="shared" si="0"/>
        <v>0</v>
      </c>
    </row>
    <row r="29" spans="2:7">
      <c r="B29" s="76">
        <f>Tarievenvoorstel!B167</f>
        <v>0</v>
      </c>
      <c r="C29" s="75">
        <f>Tarievenvoorstel!O167</f>
        <v>0</v>
      </c>
      <c r="D29" s="82"/>
      <c r="E29" s="82"/>
      <c r="F29" s="82"/>
      <c r="G29" s="81">
        <f t="shared" si="0"/>
        <v>0</v>
      </c>
    </row>
    <row r="30" spans="2:7">
      <c r="B30" s="76">
        <f>Tarievenvoorstel!B168</f>
        <v>0</v>
      </c>
      <c r="C30" s="75">
        <f>Tarievenvoorstel!O168</f>
        <v>0</v>
      </c>
      <c r="D30" s="82"/>
      <c r="E30" s="82"/>
      <c r="F30" s="82"/>
      <c r="G30" s="81">
        <f t="shared" si="0"/>
        <v>0</v>
      </c>
    </row>
    <row r="31" spans="2:7">
      <c r="B31" s="76">
        <f>Tarievenvoorstel!B169</f>
        <v>0</v>
      </c>
      <c r="C31" s="75">
        <f>Tarievenvoorstel!O169</f>
        <v>0</v>
      </c>
      <c r="D31" s="82"/>
      <c r="E31" s="82"/>
      <c r="F31" s="82"/>
      <c r="G31" s="81">
        <f t="shared" si="0"/>
        <v>0</v>
      </c>
    </row>
    <row r="32" spans="2:7">
      <c r="B32" s="76">
        <f>Tarievenvoorstel!B170</f>
        <v>0</v>
      </c>
      <c r="C32" s="75">
        <f>Tarievenvoorstel!O170</f>
        <v>0</v>
      </c>
      <c r="D32" s="82"/>
      <c r="E32" s="82"/>
      <c r="F32" s="82"/>
      <c r="G32" s="81">
        <f t="shared" si="0"/>
        <v>0</v>
      </c>
    </row>
    <row r="33" spans="2:7">
      <c r="B33" s="76">
        <f>Tarievenvoorstel!B171</f>
        <v>0</v>
      </c>
      <c r="C33" s="75">
        <f>Tarievenvoorstel!O171</f>
        <v>0</v>
      </c>
      <c r="D33" s="82"/>
      <c r="E33" s="82"/>
      <c r="F33" s="82"/>
      <c r="G33" s="81">
        <f t="shared" si="0"/>
        <v>0</v>
      </c>
    </row>
    <row r="34" spans="2:7">
      <c r="B34" s="76">
        <f>Tarievenvoorstel!B172</f>
        <v>0</v>
      </c>
      <c r="C34" s="75">
        <f>Tarievenvoorstel!O172</f>
        <v>0</v>
      </c>
      <c r="D34" s="82"/>
      <c r="E34" s="82"/>
      <c r="F34" s="82"/>
      <c r="G34" s="81">
        <f t="shared" si="0"/>
        <v>0</v>
      </c>
    </row>
    <row r="35" spans="2:7">
      <c r="B35" s="76">
        <f>Tarievenvoorstel!B173</f>
        <v>0</v>
      </c>
      <c r="C35" s="75">
        <f>Tarievenvoorstel!O173</f>
        <v>0</v>
      </c>
      <c r="D35" s="82"/>
      <c r="E35" s="82"/>
      <c r="F35" s="82"/>
      <c r="G35" s="81">
        <f t="shared" si="0"/>
        <v>0</v>
      </c>
    </row>
    <row r="36" spans="2:7">
      <c r="B36" s="74">
        <f>Tarievenvoorstel!B174</f>
        <v>0</v>
      </c>
      <c r="C36" s="73">
        <f>Tarievenvoorstel!O174</f>
        <v>0</v>
      </c>
      <c r="D36" s="80"/>
      <c r="E36" s="80"/>
      <c r="F36" s="80"/>
      <c r="G36" s="79">
        <f t="shared" si="0"/>
        <v>0</v>
      </c>
    </row>
    <row r="38" spans="2:7" s="140" customFormat="1">
      <c r="B38" s="140" t="s">
        <v>220</v>
      </c>
    </row>
    <row r="40" spans="2:7">
      <c r="B40" s="155" t="s">
        <v>220</v>
      </c>
    </row>
    <row r="41" spans="2:7">
      <c r="B41" s="78" t="str">
        <f>Tarievenvoorstel!B177</f>
        <v xml:space="preserve">t/m 1*6A </v>
      </c>
      <c r="C41" s="77">
        <f>Tarievenvoorstel!O177</f>
        <v>24</v>
      </c>
      <c r="D41" s="84"/>
      <c r="E41" s="84"/>
      <c r="F41" s="84">
        <v>24</v>
      </c>
      <c r="G41" s="83">
        <f t="shared" ref="G41:G58" si="1">C41-D41-E41-F41</f>
        <v>0</v>
      </c>
    </row>
    <row r="42" spans="2:7">
      <c r="B42" s="76" t="str">
        <f>Tarievenvoorstel!B178</f>
        <v>&gt; 1*6A t/m 3*25A</v>
      </c>
      <c r="C42" s="75">
        <f>Tarievenvoorstel!O178</f>
        <v>34.200000000000003</v>
      </c>
      <c r="D42" s="82"/>
      <c r="E42" s="82"/>
      <c r="F42" s="82">
        <v>34.200000000000003</v>
      </c>
      <c r="G42" s="81">
        <f t="shared" si="1"/>
        <v>0</v>
      </c>
    </row>
    <row r="43" spans="2:7">
      <c r="B43" s="76" t="str">
        <f>Tarievenvoorstel!B179</f>
        <v>&gt; 3*25A t/m 3*35A</v>
      </c>
      <c r="C43" s="75">
        <f>Tarievenvoorstel!O179</f>
        <v>36</v>
      </c>
      <c r="D43" s="82"/>
      <c r="E43" s="82"/>
      <c r="F43" s="82">
        <v>36</v>
      </c>
      <c r="G43" s="81">
        <f t="shared" si="1"/>
        <v>0</v>
      </c>
    </row>
    <row r="44" spans="2:7">
      <c r="B44" s="76" t="str">
        <f>Tarievenvoorstel!B180</f>
        <v>&gt; 3*35A t/m 3*63A</v>
      </c>
      <c r="C44" s="75">
        <f>Tarievenvoorstel!O180</f>
        <v>36</v>
      </c>
      <c r="D44" s="82"/>
      <c r="E44" s="82"/>
      <c r="F44" s="82">
        <v>36</v>
      </c>
      <c r="G44" s="81">
        <f t="shared" si="1"/>
        <v>0</v>
      </c>
    </row>
    <row r="45" spans="2:7">
      <c r="B45" s="76" t="str">
        <f>Tarievenvoorstel!B181</f>
        <v>&gt; 3*63A t/m 3*80A</v>
      </c>
      <c r="C45" s="75">
        <f>Tarievenvoorstel!O181</f>
        <v>39</v>
      </c>
      <c r="D45" s="82"/>
      <c r="E45" s="82"/>
      <c r="F45" s="82">
        <v>39</v>
      </c>
      <c r="G45" s="81">
        <f t="shared" si="1"/>
        <v>0</v>
      </c>
    </row>
    <row r="46" spans="2:7">
      <c r="B46" s="76" t="str">
        <f>Tarievenvoorstel!B182</f>
        <v>&gt; 3*80 A t/m 3*125 A</v>
      </c>
      <c r="C46" s="75">
        <f>Tarievenvoorstel!O182</f>
        <v>47.5</v>
      </c>
      <c r="D46" s="82"/>
      <c r="E46" s="82"/>
      <c r="F46" s="82">
        <v>47.5</v>
      </c>
      <c r="G46" s="81">
        <f t="shared" si="1"/>
        <v>0</v>
      </c>
    </row>
    <row r="47" spans="2:7">
      <c r="B47" s="76" t="str">
        <f>Tarievenvoorstel!B183</f>
        <v>&gt; 3*125 A t/m 175 kVA</v>
      </c>
      <c r="C47" s="75">
        <f>Tarievenvoorstel!O183</f>
        <v>50</v>
      </c>
      <c r="D47" s="82"/>
      <c r="E47" s="82"/>
      <c r="F47" s="82">
        <v>50</v>
      </c>
      <c r="G47" s="81">
        <f t="shared" si="1"/>
        <v>0</v>
      </c>
    </row>
    <row r="48" spans="2:7">
      <c r="B48" s="76" t="str">
        <f>Tarievenvoorstel!B184</f>
        <v>&gt; 175 kVA t/m 630 kVA</v>
      </c>
      <c r="C48" s="75">
        <f>Tarievenvoorstel!O184</f>
        <v>83</v>
      </c>
      <c r="D48" s="82"/>
      <c r="E48" s="82"/>
      <c r="F48" s="82">
        <v>83</v>
      </c>
      <c r="G48" s="81">
        <f t="shared" si="1"/>
        <v>0</v>
      </c>
    </row>
    <row r="49" spans="2:7">
      <c r="B49" s="76" t="str">
        <f>Tarievenvoorstel!B185</f>
        <v>&gt; 630 kVA t/m 1.000 kVA</v>
      </c>
      <c r="C49" s="75">
        <f>Tarievenvoorstel!O185</f>
        <v>93</v>
      </c>
      <c r="D49" s="82"/>
      <c r="E49" s="82"/>
      <c r="F49" s="82">
        <v>93</v>
      </c>
      <c r="G49" s="81">
        <f t="shared" si="1"/>
        <v>0</v>
      </c>
    </row>
    <row r="50" spans="2:7">
      <c r="B50" s="76" t="str">
        <f>Tarievenvoorstel!B186</f>
        <v>&gt; 1.000 kVA t/m 1.750 kVA</v>
      </c>
      <c r="C50" s="75">
        <f>Tarievenvoorstel!O186</f>
        <v>96</v>
      </c>
      <c r="D50" s="82"/>
      <c r="E50" s="82"/>
      <c r="F50" s="82">
        <v>96</v>
      </c>
      <c r="G50" s="81">
        <f t="shared" si="1"/>
        <v>0</v>
      </c>
    </row>
    <row r="51" spans="2:7">
      <c r="B51" s="76" t="str">
        <f>Tarievenvoorstel!B187</f>
        <v>&gt; 1.750 kVA t/m 3.000 kVA</v>
      </c>
      <c r="C51" s="75">
        <f>Tarievenvoorstel!O187</f>
        <v>130</v>
      </c>
      <c r="D51" s="82"/>
      <c r="E51" s="82"/>
      <c r="F51" s="82">
        <v>130</v>
      </c>
      <c r="G51" s="81">
        <f t="shared" si="1"/>
        <v>0</v>
      </c>
    </row>
    <row r="52" spans="2:7">
      <c r="B52" s="76" t="str">
        <f>Tarievenvoorstel!B188</f>
        <v>&gt; 3.000 kVA t/m 10.000 kVA</v>
      </c>
      <c r="C52" s="75">
        <f>Tarievenvoorstel!O188</f>
        <v>152</v>
      </c>
      <c r="D52" s="82"/>
      <c r="E52" s="82"/>
      <c r="F52" s="82">
        <v>152</v>
      </c>
      <c r="G52" s="81">
        <f t="shared" si="1"/>
        <v>0</v>
      </c>
    </row>
    <row r="53" spans="2:7">
      <c r="B53" s="76">
        <f>Tarievenvoorstel!B189</f>
        <v>0</v>
      </c>
      <c r="C53" s="75">
        <f>Tarievenvoorstel!O189</f>
        <v>0</v>
      </c>
      <c r="D53" s="82"/>
      <c r="E53" s="82"/>
      <c r="F53" s="82"/>
      <c r="G53" s="81">
        <f t="shared" si="1"/>
        <v>0</v>
      </c>
    </row>
    <row r="54" spans="2:7">
      <c r="B54" s="76">
        <f>Tarievenvoorstel!B190</f>
        <v>0</v>
      </c>
      <c r="C54" s="75">
        <f>Tarievenvoorstel!O190</f>
        <v>0</v>
      </c>
      <c r="D54" s="82"/>
      <c r="E54" s="82"/>
      <c r="F54" s="82"/>
      <c r="G54" s="81">
        <f t="shared" si="1"/>
        <v>0</v>
      </c>
    </row>
    <row r="55" spans="2:7">
      <c r="B55" s="76">
        <f>Tarievenvoorstel!B191</f>
        <v>0</v>
      </c>
      <c r="C55" s="75">
        <f>Tarievenvoorstel!O191</f>
        <v>0</v>
      </c>
      <c r="D55" s="82"/>
      <c r="E55" s="82"/>
      <c r="F55" s="82"/>
      <c r="G55" s="81">
        <f t="shared" si="1"/>
        <v>0</v>
      </c>
    </row>
    <row r="56" spans="2:7">
      <c r="B56" s="76">
        <f>Tarievenvoorstel!B192</f>
        <v>0</v>
      </c>
      <c r="C56" s="75">
        <f>Tarievenvoorstel!O192</f>
        <v>0</v>
      </c>
      <c r="D56" s="82"/>
      <c r="E56" s="82"/>
      <c r="F56" s="82"/>
      <c r="G56" s="81">
        <f t="shared" si="1"/>
        <v>0</v>
      </c>
    </row>
    <row r="57" spans="2:7">
      <c r="B57" s="76">
        <f>Tarievenvoorstel!B193</f>
        <v>0</v>
      </c>
      <c r="C57" s="75">
        <f>Tarievenvoorstel!O193</f>
        <v>0</v>
      </c>
      <c r="D57" s="82"/>
      <c r="E57" s="82"/>
      <c r="F57" s="82"/>
      <c r="G57" s="81">
        <f t="shared" si="1"/>
        <v>0</v>
      </c>
    </row>
    <row r="58" spans="2:7">
      <c r="B58" s="74">
        <f>Tarievenvoorstel!B194</f>
        <v>0</v>
      </c>
      <c r="C58" s="73">
        <f>Tarievenvoorstel!O194</f>
        <v>0</v>
      </c>
      <c r="D58" s="80"/>
      <c r="E58" s="80"/>
      <c r="F58" s="80"/>
      <c r="G58" s="79">
        <f t="shared" si="1"/>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4.9989318521683403E-2"/>
  </sheetPr>
  <dimension ref="A1"/>
  <sheetViews>
    <sheetView showGridLines="0" zoomScale="85" zoomScaleNormal="85" workbookViewId="0"/>
  </sheetViews>
  <sheetFormatPr defaultRowHeight="12.75"/>
  <cols>
    <col min="1" max="16384" width="9.140625" style="158"/>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9CDAB9D1-B815-4B0E-93E7-4496A7FE99F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Langen, Vincent van</cp:lastModifiedBy>
  <dcterms:created xsi:type="dcterms:W3CDTF">2018-05-15T11:27:11Z</dcterms:created>
  <dcterms:modified xsi:type="dcterms:W3CDTF">2019-10-03T09:19:30Z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