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28920" windowHeight="15840" tabRatio="660"/>
  </bookViews>
  <sheets>
    <sheet name="Titelblad" sheetId="9" r:id="rId1"/>
    <sheet name="Toelichting" sheetId="10" r:id="rId2"/>
    <sheet name="Bronnen en toepassingen" sheetId="11" r:id="rId3"/>
    <sheet name="Input --&gt;" sheetId="13" r:id="rId4"/>
    <sheet name="Contactgegevens" sheetId="32" r:id="rId5"/>
    <sheet name="Tarievenvoorstel" sheetId="18" r:id="rId6"/>
    <sheet name="Deelmarktgrenzen Transport" sheetId="30" r:id="rId7"/>
    <sheet name="Elementen EAV tarieven" sheetId="31" r:id="rId8"/>
    <sheet name="Berekeningen --&gt;" sheetId="15" r:id="rId9"/>
    <sheet name="Controles ACM" sheetId="24" r:id="rId10"/>
    <sheet name="Overig --&gt;" sheetId="25" r:id="rId11"/>
    <sheet name="Toelichting bij tarieven" sheetId="21" r:id="rId12"/>
    <sheet name="Richtlijn controle tarieven" sheetId="27" r:id="rId13"/>
  </sheets>
  <externalReferences>
    <externalReference r:id="rId14"/>
  </externalReferences>
  <definedNames>
    <definedName name="Lijst_cat_PAV">'[1]Categorie-indeling AD'!$B$26:$B$33</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21" i="18" l="1"/>
  <c r="Q22" i="18"/>
  <c r="Q23" i="18"/>
  <c r="Q26" i="18"/>
  <c r="Q27" i="18"/>
  <c r="Q28" i="18"/>
  <c r="Q31" i="18"/>
  <c r="Q32" i="18"/>
  <c r="Q33" i="18"/>
  <c r="Q36" i="18"/>
  <c r="Q37" i="18"/>
  <c r="Q38" i="18"/>
  <c r="Q41" i="18"/>
  <c r="Q42" i="18"/>
  <c r="Q43" i="18"/>
  <c r="Q46" i="18"/>
  <c r="Q47" i="18"/>
  <c r="Q48" i="18"/>
  <c r="Q100" i="18" l="1"/>
  <c r="C36" i="31" l="1"/>
  <c r="G36" i="31" s="1"/>
  <c r="B36" i="31"/>
  <c r="C42" i="31" l="1"/>
  <c r="C43" i="31"/>
  <c r="C44" i="31"/>
  <c r="C45" i="31"/>
  <c r="C46" i="31"/>
  <c r="C47" i="31"/>
  <c r="C48" i="31"/>
  <c r="C49" i="31"/>
  <c r="C50" i="31"/>
  <c r="C51" i="31"/>
  <c r="C52" i="31"/>
  <c r="C53" i="31"/>
  <c r="C54" i="31"/>
  <c r="C55" i="31"/>
  <c r="C56" i="31"/>
  <c r="C57" i="31"/>
  <c r="C58" i="31"/>
  <c r="C41" i="31"/>
  <c r="C13" i="31"/>
  <c r="C14" i="31"/>
  <c r="C15" i="31"/>
  <c r="C16" i="31"/>
  <c r="C17" i="31"/>
  <c r="C18" i="31"/>
  <c r="C21" i="31"/>
  <c r="C22" i="31"/>
  <c r="C23" i="31"/>
  <c r="C24" i="31"/>
  <c r="C25" i="31"/>
  <c r="C26" i="31"/>
  <c r="C27" i="31"/>
  <c r="C28" i="31"/>
  <c r="C29" i="31"/>
  <c r="C30" i="31"/>
  <c r="C31" i="31"/>
  <c r="C32" i="31"/>
  <c r="C33" i="31"/>
  <c r="C34" i="31"/>
  <c r="C35" i="31"/>
  <c r="C12" i="31"/>
  <c r="C11" i="31"/>
  <c r="B17" i="31"/>
  <c r="B18" i="31"/>
  <c r="B21" i="31"/>
  <c r="B22" i="31"/>
  <c r="B23" i="31"/>
  <c r="B24" i="31"/>
  <c r="B25" i="31"/>
  <c r="B26" i="31"/>
  <c r="B27" i="31"/>
  <c r="B28" i="31"/>
  <c r="B29" i="31"/>
  <c r="B30" i="31"/>
  <c r="B31" i="31"/>
  <c r="B32" i="31"/>
  <c r="B33" i="31"/>
  <c r="B34" i="31"/>
  <c r="B35" i="31"/>
  <c r="B13" i="31"/>
  <c r="B14" i="31"/>
  <c r="B15" i="31"/>
  <c r="B16" i="31"/>
  <c r="B12" i="31"/>
  <c r="B11" i="31"/>
  <c r="G18" i="31" l="1"/>
  <c r="G58" i="31"/>
  <c r="G57" i="31"/>
  <c r="G56" i="31"/>
  <c r="G55" i="31"/>
  <c r="G54" i="31"/>
  <c r="G53" i="31"/>
  <c r="G52" i="31"/>
  <c r="G51" i="31"/>
  <c r="G50" i="31"/>
  <c r="G49" i="31"/>
  <c r="G48" i="31"/>
  <c r="G47" i="31"/>
  <c r="G46" i="31"/>
  <c r="G45" i="31"/>
  <c r="G44" i="31"/>
  <c r="G43" i="31"/>
  <c r="G42" i="31"/>
  <c r="G41" i="31"/>
  <c r="B58" i="31"/>
  <c r="B57" i="31"/>
  <c r="B56" i="31"/>
  <c r="B55" i="31"/>
  <c r="B54" i="31"/>
  <c r="B53" i="31"/>
  <c r="B52" i="31"/>
  <c r="B51" i="31"/>
  <c r="B50" i="31"/>
  <c r="B49" i="31"/>
  <c r="B48" i="31"/>
  <c r="B47" i="31"/>
  <c r="B46" i="31"/>
  <c r="B45" i="31"/>
  <c r="B44" i="31"/>
  <c r="B43" i="31"/>
  <c r="B42" i="31"/>
  <c r="B41" i="31"/>
  <c r="G35" i="31"/>
  <c r="G34" i="31"/>
  <c r="G33" i="31"/>
  <c r="G32" i="31"/>
  <c r="G31" i="31"/>
  <c r="G30" i="31"/>
  <c r="G29" i="31"/>
  <c r="G28" i="31"/>
  <c r="G27" i="31"/>
  <c r="G26" i="31"/>
  <c r="G25" i="31"/>
  <c r="G24" i="31"/>
  <c r="G23" i="31"/>
  <c r="G22" i="31"/>
  <c r="G21" i="31"/>
  <c r="G17" i="31"/>
  <c r="G16" i="31"/>
  <c r="G15" i="31"/>
  <c r="G14" i="31"/>
  <c r="G13" i="31"/>
  <c r="G12" i="31"/>
  <c r="G11" i="31"/>
  <c r="O97" i="18" l="1"/>
  <c r="I18" i="24" l="1"/>
  <c r="I16" i="24"/>
  <c r="I15" i="24"/>
  <c r="I35" i="24"/>
  <c r="I37" i="24" s="1"/>
  <c r="I21" i="24"/>
  <c r="I22" i="24"/>
  <c r="O92" i="18"/>
  <c r="O93" i="18"/>
  <c r="O94" i="18"/>
  <c r="O95" i="18"/>
  <c r="O96" i="18"/>
  <c r="O91" i="18"/>
  <c r="Q88" i="18"/>
  <c r="Q87" i="18"/>
  <c r="Q72" i="18"/>
  <c r="Q81" i="18"/>
  <c r="Q66" i="18"/>
  <c r="Q60" i="18"/>
  <c r="Q54" i="18"/>
  <c r="I23" i="24" l="1"/>
  <c r="I17" i="24"/>
  <c r="I25" i="24" s="1"/>
  <c r="I27" i="24" s="1"/>
  <c r="I43" i="24"/>
  <c r="I19" i="24" l="1"/>
  <c r="I29" i="24"/>
  <c r="D10" i="18"/>
  <c r="D8" i="18" l="1"/>
  <c r="I46" i="24" l="1"/>
  <c r="I47" i="24" l="1"/>
  <c r="I50" i="24" s="1"/>
  <c r="Q124" i="18" l="1"/>
  <c r="Q128" i="18"/>
  <c r="Q132" i="18"/>
  <c r="Q136" i="18"/>
  <c r="Q115" i="18"/>
  <c r="Q119" i="18"/>
  <c r="Q142" i="18"/>
  <c r="Q125" i="18"/>
  <c r="Q129" i="18"/>
  <c r="Q133" i="18"/>
  <c r="Q137" i="18"/>
  <c r="Q116" i="18"/>
  <c r="Q120" i="18"/>
  <c r="Q143" i="18"/>
  <c r="Q126" i="18"/>
  <c r="Q130" i="18"/>
  <c r="Q134" i="18"/>
  <c r="Q138" i="18"/>
  <c r="Q117" i="18"/>
  <c r="Q114" i="18"/>
  <c r="Q141" i="18"/>
  <c r="Q127" i="18"/>
  <c r="Q131" i="18"/>
  <c r="Q135" i="18"/>
  <c r="Q123" i="18"/>
  <c r="Q118" i="18"/>
  <c r="Q111" i="18"/>
  <c r="Q96" i="18"/>
  <c r="Q92" i="18"/>
  <c r="Q84" i="18"/>
  <c r="Q74" i="18"/>
  <c r="Q67" i="18"/>
  <c r="Q57" i="18"/>
  <c r="Q193" i="18"/>
  <c r="Q189" i="18"/>
  <c r="Q185" i="18"/>
  <c r="Q181" i="18"/>
  <c r="Q177" i="18"/>
  <c r="Q171" i="18"/>
  <c r="Q167" i="18"/>
  <c r="Q163" i="18"/>
  <c r="Q159" i="18"/>
  <c r="Q153" i="18"/>
  <c r="Q147" i="18"/>
  <c r="Q95" i="18"/>
  <c r="Q91" i="18"/>
  <c r="Q73" i="18"/>
  <c r="Q63" i="18"/>
  <c r="Q56" i="18"/>
  <c r="Q192" i="18"/>
  <c r="Q188" i="18"/>
  <c r="Q184" i="18"/>
  <c r="Q180" i="18"/>
  <c r="Q174" i="18"/>
  <c r="Q170" i="18"/>
  <c r="Q166" i="18"/>
  <c r="Q162" i="18"/>
  <c r="Q156" i="18"/>
  <c r="Q182" i="18"/>
  <c r="Q172" i="18"/>
  <c r="Q164" i="18"/>
  <c r="Q160" i="18"/>
  <c r="Q83" i="18"/>
  <c r="Q152" i="18"/>
  <c r="Q150" i="18"/>
  <c r="Q94" i="18"/>
  <c r="Q105" i="18"/>
  <c r="Q82" i="18"/>
  <c r="Q69" i="18"/>
  <c r="Q62" i="18"/>
  <c r="Q55" i="18"/>
  <c r="Q191" i="18"/>
  <c r="Q187" i="18"/>
  <c r="Q183" i="18"/>
  <c r="Q179" i="18"/>
  <c r="Q173" i="18"/>
  <c r="Q169" i="18"/>
  <c r="Q165" i="18"/>
  <c r="Q161" i="18"/>
  <c r="Q155" i="18"/>
  <c r="Q151" i="18"/>
  <c r="Q97" i="18"/>
  <c r="Q93" i="18"/>
  <c r="Q104" i="18"/>
  <c r="Q75" i="18"/>
  <c r="Q68" i="18"/>
  <c r="Q61" i="18"/>
  <c r="Q194" i="18"/>
  <c r="Q190" i="18"/>
  <c r="Q186" i="18"/>
  <c r="Q178" i="18"/>
  <c r="Q168" i="18"/>
  <c r="Q154" i="18"/>
  <c r="D9" i="18"/>
  <c r="B44" i="10" l="1"/>
  <c r="B32" i="10" l="1"/>
  <c r="B39" i="10" s="1"/>
  <c r="B33" i="10" l="1"/>
  <c r="B34" i="10" l="1"/>
  <c r="B38" i="10" s="1"/>
</calcChain>
</file>

<file path=xl/comments1.xml><?xml version="1.0" encoding="utf-8"?>
<comments xmlns="http://schemas.openxmlformats.org/spreadsheetml/2006/main">
  <authors>
    <author>Author</author>
  </authors>
  <commentList>
    <comment ref="B38" authorId="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<sst xmlns="http://schemas.openxmlformats.org/spreadsheetml/2006/main" count="713" uniqueCount="345">
  <si>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</si>
  <si>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</si>
  <si>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</si>
  <si>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</si>
  <si>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</si>
  <si>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</si>
  <si>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</si>
  <si>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</si>
  <si>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</si>
  <si>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</si>
  <si>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</si>
  <si>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</si>
  <si>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</si>
  <si>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</si>
  <si>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</si>
  <si>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</si>
  <si>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</si>
  <si>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</si>
  <si>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</si>
  <si>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</si>
  <si>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</si>
  <si>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</si>
  <si>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</si>
  <si>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</si>
  <si>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</si>
  <si>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</si>
  <si>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</si>
  <si>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</si>
  <si>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Bronnenoverzicht en specifieke toepassingen</t>
  </si>
  <si>
    <t>Bronnenoverzicht</t>
  </si>
  <si>
    <t>Exacte bestandsnaam</t>
  </si>
  <si>
    <t>Eenheid</t>
  </si>
  <si>
    <t>Constante</t>
  </si>
  <si>
    <t>Beschrijving gegevens</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</si>
  <si>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</si>
  <si>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</si>
  <si>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</si>
  <si>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</si>
  <si>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</si>
  <si>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</si>
  <si>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</si>
  <si>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</si>
  <si>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</si>
  <si>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</si>
  <si>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</si>
  <si>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</si>
  <si>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</si>
  <si>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</si>
  <si>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</si>
  <si>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</si>
  <si>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</si>
  <si>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</si>
  <si>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</si>
  <si>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</si>
  <si>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Berekende waarde die wordt opgehaald op een ander tabblad, incl. eindresultaat van berekening</t>
  </si>
  <si>
    <t>Data en input (vermeld de bron); bij een dataverzoek: in te vullen velden</t>
  </si>
  <si>
    <t>Nr.</t>
  </si>
  <si>
    <t xml:space="preserve">Verkorte naam </t>
  </si>
  <si>
    <t>Naam bestand extern</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</si>
  <si>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</si>
  <si>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</si>
  <si>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</si>
  <si>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</si>
  <si>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</si>
  <si>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</si>
  <si>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</si>
  <si>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</si>
  <si>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</si>
  <si>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</si>
  <si>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Tarievenbesluit</t>
  </si>
  <si>
    <t>nee</t>
  </si>
  <si>
    <t>Rekenvolumes 2017-2021 en tarieven</t>
  </si>
  <si>
    <t>Rekenvolume</t>
  </si>
  <si>
    <t>Tarief</t>
  </si>
  <si>
    <t>#</t>
  </si>
  <si>
    <t>EUR/jaar</t>
  </si>
  <si>
    <t>EUR</t>
  </si>
  <si>
    <t>Omzet transportdienst</t>
  </si>
  <si>
    <t>Omzet aansluitdienst</t>
  </si>
  <si>
    <t>Controle Toegestane Totale Inkomsten</t>
  </si>
  <si>
    <t>Beoordeling omzet</t>
  </si>
  <si>
    <t>Controle Rekenvolume</t>
  </si>
  <si>
    <t>Totaal Rekenvolume</t>
  </si>
  <si>
    <t>Totaal Rekenvolume aangepast</t>
  </si>
  <si>
    <t>Beoordeling</t>
  </si>
  <si>
    <t>Categorie A</t>
  </si>
  <si>
    <t>%</t>
  </si>
  <si>
    <t>Categorie B</t>
  </si>
  <si>
    <t>Beoordeling rekenvolume</t>
  </si>
  <si>
    <t>Resterende tariefruimte</t>
  </si>
  <si>
    <t>Verwachte mutatie</t>
  </si>
  <si>
    <t>Controle Totale Inkomsten en rekenvolume in Tarievenvoorstel</t>
  </si>
  <si>
    <t>EUR, pp 2019</t>
  </si>
  <si>
    <t xml:space="preserve">Toelichting </t>
  </si>
  <si>
    <t>Transportdienst</t>
  </si>
  <si>
    <t>Richtlijn controle tarieven</t>
  </si>
  <si>
    <t>Onderwerp</t>
  </si>
  <si>
    <t>Ja/Nee</t>
  </si>
  <si>
    <t>Zijn de rekenvolumes per tariefdrager gelijk aan de door ACM ingevulde rekenvolumes?</t>
  </si>
  <si>
    <t>Zijn in het tarievenvoorstel alle decimalen van alle tarieven zichtbaar?</t>
  </si>
  <si>
    <t>ACM houdt zich het recht voor om de tarieven ook op andere punten te toetsen dan de punten die op dit werkblad zijn opgenoemd.</t>
  </si>
  <si>
    <t>NB1</t>
  </si>
  <si>
    <t>NB2</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</si>
  <si>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</si>
  <si>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</si>
  <si>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</si>
  <si>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</si>
  <si>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</si>
  <si>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</si>
  <si>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</si>
  <si>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</si>
  <si>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</si>
  <si>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</si>
  <si>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</si>
  <si>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</si>
  <si>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</si>
  <si>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</si>
  <si>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</si>
  <si>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</si>
  <si>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 xml:space="preserve">Afnemers MS (1-20 kV) </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</si>
  <si>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</si>
  <si>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</si>
  <si>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</si>
  <si>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</si>
  <si>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</si>
  <si>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</si>
  <si>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</si>
  <si>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</si>
  <si>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</si>
  <si>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</si>
  <si>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</si>
  <si>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</si>
  <si>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1-fase &gt;1*10A en 3-fase t/m 3*25A</t>
  </si>
  <si>
    <t>1-fase aansluitingen t/m 1*10A (1)</t>
  </si>
  <si>
    <t>t/m 1*6A geschakeld</t>
  </si>
  <si>
    <t>(1) Met uitzondering van aansluitingen t/m 1*6A geschakeld</t>
  </si>
  <si>
    <t>kW tarief</t>
  </si>
  <si>
    <t>D. BLINDVERMOGEN</t>
  </si>
  <si>
    <t>kVArh blindvermogen MS en hoger</t>
  </si>
  <si>
    <t>kVArh blindvermogen lager dan MS</t>
  </si>
  <si>
    <t>EUR/kW/jaar</t>
  </si>
  <si>
    <t>EUR/kW/maand</t>
  </si>
  <si>
    <t>EUR/kW/week</t>
  </si>
  <si>
    <t>EUR/kWh</t>
  </si>
  <si>
    <t>EUR/rekencap./jaar</t>
  </si>
  <si>
    <t>EUR/kVArh</t>
  </si>
  <si>
    <t>PAV &gt; 1*6A en &lt;= 3*80A (per aansluiting)</t>
  </si>
  <si>
    <t>Periodieke aansluitvergoeding meerlengte per meter &gt; 25 meter</t>
  </si>
  <si>
    <t>PAV t/m 1*6A (per aansluiting)</t>
  </si>
  <si>
    <t>Rekenvolumina Eenmalige Aansluitvergoeding 2017-2021</t>
  </si>
  <si>
    <t>Rekenvolumina Periodieke Aansluitvergoeding 2017-2021</t>
  </si>
  <si>
    <t>EAV t/m 1*6A (per aansluiting)</t>
  </si>
  <si>
    <t>EAV &gt; 1*6A en &lt;= 3*80A (per aansluiting)</t>
  </si>
  <si>
    <t>EAV &gt; 3*80A (per aansluiting)</t>
  </si>
  <si>
    <t>Eenmalige aansluitvergoeding meerlengte per meter &gt; 25 meter</t>
  </si>
  <si>
    <t>EUR/meter</t>
  </si>
  <si>
    <t>waarvan toegewezen aan vastrecht tarieven</t>
  </si>
  <si>
    <t xml:space="preserve">Toegestane Totale Inkomsten 2019 (incl. correcties) </t>
  </si>
  <si>
    <t>Toegestane Totale Inkomsten 2019 (incl. correcties) excl. Vastrecht</t>
  </si>
  <si>
    <t>Verwachte mutatie vastrechttarieven</t>
  </si>
  <si>
    <t>Verwachte mutatie niet-vastrechttarieven</t>
  </si>
  <si>
    <t xml:space="preserve">Zo nee, zijn de stappen uit de invulinstructie gevolgd bij het hoofdstuk "Nieuwe deelmarkten"? </t>
  </si>
  <si>
    <t>Voldoen de voorgestelde tarieven aan het maximum van het aantal decimalen? Voor EAV-tarieven worden maximaal twee decimalen gehanteerd, voor de overige tarieven worden maximaal vier decimalen gehanteerd.</t>
  </si>
  <si>
    <t>Wijken de afzonderlijke tarieven meer af dan 4 procentpunt t.o.v. het tarief van vorig jaar inclusief de verwachte tariefmutatie?</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</si>
  <si>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</si>
  <si>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</si>
  <si>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</si>
  <si>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</si>
  <si>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</si>
  <si>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 xml:space="preserve">Indien dit niet het geval is, kunt u aangeven waarom er geen tarievenvoorstel is voor bepaalde categorieën? </t>
  </si>
  <si>
    <t>Als verklaring zou bijvoorbeeld kunnen gelden dat de betreffende categorie in het gebied waar u netbeheerder bent, niet voorkomt en komend jaar ook niet zal voorkomen.</t>
  </si>
  <si>
    <t>Is het tarievenvoorstel voor Periodieke aansluitvergoeding meerlengte per meter &gt; 25 meter voor aansluitingen 3-10 MVA volgens artikel 2.3.2.B van de TarievenCode Elektriciteit?</t>
  </si>
  <si>
    <t>Is er een tarievenvoorstel voor blindenergie (artikel 3.9.2 van de TarievenCode Elektriciteit)? Zo nee, waarom niet?</t>
  </si>
  <si>
    <t>Zijn de tarievenvoorstellen voor 600-uurs tarieven volgens artikel 3.7.5. A van de TarievenCode Elektriciteit?</t>
  </si>
  <si>
    <t>- is het tarief voor kWgecontracteerd van de 600-uurs tarieven 0,5 maal het tarief voor kWgecontracteerd van de "normale" deelmarkt?</t>
  </si>
  <si>
    <t>- is het tarief voor kWmax per week van de 600-uurs tarieven 18/52 maal het tarief voor kWmax per maand van de "normale" deelmarkt?</t>
  </si>
  <si>
    <t>- is het vastrechttarief van de 600-uurs tarieven gelijk aan het vastrechttarief van de "normale" deelmarkt?</t>
  </si>
  <si>
    <t>Zijn de tarievenvoorstellen in de deelmarkt afnemers EHS, HS, TS en Trafo HS+TS/MS volgens artikel 3.7.5. van de TarievenCode Elektriciteit?</t>
  </si>
  <si>
    <t>- Dekt de kWgeconcentreerd 50% van de kosten die, met toepassing van de verdeelsleutels voor de kostentoerekening volgens het cascade-beginsel, worden toegerekend aan de in die tariefcategorieën bovengenoemde netvlakken?</t>
  </si>
  <si>
    <t>- Dekt de kWmax 50% van de kosten die, met toepassing van de verdeelsleutels voor de kostentoerekening volgens het cascade-beginsel, worden toegerekend aan de in de tariefcategorieën bovengenoemde netvlakken?</t>
  </si>
  <si>
    <t>Zijn de tarievenvoorstellen in de deelmarkt Afnemers MS volgens artikel 3.7.9. van de TarievenCode Elektriciteit?</t>
  </si>
  <si>
    <t>- Dekt de kWgeconcentreerd 25% van de kosten die, met toepassing van de verdeelsleutels voor de kostentoerekening volgens het cascade-beginsel, worden toegerekend aan de in die categorie bovengenoemde netvlak?</t>
  </si>
  <si>
    <t>- Dekt de kWmax per maand 25% van de kosten die, met toepassing van de verdeelsleutels voor de kostentoerekening volgens het cascade-beginsel, worden toegerekend aan de in de tariefcategorie bovengenoemde netvlak?</t>
  </si>
  <si>
    <r>
      <rPr>
        <sz val="7"/>
        <rFont val="Times New Roman"/>
        <family val="1"/>
      </rPr>
      <t xml:space="preserve">-  </t>
    </r>
    <r>
      <rPr>
        <sz val="9.5"/>
        <rFont val="Arial"/>
        <family val="2"/>
      </rPr>
      <t>Dekt de kWh 50% van de kosten die, met toepassing van de verdeelsleutels voor de kostentoerekening volgens het cascade-beginsel, worden toegerekend aan de in de tariefcategorie bovengenoemde netvlak?</t>
    </r>
  </si>
  <si>
    <r>
      <t>Zijn de tarievenvoorstellen in de deelmarkt Afnemers LS en LS geschakeld volgens artikel 3.7.12. van de TarievenCode Elektriciteit</t>
    </r>
    <r>
      <rPr>
        <sz val="9.5"/>
        <rFont val="Arial"/>
        <family val="2"/>
      </rPr>
      <t>?</t>
    </r>
  </si>
  <si>
    <t>- Dekt de kWgeconcentreerd 16% van de kosten die, met toepassing van de verdeelsleutels voor de kostentoerekening volgens het cascade-beginsel, worden toegerekend aan de in die categorie genoemde netvlak voor verbruikers met een aansluiting met een doorlaatwaarde groter dan 3x80A?</t>
  </si>
  <si>
    <t>- Dekt de kWh voor laaguren en een kWh voor nomaaluren 84% van de kosten die, met toepassing van de verdeelsleutels voor de kostentoerekening volgens het cascade-beginsel,  worden toegerekend aan de in de tariefcategorie genoemde netvlak, voor verbruikers met een aansluiting met een doorlaatwaarde groter dan 3x80A?</t>
  </si>
  <si>
    <t xml:space="preserve">- Dekt de rekencapaciteit (kW), gebaseerd op de doorlaatwaarde van de aansluiting, 100% van de kosten die, met toepassing van de verdeelsleutels voor de kostentoerekening volgens het cascade-beginsel, worden toegerekend aan de in de tariefcategorie genoemde netvlak, voor verbruikers met een aansluiting met een doorlaatwaarde kleiner dan 3x80A? </t>
  </si>
  <si>
    <t>Zijn de tarievenvoorstellen in de deelmarkt Afnemers Trafo MS/LS volgens artikel 3.7.10. van de TarievenCode Elektriciteit?</t>
  </si>
  <si>
    <t>- is het tarief voor kWmax per maand gelijk aan het gelijknamige tarief in deelmarkt afnemers MS (1-20 kV)*?</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</si>
  <si>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</si>
  <si>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</si>
  <si>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Zijn de capaciteitsgrenzen in het tarievenvoorstel aangeduid bij alle (aanwezige) periodieke en éénmalige aansluittarieven? Let op: hier dient geen overlap in de grenzen te zijn (artikel 2.3.3. van de TarievenCode Elektriciteit).</t>
  </si>
  <si>
    <t>Is het werkblad "Deelmarktgrenzen Transport" juist ingevuld en is dit toegelicht in het werkblad Toelichting? Let op: ook hier dient geen overlap in de grenzen te zijn (artikel 3.7.2 van de TarievenCode Elektriciteit).</t>
  </si>
  <si>
    <t>Zijn de vastrechttarieven uniform? Ofwel, zijn de vastrechttarieven op nul decimalen afgerond gelijk aan die van de overige netbeheerders of aan de vastrechttarieven 2013 (artikel 3.8.4 van de TarievenCode Elektriciteit)?</t>
  </si>
  <si>
    <t>Is de uitsplitsing van de elementen van de EAV-tarieven in het werkblad 'Elementen EAV tarieven' ingevuld voor elke categorie waarvoor u een tarief voorstelt en resulteert de controlecel in een waarde van nul?</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</si>
  <si>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</si>
  <si>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Totale inkomsten</t>
  </si>
  <si>
    <t>Transporttarieven</t>
  </si>
  <si>
    <t>Aansluittarieven</t>
  </si>
  <si>
    <t>Deelmarktgrenzen Transport</t>
  </si>
  <si>
    <t>Elementen EAV Tarieven</t>
  </si>
  <si>
    <t>Controle Richtlijnen</t>
  </si>
  <si>
    <t>Overige Opmerkingen</t>
  </si>
  <si>
    <t>PAV &gt; 3*80A (per aansluiting)</t>
  </si>
  <si>
    <t xml:space="preserve">  </t>
  </si>
  <si>
    <t>EUR/jaar/meter</t>
  </si>
  <si>
    <t>Verwachte tariefmutatie</t>
  </si>
  <si>
    <t>Categorie</t>
  </si>
  <si>
    <t>Bronverwijzing</t>
  </si>
  <si>
    <t>Indeling technische codes</t>
  </si>
  <si>
    <t>Omschrijving</t>
  </si>
  <si>
    <t>Deelmarktgrens</t>
  </si>
  <si>
    <t>Deelmarktgrenzen Transporttarieven</t>
  </si>
  <si>
    <t>Deelmarkt en deelmarktgrenzen</t>
  </si>
  <si>
    <t>Deelmarkt</t>
  </si>
  <si>
    <t>Knip</t>
  </si>
  <si>
    <t>Beveiliging</t>
  </si>
  <si>
    <t>Verbinding</t>
  </si>
  <si>
    <t>Eénmalige aansluitvergoeding t/m 25 meter</t>
  </si>
  <si>
    <t>Eénmalige aansluitvergoeding &gt; 25 meter</t>
  </si>
  <si>
    <t>Rekenvolumes Aansluitdienst 2017-2021 en tarieven</t>
  </si>
  <si>
    <t>In dit bestand worden per netbeheerder de rekenvolumes en tarieven gepresenteerd.</t>
  </si>
  <si>
    <t>Dit blad dient ter controle van het tarievenvoorstel. Op dit blad wordt gecontroleerd of het tarievenvoorstel aan de maximale totale inkomsten voldoet en of het rekenvolume niet gewijzigd is. Daarnaast wordt de verwachte tariefmutatie berekend.</t>
  </si>
  <si>
    <t>Contactpersoon</t>
  </si>
  <si>
    <t>Telefoonnummer</t>
  </si>
  <si>
    <t>ACM</t>
  </si>
  <si>
    <t>Postbus 16326</t>
  </si>
  <si>
    <t>2500 BH  Den Haag</t>
  </si>
  <si>
    <t>Telefoonnummer: 070 - 72 22 000</t>
  </si>
  <si>
    <t>E-mailadres: codatahelpdesk@acm.nl</t>
  </si>
  <si>
    <t>Dit conceptbestand maakt geen onderdeel uit van een besluit door ACM. Dit bestand is om die reden niet op zichzelf appellabel. Mogelijkheden ten aanzien van bezwaar en beroep zijn opgenomen in het besluit.</t>
  </si>
  <si>
    <t xml:space="preserve">Op dit blad wordt door de regionale netbeheerder een voorstel gedaan voor de transport- en aansluittarieven 2019. </t>
  </si>
  <si>
    <t>Elementen EAV tarieven</t>
  </si>
  <si>
    <t>Controle</t>
  </si>
  <si>
    <t>TI berekening 2019 Elektriciteit</t>
  </si>
  <si>
    <t>Contactgegevens</t>
  </si>
  <si>
    <t>Invuldatum</t>
  </si>
  <si>
    <t>Code bedrijf</t>
  </si>
  <si>
    <t>Naam bedrijf</t>
  </si>
  <si>
    <t>Adres</t>
  </si>
  <si>
    <t>Postcode</t>
  </si>
  <si>
    <t>Plaats</t>
  </si>
  <si>
    <t>E-mailadres</t>
  </si>
  <si>
    <t>Dit bestand is een concept. Aan dit bestand kunnen geen rechten worden ontleend</t>
  </si>
  <si>
    <t>ja</t>
  </si>
  <si>
    <t>Dit bestand maakt geen onderdeel uit van een besluit door ACM. Dit bestand is om die reden niet op zichzelf appellabel. Mogelijkheden ten aanzien van bezwaar en beroep zijn opgenomen in het besluit.</t>
  </si>
  <si>
    <t>TI-berekening regionale netbeheerders elektriciteit 2020</t>
  </si>
  <si>
    <t>Tarievenmodule transporttarieven 2020 Elektriciteit</t>
  </si>
  <si>
    <t>Dit Excel-bestand is bedoelt voor de tarievenvoorstellen voor het jaar 2020 voor de regionale netbeheerders elektriciteit.</t>
  </si>
  <si>
    <t>Deze berekeningen maken onderdeel uit van de tarievenbesluiten elektriciteit 2020.</t>
  </si>
  <si>
    <t>Tarievenvoorstel 2020</t>
  </si>
  <si>
    <t>Tarief 2020 (EUR)</t>
  </si>
  <si>
    <t>EUR, pp 2020</t>
  </si>
  <si>
    <t>TI berekening 2020 Elektriciteit</t>
  </si>
  <si>
    <t>somproduct vastrechttarieven 2019 en rekenvolumes REG2017 (alleen vastrecht)</t>
  </si>
  <si>
    <t>Totale Inkomsten 2020 inclusief correcties</t>
  </si>
  <si>
    <t>Omzet 2020 voor de transportdienst: Netvlakken HS en TS</t>
  </si>
  <si>
    <t>Omzet 2020 voor de transportdienst: Netvlakken MS</t>
  </si>
  <si>
    <t>Omzet 2020 voor de transportdienst: Blindvermogen</t>
  </si>
  <si>
    <t>Omzet 2020 voor de transportdienst: Netvlakken LS</t>
  </si>
  <si>
    <t>Omzet 2020 voor de periodieke aansluitdienst</t>
  </si>
  <si>
    <t>Omzet 2020 voor de eenmailige aansluitdienst</t>
  </si>
  <si>
    <t>Omzet tarievenvoorstel 2020</t>
  </si>
  <si>
    <t xml:space="preserve">Toegestane Totale Inkomsten 2020 (incl. correcties) </t>
  </si>
  <si>
    <t>Toegestane Totale Inkomsten 2020 (incl. correcties) excl. Vastrecht</t>
  </si>
  <si>
    <t>Is het bedrag "Totale Inkomsten 2020 inclusief correcties" in het tabblad Tarievenvoorstel ongewijzigd? Zo nee, waarom niet?</t>
  </si>
  <si>
    <t>Afnemers HS (110-150 kV) maximaal 600 uur p/jr</t>
  </si>
  <si>
    <t>Afnemers TS (25-50 kV) maximaal 600 uur p/jr</t>
  </si>
  <si>
    <t>Afnemers Trafo HS+TS/MS maximaal 600 uur p/jr</t>
  </si>
  <si>
    <t>Afnemers MS (1-20 kV) MS-Transport</t>
  </si>
  <si>
    <t>Afnemers MS (1-20 kV) MS en MS-Distributie</t>
  </si>
  <si>
    <t>A1</t>
  </si>
  <si>
    <t>A2.1</t>
  </si>
  <si>
    <t>A2.2</t>
  </si>
  <si>
    <t/>
  </si>
  <si>
    <t>A3</t>
  </si>
  <si>
    <t>A3, A4, A5</t>
  </si>
  <si>
    <t>A6</t>
  </si>
  <si>
    <t>PAV Meerlengte 3-10 MVA</t>
  </si>
  <si>
    <t>A3, A5</t>
  </si>
  <si>
    <t>A4, A5</t>
  </si>
  <si>
    <t>A1 Meerlengte</t>
  </si>
  <si>
    <t>A2.1 Meerlengte</t>
  </si>
  <si>
    <t>A2.2 Meerlengte</t>
  </si>
  <si>
    <t>A3 Meerlengte</t>
  </si>
  <si>
    <t>A3, A5 Meerlengte</t>
  </si>
  <si>
    <t>A4, A5 Meerlengte</t>
  </si>
  <si>
    <t>A6 Meerlengte</t>
  </si>
  <si>
    <t xml:space="preserve"> 0 t/m 1*6A LS</t>
  </si>
  <si>
    <t xml:space="preserve"> 0 t/m 3*25A en 1*40A </t>
  </si>
  <si>
    <t xml:space="preserve"> &gt;3*25A en t/m 3*40A </t>
  </si>
  <si>
    <t xml:space="preserve"> &gt;3*40A en t/m 3*50A </t>
  </si>
  <si>
    <t xml:space="preserve"> &gt;3*50A en t/m 3*63A </t>
  </si>
  <si>
    <t xml:space="preserve"> &gt;3*63A en t/m 3*80A </t>
  </si>
  <si>
    <t xml:space="preserve"> &gt;3*80A en t/m 3*100A </t>
  </si>
  <si>
    <t xml:space="preserve"> &gt;3*100A en t/m 3*125A </t>
  </si>
  <si>
    <t xml:space="preserve"> &gt;3*125A en t/m 3*160A </t>
  </si>
  <si>
    <t xml:space="preserve"> &gt;3*160A en t/m 3*200A </t>
  </si>
  <si>
    <t xml:space="preserve"> &gt;3*200A en t/m 3*225A </t>
  </si>
  <si>
    <t xml:space="preserve"> &gt;0,15 t/m 0.63 MVA met LS meting </t>
  </si>
  <si>
    <t xml:space="preserve"> &gt; 0.63 MVA t/m 1.2 MVA met LS meting </t>
  </si>
  <si>
    <t xml:space="preserve"> &gt; 1.2 MVA t/m 2 MVA met MS meting </t>
  </si>
  <si>
    <t xml:space="preserve"> &gt; 2 MVA t/m 5 MVA met MS meting </t>
  </si>
  <si>
    <t xml:space="preserve"> &gt; 5 MVA tot 10 MVA met MS meting </t>
  </si>
  <si>
    <t>&gt;3*80A en t/m 3*100A</t>
  </si>
  <si>
    <t>&gt;3*100A en t/m 3*125A</t>
  </si>
  <si>
    <t>&gt;3*125A en t/m 3*160A</t>
  </si>
  <si>
    <t>&gt;3*160A en t/m 3*200A</t>
  </si>
  <si>
    <t>&gt;3*200A en t/m 3*225A</t>
  </si>
  <si>
    <t>&gt;0,15 t/m 0.63 MVA met LS meting</t>
  </si>
  <si>
    <t>&gt; 0.63 MVA t/m 1.2 MVA met LS meting</t>
  </si>
  <si>
    <t>&gt; 1.2 MVA t/m 2 MVA met MS meting</t>
  </si>
  <si>
    <t>&gt; 2 MVA t/m 5 MVA met MS meting</t>
  </si>
  <si>
    <t>&gt; 5 MVA tot 10 MVA met MS meting</t>
  </si>
  <si>
    <t>0 t/m 3*25A en 1*40A</t>
  </si>
  <si>
    <t>&gt;3*25A en t/m 3*40A</t>
  </si>
  <si>
    <t>&gt;3*40A en t/m 3*50A</t>
  </si>
  <si>
    <t>&gt;3*50A en t/m 3*63A</t>
  </si>
  <si>
    <t>&gt;3*63A en t/m 3*80A</t>
  </si>
  <si>
    <t xml:space="preserve">Afnemers LS (&gt;3*80A t/m 3*225A) </t>
  </si>
  <si>
    <t>Afnemers EHS/HS (&gt;=110 kV)</t>
  </si>
  <si>
    <t>Afnemers Trafo HS + TS/MS</t>
  </si>
  <si>
    <t xml:space="preserve">3-10 MVA </t>
  </si>
  <si>
    <t xml:space="preserve">Afnemers 0  t/m 3*25A </t>
  </si>
  <si>
    <t xml:space="preserve">Afnemers &gt; 3*25A t/m 3*80A </t>
  </si>
  <si>
    <t>Tarievenmodule RNB E 2019 Rendo</t>
  </si>
  <si>
    <t>berekening-totale-inkomsten-2019-regionaal-netbeheer-elektriciteit</t>
  </si>
  <si>
    <t>https://www.acm.nl/sites/default/files/documents/2018-11/berekening-totale-inkomsten-2019-regionaal-netbeheer-elektriciteit.xlsx</t>
  </si>
  <si>
    <t>tarievenblad-rendo-elektriciteit-2019</t>
  </si>
  <si>
    <t>https://www.acm.nl/sites/default/files/documents/2018-11/tarievenblad-rendo-elektriciteit-2019.xlsx</t>
  </si>
  <si>
    <t>ACM/19/035808</t>
  </si>
  <si>
    <t xml:space="preserve"> &gt;2,0 MVA en fysieke aansluitwijze conform MS Transport </t>
  </si>
  <si>
    <t xml:space="preserve"> &gt;1,2 MVA t/m 2,0 MVA óf &gt;2,0 MVA en fysieke aansluitwijze conform MS Distributie </t>
  </si>
  <si>
    <t xml:space="preserve"> &gt;3x225A t/m 1,2 MVA </t>
  </si>
  <si>
    <t xml:space="preserve"> &gt;3x80A t/m 3x225A </t>
  </si>
  <si>
    <t>N.V. RENDO</t>
  </si>
  <si>
    <t>Postbus 18</t>
  </si>
  <si>
    <t>7940 AA</t>
  </si>
  <si>
    <t>Meppel</t>
  </si>
  <si>
    <t>NV RENDO heeft geen bezwaar tegen de openbaarmaking van het tarievenbesluit zonder daarbij de wachttijd van 10 werkdagen in acht te nemen.</t>
  </si>
  <si>
    <t>alle tarieven blijven in de bandbreedte +/- 4% + verwachte tariefmutatie</t>
  </si>
  <si>
    <t>Ja</t>
  </si>
  <si>
    <t>n.v.t.</t>
  </si>
  <si>
    <t>Tarievenmodule tarieven 2020 elektriciteit RENDO</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</si>
</sst>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0_-;_-* #,##0\-;_-* &quot;-&quot;??_-;_-@_-"/>
    <numFmt numFmtId="168" formatCode="_(* #,##0_);_(* \(#,##0\);_(* &quot;-&quot;_);_(@_)"/>
    <numFmt numFmtId="169" formatCode="&quot;£ &quot;#,##0;\-&quot;£ &quot;#,##0"/>
    <numFmt numFmtId="170" formatCode="_ * #,##0.0000_ ;_ * \-#,##0.0000_ ;_ * &quot;-&quot;??_ ;_ @_ "/>
    <numFmt numFmtId="171" formatCode="0.0000"/>
    <numFmt numFmtId="172" formatCode="_ [$€-413]\ * #,##0.00_ ;_ [$€-413]\ * \-#,##0.00_ ;_ [$€-413]\ * &quot;-&quot;??_ ;_ @_ "/>
    <numFmt numFmtId="173" formatCode="_ [$€-413]\ * #,##0_ ;_ [$€-413]\ * \-#,##0_ ;_ [$€-413]\ * &quot;-&quot;??_ ;_ @_ "/>
    <numFmt numFmtId="174" formatCode="_ * #,##0.000_ ;_ * \-#,##0.000_ ;_ * &quot;-&quot;??_ ;_ @_ "/>
  </numFmts>
  <fonts count="55"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9"/>
      <name val="Arial"/>
      <family val="2"/>
    </font>
    <font>
      <sz val="10"/>
      <name val="ScalaSans"/>
      <family val="2"/>
    </font>
    <font>
      <b/>
      <sz val="11"/>
      <color indexed="52"/>
      <name val="Calibri"/>
      <family val="2"/>
    </font>
    <font>
      <sz val="11"/>
      <color indexed="52"/>
      <name val="Calibri"/>
      <family val="2"/>
    </font>
    <font>
      <sz val="11"/>
      <color indexed="17"/>
      <name val="Calibri"/>
      <family val="2"/>
    </font>
    <font>
      <sz val="11"/>
      <color indexed="60"/>
      <name val="Calibri"/>
      <family val="2"/>
    </font>
    <font>
      <sz val="9"/>
      <name val="Arial"/>
      <family val="2"/>
    </font>
    <font>
      <b/>
      <sz val="18"/>
      <color indexed="56"/>
      <name val="Cambria"/>
      <family val="2"/>
    </font>
    <font>
      <b/>
      <sz val="11"/>
      <color indexed="8"/>
      <name val="Calibri"/>
      <family val="2"/>
    </font>
    <font>
      <sz val="11"/>
      <color indexed="10"/>
      <name val="Calibri"/>
      <family val="2"/>
    </font>
    <font>
      <sz val="9.5"/>
      <name val="Arial"/>
      <family val="2"/>
    </font>
    <font>
      <sz val="7"/>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Arial"/>
      <family val="2"/>
    </font>
    <font>
      <sz val="11"/>
      <color theme="1"/>
      <name val="Arial"/>
      <family val="2"/>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indexed="42"/>
      </patternFill>
    </fill>
    <fill>
      <patternFill patternType="solid">
        <fgColor indexed="22"/>
      </patternFill>
    </fill>
    <fill>
      <patternFill patternType="solid">
        <fgColor indexed="43"/>
      </patternFill>
    </fill>
    <fill>
      <patternFill patternType="solid">
        <fgColor rgb="FF99FF99"/>
        <bgColor indexed="64"/>
      </patternFill>
    </fill>
    <fill>
      <patternFill patternType="solid">
        <fgColor rgb="FFE1FFE1"/>
        <bgColor indexed="64"/>
      </patternFill>
    </fill>
    <fill>
      <patternFill patternType="solid">
        <fgColor rgb="FF99CCFF"/>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00B0F0"/>
        <bgColor indexed="64"/>
      </patternFill>
    </fill>
    <fill>
      <patternFill patternType="solid">
        <fgColor theme="1"/>
        <bgColor indexed="64"/>
      </patternFill>
    </fill>
  </fills>
  <borders count="3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s>
  <cellStyleXfs count="124">
    <xf numFmtId="0" fontId="0" fillId="0" borderId="0">
      <alignment vertical="top"/>
    </xf>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19" fillId="18" borderId="5" applyNumberFormat="0" applyAlignment="0" applyProtection="0"/>
    <xf numFmtId="0" fontId="20" fillId="19" borderId="6" applyNumberFormat="0" applyAlignment="0" applyProtection="0"/>
    <xf numFmtId="0" fontId="21" fillId="19" borderId="5" applyNumberFormat="0" applyAlignment="0" applyProtection="0"/>
    <xf numFmtId="0" fontId="22" fillId="0" borderId="7" applyNumberFormat="0" applyFill="0" applyAlignment="0" applyProtection="0"/>
    <xf numFmtId="0" fontId="16" fillId="20" borderId="8" applyNumberFormat="0" applyAlignment="0" applyProtection="0"/>
    <xf numFmtId="0" fontId="18" fillId="21" borderId="9" applyNumberFormat="0" applyFont="0" applyAlignment="0" applyProtection="0"/>
    <xf numFmtId="0" fontId="23" fillId="0" borderId="0" applyNumberFormat="0" applyFill="0" applyBorder="0" applyAlignment="0" applyProtection="0"/>
    <xf numFmtId="43" fontId="18" fillId="0" borderId="0" applyFont="0" applyFill="0" applyBorder="0" applyAlignment="0" applyProtection="0"/>
    <xf numFmtId="41" fontId="18" fillId="0" borderId="0" applyFont="0" applyFill="0" applyBorder="0" applyAlignment="0" applyProtection="0"/>
    <xf numFmtId="44" fontId="18" fillId="0" borderId="0" applyFont="0" applyFill="0" applyBorder="0" applyAlignment="0" applyProtection="0"/>
    <xf numFmtId="42" fontId="18" fillId="0" borderId="0" applyFont="0" applyFill="0" applyBorder="0" applyAlignment="0" applyProtection="0"/>
    <xf numFmtId="9" fontId="18" fillId="0" borderId="0" applyFont="0" applyFill="0" applyBorder="0" applyAlignment="0" applyProtection="0"/>
    <xf numFmtId="0" fontId="25" fillId="0" borderId="0" applyNumberFormat="0" applyFill="0" applyBorder="0" applyAlignment="0" applyProtection="0"/>
    <xf numFmtId="0" fontId="26" fillId="0" borderId="10" applyNumberFormat="0" applyFill="0" applyAlignment="0" applyProtection="0"/>
    <xf numFmtId="0" fontId="27" fillId="0" borderId="11" applyNumberFormat="0" applyFill="0" applyAlignment="0" applyProtection="0"/>
    <xf numFmtId="0" fontId="28" fillId="0" borderId="12" applyNumberFormat="0" applyFill="0" applyAlignment="0" applyProtection="0"/>
    <xf numFmtId="0" fontId="28" fillId="0" borderId="0" applyNumberFormat="0" applyFill="0" applyBorder="0" applyAlignment="0" applyProtection="0"/>
    <xf numFmtId="0" fontId="17" fillId="0" borderId="0" applyNumberFormat="0" applyFill="0" applyBorder="0" applyAlignment="0" applyProtection="0"/>
    <xf numFmtId="0" fontId="29" fillId="0" borderId="0" applyNumberFormat="0" applyFill="0" applyBorder="0" applyAlignment="0" applyProtection="0"/>
    <xf numFmtId="0" fontId="30" fillId="0" borderId="13" applyNumberFormat="0" applyFill="0" applyAlignment="0" applyProtection="0"/>
    <xf numFmtId="0" fontId="31"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31" fillId="42" borderId="0" applyNumberFormat="0" applyBorder="0" applyAlignment="0" applyProtection="0"/>
    <xf numFmtId="0" fontId="31"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31" fillId="46" borderId="0" applyNumberFormat="0" applyBorder="0" applyAlignment="0" applyProtection="0"/>
    <xf numFmtId="0" fontId="32" fillId="0" borderId="0" applyNumberFormat="0" applyFill="0" applyBorder="0" applyAlignment="0" applyProtection="0"/>
    <xf numFmtId="49" fontId="24" fillId="0" borderId="0" applyFill="0" applyBorder="0" applyAlignment="0" applyProtection="0"/>
    <xf numFmtId="43" fontId="8" fillId="14" borderId="0" applyFont="0" applyFill="0" applyBorder="0" applyAlignment="0" applyProtection="0">
      <alignment vertical="top"/>
    </xf>
    <xf numFmtId="10" fontId="8" fillId="0" borderId="0" applyFont="0" applyFill="0" applyBorder="0" applyAlignment="0" applyProtection="0">
      <alignment vertical="top"/>
    </xf>
    <xf numFmtId="0" fontId="35" fillId="51" borderId="24" applyNumberFormat="0" applyAlignment="0" applyProtection="0"/>
    <xf numFmtId="0" fontId="37" fillId="50" borderId="0" applyNumberFormat="0" applyBorder="0" applyAlignment="0" applyProtection="0"/>
    <xf numFmtId="0" fontId="36" fillId="0" borderId="25" applyNumberFormat="0" applyFill="0" applyAlignment="0" applyProtection="0"/>
    <xf numFmtId="0" fontId="38" fillId="52" borderId="0" applyNumberFormat="0" applyBorder="0" applyAlignment="0" applyProtection="0"/>
    <xf numFmtId="0" fontId="40" fillId="0" borderId="0" applyNumberFormat="0" applyFill="0" applyBorder="0" applyAlignment="0" applyProtection="0"/>
    <xf numFmtId="0" fontId="41" fillId="0" borderId="26" applyNumberFormat="0" applyFill="0" applyAlignment="0" applyProtection="0"/>
    <xf numFmtId="0" fontId="42" fillId="0" borderId="0" applyNumberFormat="0" applyFill="0" applyBorder="0" applyAlignment="0" applyProtection="0"/>
    <xf numFmtId="0" fontId="39" fillId="0" borderId="0">
      <alignment vertical="top"/>
    </xf>
    <xf numFmtId="0" fontId="39" fillId="0" borderId="0">
      <alignment vertical="top"/>
    </xf>
    <xf numFmtId="38" fontId="8" fillId="0" borderId="0" applyFont="0" applyFill="0" applyBorder="0" applyAlignment="0" applyProtection="0"/>
    <xf numFmtId="0" fontId="8" fillId="0" borderId="0" applyNumberFormat="0" applyFill="0" applyBorder="0" applyAlignment="0" applyProtection="0"/>
    <xf numFmtId="0" fontId="39" fillId="0" borderId="0">
      <alignment vertical="top"/>
    </xf>
    <xf numFmtId="168" fontId="8" fillId="0" borderId="0" applyFont="0" applyFill="0" applyBorder="0" applyAlignment="0" applyProtection="0"/>
    <xf numFmtId="43" fontId="2" fillId="0" borderId="0" applyFont="0" applyFill="0" applyBorder="0" applyAlignment="0" applyProtection="0"/>
    <xf numFmtId="0" fontId="2" fillId="0" borderId="0"/>
    <xf numFmtId="10" fontId="8" fillId="0" borderId="0" applyFont="0" applyFill="0" applyBorder="0" applyAlignment="0" applyProtection="0">
      <alignment vertical="top"/>
    </xf>
    <xf numFmtId="165" fontId="8" fillId="0" borderId="0" applyFont="0" applyFill="0" applyBorder="0" applyAlignment="0" applyProtection="0"/>
    <xf numFmtId="165" fontId="8" fillId="0" borderId="0" applyFont="0" applyFill="0" applyBorder="0" applyAlignment="0" applyProtection="0"/>
    <xf numFmtId="0" fontId="8" fillId="0" borderId="0"/>
    <xf numFmtId="43" fontId="8" fillId="14" borderId="0" applyFont="0" applyFill="0" applyBorder="0" applyAlignment="0" applyProtection="0">
      <alignment vertical="top"/>
    </xf>
    <xf numFmtId="49" fontId="12" fillId="0" borderId="0">
      <alignment vertical="top"/>
    </xf>
    <xf numFmtId="0" fontId="8" fillId="0" borderId="0">
      <alignment vertical="top"/>
    </xf>
    <xf numFmtId="49" fontId="13" fillId="0" borderId="0">
      <alignment vertical="top"/>
    </xf>
    <xf numFmtId="43" fontId="8" fillId="16" borderId="0">
      <alignment vertical="top"/>
    </xf>
    <xf numFmtId="43" fontId="8" fillId="9" borderId="0">
      <alignment vertical="top"/>
    </xf>
    <xf numFmtId="43" fontId="8" fillId="47" borderId="0" applyNumberFormat="0">
      <alignment vertical="top"/>
    </xf>
    <xf numFmtId="43" fontId="8" fillId="54" borderId="0">
      <alignment vertical="top"/>
    </xf>
    <xf numFmtId="43" fontId="8" fillId="12" borderId="0">
      <alignment vertical="top"/>
    </xf>
    <xf numFmtId="43" fontId="8" fillId="15" borderId="0">
      <alignment vertical="top"/>
    </xf>
    <xf numFmtId="49" fontId="9" fillId="22" borderId="1">
      <alignment vertical="top"/>
    </xf>
    <xf numFmtId="49" fontId="11" fillId="5" borderId="1">
      <alignment vertical="top"/>
    </xf>
    <xf numFmtId="43" fontId="8" fillId="14" borderId="0">
      <alignment vertical="top"/>
    </xf>
    <xf numFmtId="43" fontId="8" fillId="53" borderId="0">
      <alignment vertical="top"/>
    </xf>
    <xf numFmtId="0" fontId="8" fillId="0" borderId="0"/>
    <xf numFmtId="49" fontId="9" fillId="22" borderId="1">
      <alignment vertical="top"/>
    </xf>
    <xf numFmtId="49" fontId="9" fillId="0" borderId="0">
      <alignment vertical="top"/>
    </xf>
    <xf numFmtId="49" fontId="11" fillId="5" borderId="1">
      <alignment vertical="top"/>
    </xf>
    <xf numFmtId="169" fontId="8" fillId="0" borderId="0"/>
    <xf numFmtId="0" fontId="45" fillId="0" borderId="10" applyNumberFormat="0" applyFill="0" applyAlignment="0" applyProtection="0"/>
    <xf numFmtId="0" fontId="46" fillId="0" borderId="11" applyNumberFormat="0" applyFill="0" applyAlignment="0" applyProtection="0"/>
    <xf numFmtId="0" fontId="47" fillId="0" borderId="12" applyNumberFormat="0" applyFill="0" applyAlignment="0" applyProtection="0"/>
    <xf numFmtId="0" fontId="47" fillId="0" borderId="0" applyNumberFormat="0" applyFill="0" applyBorder="0" applyAlignment="0" applyProtection="0"/>
    <xf numFmtId="0" fontId="6" fillId="3" borderId="0" applyNumberFormat="0" applyBorder="0" applyAlignment="0" applyProtection="0"/>
    <xf numFmtId="0" fontId="48" fillId="18" borderId="5" applyNumberFormat="0" applyAlignment="0" applyProtection="0"/>
    <xf numFmtId="0" fontId="49" fillId="19" borderId="6" applyNumberFormat="0" applyAlignment="0" applyProtection="0"/>
    <xf numFmtId="0" fontId="50" fillId="20" borderId="8" applyNumberFormat="0" applyAlignment="0" applyProtection="0"/>
    <xf numFmtId="0" fontId="51" fillId="0" borderId="0" applyNumberFormat="0" applyFill="0" applyBorder="0" applyAlignment="0" applyProtection="0"/>
    <xf numFmtId="0" fontId="52"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52" fillId="30" borderId="0" applyNumberFormat="0" applyBorder="0" applyAlignment="0" applyProtection="0"/>
    <xf numFmtId="0" fontId="52"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52" fillId="34" borderId="0" applyNumberFormat="0" applyBorder="0" applyAlignment="0" applyProtection="0"/>
    <xf numFmtId="0" fontId="52"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52" fillId="38" borderId="0" applyNumberFormat="0" applyBorder="0" applyAlignment="0" applyProtection="0"/>
    <xf numFmtId="0" fontId="52"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52" fillId="42" borderId="0" applyNumberFormat="0" applyBorder="0" applyAlignment="0" applyProtection="0"/>
    <xf numFmtId="0" fontId="52"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52" fillId="46" borderId="0" applyNumberFormat="0" applyBorder="0" applyAlignment="0" applyProtection="0"/>
    <xf numFmtId="0" fontId="1" fillId="0" borderId="0"/>
  </cellStyleXfs>
  <cellXfs count="199">
    <xf numFmtId="0" fontId="0" fillId="0" borderId="0" xfId="0">
      <alignment vertical="top"/>
    </xf>
    <xf numFmtId="0" fontId="8" fillId="0" borderId="0" xfId="70" applyFont="1" applyFill="1" applyBorder="1" applyAlignment="1">
      <alignment horizontal="left" vertical="top" wrapText="1"/>
    </xf>
    <xf numFmtId="164" fontId="4" fillId="0" borderId="32" xfId="71" applyNumberFormat="1" applyFont="1" applyFill="1" applyBorder="1" applyAlignment="1"/>
    <xf numFmtId="0" fontId="8" fillId="0" borderId="32" xfId="73" applyFont="1" applyBorder="1">
      <alignment vertical="top"/>
    </xf>
    <xf numFmtId="164" fontId="4" fillId="0" borderId="0" xfId="71" applyNumberFormat="1" applyFont="1" applyFill="1" applyAlignment="1"/>
    <xf numFmtId="0" fontId="8" fillId="0" borderId="14" xfId="73" applyFont="1" applyBorder="1">
      <alignment vertical="top"/>
    </xf>
    <xf numFmtId="0" fontId="8" fillId="0" borderId="29" xfId="73" applyFont="1" applyBorder="1">
      <alignment vertical="top"/>
    </xf>
    <xf numFmtId="43" fontId="8" fillId="0" borderId="0" xfId="73" applyNumberFormat="1" applyBorder="1">
      <alignment vertical="top"/>
    </xf>
    <xf numFmtId="0" fontId="8" fillId="0" borderId="14" xfId="73" applyBorder="1">
      <alignment vertical="top"/>
    </xf>
    <xf numFmtId="0" fontId="8" fillId="0" borderId="29" xfId="73" applyBorder="1">
      <alignment vertical="top"/>
    </xf>
    <xf numFmtId="0" fontId="8" fillId="0" borderId="32" xfId="73" applyBorder="1">
      <alignment vertical="top"/>
    </xf>
    <xf numFmtId="165" fontId="8" fillId="0" borderId="14" xfId="65" applyNumberFormat="1" applyFont="1" applyFill="1" applyBorder="1" applyAlignment="1" applyProtection="1">
      <alignment horizontal="left"/>
      <protection locked="0"/>
    </xf>
    <xf numFmtId="165" fontId="8" fillId="0" borderId="29" xfId="65" applyNumberFormat="1" applyFont="1" applyFill="1" applyBorder="1" applyAlignment="1" applyProtection="1">
      <alignment horizontal="left"/>
      <protection locked="0"/>
    </xf>
    <xf numFmtId="0" fontId="0" fillId="0" borderId="0" xfId="66" applyFont="1"/>
    <xf numFmtId="0" fontId="8" fillId="0" borderId="0" xfId="66" applyFont="1"/>
    <xf numFmtId="165" fontId="8" fillId="0" borderId="32" xfId="69" applyNumberFormat="1" applyFont="1" applyFill="1" applyBorder="1"/>
    <xf numFmtId="165" fontId="8" fillId="0" borderId="14" xfId="69" applyNumberFormat="1" applyFont="1" applyFill="1" applyBorder="1"/>
    <xf numFmtId="167" fontId="4" fillId="0" borderId="0" xfId="69" applyNumberFormat="1" applyFont="1" applyFill="1" applyBorder="1" applyAlignment="1">
      <alignment horizontal="center"/>
    </xf>
    <xf numFmtId="167" fontId="8" fillId="0" borderId="0" xfId="65" applyNumberFormat="1" applyFont="1" applyFill="1" applyAlignment="1">
      <alignment horizontal="center"/>
    </xf>
    <xf numFmtId="167" fontId="8" fillId="0" borderId="0" xfId="69" applyNumberFormat="1" applyFont="1" applyFill="1" applyAlignment="1">
      <alignment horizontal="center"/>
    </xf>
    <xf numFmtId="0" fontId="4" fillId="0" borderId="0" xfId="66" applyFont="1" applyAlignment="1">
      <alignment horizontal="center"/>
    </xf>
    <xf numFmtId="165" fontId="4" fillId="0" borderId="0" xfId="69" applyFont="1"/>
    <xf numFmtId="167" fontId="4" fillId="0" borderId="0" xfId="69" applyNumberFormat="1" applyFont="1"/>
    <xf numFmtId="165" fontId="4" fillId="0" borderId="0" xfId="69" applyFont="1" applyAlignment="1">
      <alignment horizontal="center"/>
    </xf>
    <xf numFmtId="167" fontId="4" fillId="0" borderId="0" xfId="69" applyNumberFormat="1" applyFont="1" applyAlignment="1">
      <alignment horizontal="center"/>
    </xf>
    <xf numFmtId="167" fontId="8" fillId="0" borderId="32" xfId="69" applyNumberFormat="1" applyFont="1" applyFill="1" applyBorder="1"/>
    <xf numFmtId="167" fontId="8" fillId="0" borderId="14" xfId="69" applyNumberFormat="1" applyFont="1" applyFill="1" applyBorder="1"/>
    <xf numFmtId="10" fontId="8" fillId="0" borderId="0" xfId="67">
      <alignment vertical="top"/>
    </xf>
    <xf numFmtId="43" fontId="8" fillId="0" borderId="29" xfId="71" applyFont="1" applyFill="1" applyBorder="1" applyAlignment="1"/>
    <xf numFmtId="0" fontId="4" fillId="0" borderId="0" xfId="66" applyFont="1"/>
    <xf numFmtId="43" fontId="8" fillId="0" borderId="0" xfId="67" applyNumberFormat="1">
      <alignment vertical="top"/>
    </xf>
    <xf numFmtId="10" fontId="8" fillId="0" borderId="0" xfId="67" applyAlignment="1">
      <alignment horizontal="left" vertical="top"/>
    </xf>
    <xf numFmtId="164" fontId="4" fillId="0" borderId="0" xfId="71" applyNumberFormat="1" applyFont="1" applyFill="1" applyBorder="1" applyAlignment="1"/>
    <xf numFmtId="0" fontId="9" fillId="0" borderId="0" xfId="66" applyFont="1"/>
    <xf numFmtId="0" fontId="8" fillId="0" borderId="0" xfId="70"/>
    <xf numFmtId="0" fontId="9" fillId="8" borderId="0" xfId="66" applyFont="1" applyFill="1"/>
    <xf numFmtId="164" fontId="8" fillId="0" borderId="2" xfId="73" applyNumberFormat="1" applyBorder="1">
      <alignment vertical="top"/>
    </xf>
    <xf numFmtId="43" fontId="8" fillId="0" borderId="2" xfId="73" applyNumberFormat="1" applyBorder="1">
      <alignment vertical="top"/>
    </xf>
    <xf numFmtId="0" fontId="8" fillId="49" borderId="16" xfId="70" applyFont="1" applyFill="1" applyBorder="1" applyAlignment="1">
      <alignment wrapText="1"/>
    </xf>
    <xf numFmtId="0" fontId="8" fillId="49" borderId="15" xfId="70" applyFont="1" applyFill="1" applyBorder="1" applyAlignment="1">
      <alignment horizontal="center" vertical="top"/>
    </xf>
    <xf numFmtId="0" fontId="34" fillId="49" borderId="23" xfId="70" applyNumberFormat="1" applyFont="1" applyFill="1" applyBorder="1" applyAlignment="1">
      <alignment horizontal="left" vertical="top" wrapText="1"/>
    </xf>
    <xf numFmtId="0" fontId="8" fillId="49" borderId="0" xfId="70" applyFont="1" applyFill="1" applyAlignment="1">
      <alignment horizontal="center" vertical="top"/>
    </xf>
    <xf numFmtId="0" fontId="8" fillId="49" borderId="21" xfId="70" applyFont="1" applyFill="1" applyBorder="1" applyAlignment="1">
      <alignment horizontal="center" vertical="top"/>
    </xf>
    <xf numFmtId="0" fontId="8" fillId="49" borderId="19" xfId="70" applyFont="1" applyFill="1" applyBorder="1" applyAlignment="1">
      <alignment horizontal="center" vertical="top"/>
    </xf>
    <xf numFmtId="0" fontId="8" fillId="49" borderId="17" xfId="70" applyFont="1" applyFill="1" applyBorder="1" applyAlignment="1">
      <alignment horizontal="center" vertical="top"/>
    </xf>
    <xf numFmtId="0" fontId="8" fillId="49" borderId="0" xfId="70" applyFont="1" applyFill="1" applyAlignment="1">
      <alignment horizontal="left" vertical="top" wrapText="1"/>
    </xf>
    <xf numFmtId="0" fontId="8" fillId="49" borderId="0" xfId="70" applyFont="1" applyFill="1" applyAlignment="1">
      <alignment horizontal="left" vertical="top"/>
    </xf>
    <xf numFmtId="0" fontId="43" fillId="0" borderId="0" xfId="70" applyFont="1" applyAlignment="1">
      <alignment wrapText="1"/>
    </xf>
    <xf numFmtId="0" fontId="8" fillId="0" borderId="0" xfId="70" applyAlignment="1">
      <alignment wrapText="1"/>
    </xf>
    <xf numFmtId="0" fontId="43" fillId="0" borderId="0" xfId="70" quotePrefix="1" applyFont="1" applyAlignment="1">
      <alignment wrapText="1"/>
    </xf>
    <xf numFmtId="0" fontId="8" fillId="0" borderId="0" xfId="70" applyFont="1" applyAlignment="1">
      <alignment vertical="center" wrapText="1"/>
    </xf>
    <xf numFmtId="0" fontId="8" fillId="0" borderId="0" xfId="70" quotePrefix="1" applyFont="1" applyFill="1" applyBorder="1" applyAlignment="1">
      <alignment horizontal="left" vertical="top" wrapText="1"/>
    </xf>
    <xf numFmtId="0" fontId="8" fillId="0" borderId="0" xfId="70" applyFont="1" applyFill="1" applyBorder="1" applyAlignment="1">
      <alignment wrapText="1"/>
    </xf>
    <xf numFmtId="0" fontId="8" fillId="49" borderId="0" xfId="70" applyFont="1" applyFill="1" applyBorder="1"/>
    <xf numFmtId="0" fontId="8" fillId="0" borderId="0" xfId="70" applyFont="1" applyFill="1" applyAlignment="1">
      <alignment horizontal="left" vertical="top" wrapText="1"/>
    </xf>
    <xf numFmtId="0" fontId="8" fillId="49" borderId="0" xfId="70" applyFont="1" applyFill="1" applyBorder="1" applyAlignment="1">
      <alignment horizontal="center" vertical="top"/>
    </xf>
    <xf numFmtId="10" fontId="8" fillId="15" borderId="0" xfId="67" applyFill="1" applyBorder="1">
      <alignment vertical="top"/>
    </xf>
    <xf numFmtId="166" fontId="8" fillId="0" borderId="2" xfId="67" applyNumberFormat="1" applyFont="1" applyFill="1" applyBorder="1" applyAlignment="1">
      <alignment vertical="center"/>
    </xf>
    <xf numFmtId="164" fontId="8" fillId="16" borderId="0" xfId="75" applyNumberFormat="1" applyBorder="1">
      <alignment vertical="top"/>
    </xf>
    <xf numFmtId="164" fontId="8" fillId="0" borderId="32" xfId="69" applyNumberFormat="1" applyFont="1" applyFill="1" applyBorder="1" applyAlignment="1"/>
    <xf numFmtId="167" fontId="8" fillId="0" borderId="29" xfId="69" applyNumberFormat="1" applyFont="1" applyFill="1" applyBorder="1"/>
    <xf numFmtId="164" fontId="8" fillId="48" borderId="2" xfId="69" applyNumberFormat="1" applyFont="1" applyFill="1" applyBorder="1" applyAlignment="1"/>
    <xf numFmtId="39" fontId="33" fillId="48" borderId="0" xfId="70" applyNumberFormat="1" applyFont="1" applyFill="1" applyBorder="1" applyAlignment="1">
      <alignment horizontal="center" vertical="center"/>
    </xf>
    <xf numFmtId="164" fontId="8" fillId="0" borderId="0" xfId="68" applyNumberFormat="1" applyFont="1" applyFill="1" applyBorder="1" applyAlignment="1">
      <alignment vertical="center"/>
    </xf>
    <xf numFmtId="43" fontId="8" fillId="0" borderId="0" xfId="73" applyNumberFormat="1">
      <alignment vertical="top"/>
    </xf>
    <xf numFmtId="164" fontId="8" fillId="0" borderId="0" xfId="71" applyNumberFormat="1" applyFont="1" applyFill="1" applyAlignment="1"/>
    <xf numFmtId="0" fontId="8" fillId="0" borderId="0" xfId="70" applyNumberFormat="1" applyFont="1" applyFill="1" applyBorder="1" applyAlignment="1">
      <alignment horizontal="right" vertical="center"/>
    </xf>
    <xf numFmtId="164" fontId="8" fillId="48" borderId="0" xfId="71" applyNumberFormat="1" applyFont="1" applyFill="1" applyBorder="1" applyAlignment="1">
      <alignment vertical="center"/>
    </xf>
    <xf numFmtId="164" fontId="8" fillId="14" borderId="0" xfId="83" applyNumberFormat="1">
      <alignment vertical="top"/>
    </xf>
    <xf numFmtId="0" fontId="8" fillId="48" borderId="0" xfId="70" applyNumberFormat="1" applyFont="1" applyFill="1" applyBorder="1" applyAlignment="1">
      <alignment vertical="center"/>
    </xf>
    <xf numFmtId="0" fontId="8" fillId="0" borderId="0" xfId="70" applyFont="1" applyFill="1" applyBorder="1" applyAlignment="1">
      <alignment horizontal="right" vertical="center"/>
    </xf>
    <xf numFmtId="0" fontId="8" fillId="48" borderId="0" xfId="70" applyFont="1" applyFill="1" applyBorder="1" applyAlignment="1">
      <alignment vertical="center"/>
    </xf>
    <xf numFmtId="167" fontId="8" fillId="0" borderId="2" xfId="69" applyNumberFormat="1" applyFont="1" applyFill="1" applyBorder="1"/>
    <xf numFmtId="0" fontId="8" fillId="0" borderId="0" xfId="70" applyFont="1" applyFill="1" applyBorder="1" applyAlignment="1">
      <alignment vertical="center"/>
    </xf>
    <xf numFmtId="0" fontId="8" fillId="48" borderId="0" xfId="70" applyFont="1" applyFill="1" applyBorder="1" applyAlignment="1">
      <alignment horizontal="right" vertical="center"/>
    </xf>
    <xf numFmtId="43" fontId="8" fillId="0" borderId="0" xfId="78" applyFill="1">
      <alignment vertical="top"/>
    </xf>
    <xf numFmtId="0" fontId="8" fillId="0" borderId="0" xfId="73" applyFont="1" applyAlignment="1">
      <alignment vertical="top"/>
    </xf>
    <xf numFmtId="0" fontId="8" fillId="48" borderId="0" xfId="73" applyFill="1">
      <alignment vertical="top"/>
    </xf>
    <xf numFmtId="43" fontId="8" fillId="16" borderId="33" xfId="75" applyBorder="1">
      <alignment vertical="top"/>
    </xf>
    <xf numFmtId="43" fontId="8" fillId="16" borderId="34" xfId="75" applyBorder="1">
      <alignment vertical="top"/>
    </xf>
    <xf numFmtId="43" fontId="8" fillId="16" borderId="28" xfId="75" applyBorder="1">
      <alignment vertical="top"/>
    </xf>
    <xf numFmtId="43" fontId="8" fillId="16" borderId="27" xfId="75" applyBorder="1">
      <alignment vertical="top"/>
    </xf>
    <xf numFmtId="43" fontId="8" fillId="16" borderId="36" xfId="75" applyBorder="1">
      <alignment vertical="top"/>
    </xf>
    <xf numFmtId="43" fontId="8" fillId="16" borderId="31" xfId="75" applyBorder="1">
      <alignment vertical="top"/>
    </xf>
    <xf numFmtId="43" fontId="8" fillId="14" borderId="32" xfId="78" applyFill="1" applyBorder="1">
      <alignment vertical="top"/>
    </xf>
    <xf numFmtId="43" fontId="8" fillId="53" borderId="32" xfId="84" applyNumberFormat="1" applyBorder="1">
      <alignment vertical="top"/>
    </xf>
    <xf numFmtId="43" fontId="8" fillId="14" borderId="14" xfId="78" applyFill="1" applyBorder="1">
      <alignment vertical="top"/>
    </xf>
    <xf numFmtId="43" fontId="8" fillId="53" borderId="14" xfId="84" applyNumberFormat="1" applyBorder="1">
      <alignment vertical="top"/>
    </xf>
    <xf numFmtId="43" fontId="8" fillId="14" borderId="29" xfId="78" applyFill="1" applyBorder="1">
      <alignment vertical="top"/>
    </xf>
    <xf numFmtId="43" fontId="8" fillId="53" borderId="29" xfId="84" applyNumberFormat="1" applyBorder="1">
      <alignment vertical="top"/>
    </xf>
    <xf numFmtId="0" fontId="17" fillId="0" borderId="0" xfId="73" applyFont="1">
      <alignment vertical="top"/>
    </xf>
    <xf numFmtId="0" fontId="8" fillId="0" borderId="1" xfId="73" applyBorder="1">
      <alignment vertical="top"/>
    </xf>
    <xf numFmtId="0" fontId="8" fillId="0" borderId="3" xfId="73" applyBorder="1">
      <alignment vertical="top"/>
    </xf>
    <xf numFmtId="43" fontId="8" fillId="53" borderId="33" xfId="84" applyNumberFormat="1" applyBorder="1">
      <alignment vertical="top"/>
    </xf>
    <xf numFmtId="0" fontId="8" fillId="0" borderId="35" xfId="73" applyBorder="1">
      <alignment vertical="top"/>
    </xf>
    <xf numFmtId="0" fontId="8" fillId="0" borderId="34" xfId="73" applyBorder="1">
      <alignment vertical="top"/>
    </xf>
    <xf numFmtId="43" fontId="8" fillId="53" borderId="28" xfId="84" applyNumberFormat="1" applyBorder="1">
      <alignment vertical="top"/>
    </xf>
    <xf numFmtId="0" fontId="8" fillId="0" borderId="0" xfId="73" applyBorder="1">
      <alignment vertical="top"/>
    </xf>
    <xf numFmtId="0" fontId="8" fillId="0" borderId="27" xfId="73" applyBorder="1">
      <alignment vertical="top"/>
    </xf>
    <xf numFmtId="43" fontId="8" fillId="53" borderId="36" xfId="84" applyNumberFormat="1" applyBorder="1">
      <alignment vertical="top"/>
    </xf>
    <xf numFmtId="0" fontId="8" fillId="0" borderId="30" xfId="73" applyBorder="1">
      <alignment vertical="top"/>
    </xf>
    <xf numFmtId="0" fontId="8" fillId="0" borderId="31" xfId="73" applyBorder="1">
      <alignment vertical="top"/>
    </xf>
    <xf numFmtId="0" fontId="11" fillId="5" borderId="1" xfId="82" applyNumberFormat="1">
      <alignment vertical="top"/>
    </xf>
    <xf numFmtId="0" fontId="8" fillId="0" borderId="2" xfId="73" applyBorder="1">
      <alignment vertical="top"/>
    </xf>
    <xf numFmtId="0" fontId="8" fillId="0" borderId="2" xfId="73" applyFont="1" applyBorder="1">
      <alignment vertical="top"/>
    </xf>
    <xf numFmtId="49" fontId="8" fillId="22" borderId="2" xfId="86" applyFont="1" applyBorder="1">
      <alignment vertical="top"/>
    </xf>
    <xf numFmtId="0" fontId="16" fillId="6" borderId="1" xfId="73" applyFont="1" applyFill="1" applyBorder="1">
      <alignment vertical="top"/>
    </xf>
    <xf numFmtId="0" fontId="10" fillId="6" borderId="1" xfId="73" applyFont="1" applyFill="1" applyBorder="1">
      <alignment vertical="top"/>
    </xf>
    <xf numFmtId="0" fontId="11" fillId="6" borderId="1" xfId="73" applyFont="1" applyFill="1" applyBorder="1">
      <alignment vertical="top"/>
    </xf>
    <xf numFmtId="49" fontId="8" fillId="22" borderId="0" xfId="86" applyFont="1" applyBorder="1">
      <alignment vertical="top"/>
    </xf>
    <xf numFmtId="0" fontId="8" fillId="17" borderId="0" xfId="73" applyFill="1">
      <alignment vertical="top"/>
    </xf>
    <xf numFmtId="2" fontId="8" fillId="13" borderId="0" xfId="73" applyNumberFormat="1" applyFill="1">
      <alignment vertical="top"/>
    </xf>
    <xf numFmtId="0" fontId="8" fillId="14" borderId="0" xfId="73" applyFont="1" applyFill="1">
      <alignment vertical="top"/>
    </xf>
    <xf numFmtId="0" fontId="8" fillId="10" borderId="0" xfId="73" applyFont="1" applyFill="1">
      <alignment vertical="top"/>
    </xf>
    <xf numFmtId="0" fontId="8" fillId="11" borderId="0" xfId="73" applyFont="1" applyFill="1">
      <alignment vertical="top"/>
    </xf>
    <xf numFmtId="0" fontId="9" fillId="0" borderId="0" xfId="73" applyFont="1">
      <alignment vertical="top"/>
    </xf>
    <xf numFmtId="0" fontId="15" fillId="0" borderId="0" xfId="73" applyFont="1" applyFill="1">
      <alignment vertical="top"/>
    </xf>
    <xf numFmtId="43" fontId="15" fillId="0" borderId="0" xfId="71" applyFont="1" applyFill="1">
      <alignment vertical="top"/>
    </xf>
    <xf numFmtId="43" fontId="8" fillId="54" borderId="2" xfId="78" applyBorder="1">
      <alignment vertical="top"/>
    </xf>
    <xf numFmtId="43" fontId="8" fillId="0" borderId="0" xfId="71" applyFont="1" applyFill="1" applyBorder="1">
      <alignment vertical="top"/>
    </xf>
    <xf numFmtId="1" fontId="12" fillId="0" borderId="0" xfId="73" applyNumberFormat="1" applyFont="1" applyFill="1">
      <alignment vertical="top"/>
    </xf>
    <xf numFmtId="1" fontId="8" fillId="0" borderId="0" xfId="73" applyNumberFormat="1" applyFill="1">
      <alignment vertical="top"/>
    </xf>
    <xf numFmtId="43" fontId="8" fillId="12" borderId="0" xfId="79">
      <alignment vertical="top"/>
    </xf>
    <xf numFmtId="0" fontId="8" fillId="8" borderId="0" xfId="73" applyFill="1">
      <alignment vertical="top"/>
    </xf>
    <xf numFmtId="0" fontId="13" fillId="0" borderId="0" xfId="73" applyFont="1">
      <alignment vertical="top"/>
    </xf>
    <xf numFmtId="43" fontId="8" fillId="14" borderId="0" xfId="71" applyFill="1">
      <alignment vertical="top"/>
    </xf>
    <xf numFmtId="43" fontId="8" fillId="16" borderId="0" xfId="71" applyFill="1">
      <alignment vertical="top"/>
    </xf>
    <xf numFmtId="43" fontId="8" fillId="7" borderId="0" xfId="71" applyFill="1">
      <alignment vertical="top"/>
    </xf>
    <xf numFmtId="0" fontId="13" fillId="0" borderId="0" xfId="73" applyFont="1" applyFill="1">
      <alignment vertical="top"/>
    </xf>
    <xf numFmtId="9" fontId="8" fillId="0" borderId="0" xfId="73" applyNumberFormat="1">
      <alignment vertical="top"/>
    </xf>
    <xf numFmtId="0" fontId="8" fillId="0" borderId="2" xfId="73" applyBorder="1" applyAlignment="1">
      <alignment horizontal="left" vertical="top" wrapText="1"/>
    </xf>
    <xf numFmtId="0" fontId="8" fillId="0" borderId="2" xfId="73" applyFont="1" applyBorder="1" applyAlignment="1">
      <alignment horizontal="left" vertical="top" wrapText="1"/>
    </xf>
    <xf numFmtId="0" fontId="8" fillId="0" borderId="0" xfId="73" applyFill="1">
      <alignment vertical="top"/>
    </xf>
    <xf numFmtId="0" fontId="8" fillId="0" borderId="0" xfId="73">
      <alignment vertical="top"/>
    </xf>
    <xf numFmtId="0" fontId="8" fillId="0" borderId="0" xfId="73" applyFont="1">
      <alignment vertical="top"/>
    </xf>
    <xf numFmtId="43" fontId="8" fillId="15" borderId="0" xfId="80">
      <alignment vertical="top"/>
    </xf>
    <xf numFmtId="43" fontId="8" fillId="9" borderId="0" xfId="76">
      <alignment vertical="top"/>
    </xf>
    <xf numFmtId="49" fontId="13" fillId="0" borderId="0" xfId="74">
      <alignment vertical="top"/>
    </xf>
    <xf numFmtId="49" fontId="11" fillId="5" borderId="1" xfId="88">
      <alignment vertical="top"/>
    </xf>
    <xf numFmtId="43" fontId="8" fillId="53" borderId="0" xfId="84">
      <alignment vertical="top"/>
    </xf>
    <xf numFmtId="0" fontId="8" fillId="0" borderId="2" xfId="0" applyFont="1" applyBorder="1" applyAlignment="1">
      <alignment horizontal="left" vertical="top" wrapText="1"/>
    </xf>
    <xf numFmtId="0" fontId="0" fillId="0" borderId="0" xfId="0" applyFill="1" applyBorder="1">
      <alignment vertical="top"/>
    </xf>
    <xf numFmtId="170" fontId="8" fillId="53" borderId="2" xfId="84" applyNumberFormat="1" applyBorder="1">
      <alignment vertical="top"/>
    </xf>
    <xf numFmtId="0" fontId="0" fillId="0" borderId="2" xfId="0" applyFill="1" applyBorder="1">
      <alignment vertical="top"/>
    </xf>
    <xf numFmtId="49" fontId="9" fillId="22" borderId="1" xfId="81">
      <alignment vertical="top"/>
    </xf>
    <xf numFmtId="49" fontId="11" fillId="5" borderId="1" xfId="82">
      <alignment vertical="top"/>
    </xf>
    <xf numFmtId="164" fontId="8" fillId="0" borderId="0" xfId="83" applyNumberFormat="1" applyFill="1">
      <alignment vertical="top"/>
    </xf>
    <xf numFmtId="43" fontId="8" fillId="53" borderId="0" xfId="84" applyNumberFormat="1">
      <alignment vertical="top"/>
    </xf>
    <xf numFmtId="49" fontId="8" fillId="0" borderId="32" xfId="87" applyFont="1" applyBorder="1">
      <alignment vertical="top"/>
    </xf>
    <xf numFmtId="49" fontId="8" fillId="0" borderId="14" xfId="87" applyFont="1" applyBorder="1">
      <alignment vertical="top"/>
    </xf>
    <xf numFmtId="49" fontId="8" fillId="0" borderId="29" xfId="87" applyFont="1" applyBorder="1">
      <alignment vertical="top"/>
    </xf>
    <xf numFmtId="49" fontId="8" fillId="0" borderId="0" xfId="87" applyFont="1">
      <alignment vertical="top"/>
    </xf>
    <xf numFmtId="49" fontId="9" fillId="0" borderId="0" xfId="87" applyFont="1">
      <alignment vertical="top"/>
    </xf>
    <xf numFmtId="49" fontId="12" fillId="0" borderId="0" xfId="72">
      <alignment vertical="top"/>
    </xf>
    <xf numFmtId="170" fontId="8" fillId="53" borderId="0" xfId="84" applyNumberFormat="1">
      <alignment vertical="top"/>
    </xf>
    <xf numFmtId="164" fontId="8" fillId="53" borderId="0" xfId="84" applyNumberFormat="1">
      <alignment vertical="top"/>
    </xf>
    <xf numFmtId="39" fontId="9" fillId="0" borderId="0" xfId="85" applyNumberFormat="1" applyFont="1" applyBorder="1" applyAlignment="1" applyProtection="1"/>
    <xf numFmtId="49" fontId="9" fillId="22" borderId="1" xfId="86">
      <alignment vertical="top"/>
    </xf>
    <xf numFmtId="0" fontId="0" fillId="0" borderId="0" xfId="0" applyFill="1">
      <alignment vertical="top"/>
    </xf>
    <xf numFmtId="0" fontId="8" fillId="0" borderId="0" xfId="0" applyFont="1">
      <alignment vertical="top"/>
    </xf>
    <xf numFmtId="49" fontId="9" fillId="0" borderId="0" xfId="87">
      <alignment vertical="top"/>
    </xf>
    <xf numFmtId="0" fontId="0" fillId="0" borderId="0" xfId="0">
      <alignment vertical="top"/>
    </xf>
    <xf numFmtId="0" fontId="11" fillId="5" borderId="1" xfId="88" applyNumberFormat="1">
      <alignment vertical="top"/>
    </xf>
    <xf numFmtId="0" fontId="0" fillId="17" borderId="0" xfId="0" applyFill="1">
      <alignment vertical="top"/>
    </xf>
    <xf numFmtId="0" fontId="4" fillId="0" borderId="0" xfId="0" applyFont="1" applyAlignment="1"/>
    <xf numFmtId="0" fontId="4" fillId="0" borderId="0" xfId="0" applyFont="1" applyBorder="1" applyAlignment="1"/>
    <xf numFmtId="0" fontId="53" fillId="0" borderId="0" xfId="0" applyFont="1" applyFill="1" applyBorder="1" applyAlignment="1"/>
    <xf numFmtId="0" fontId="54" fillId="0" borderId="0" xfId="0" applyFont="1" applyFill="1" applyBorder="1" applyAlignment="1"/>
    <xf numFmtId="0" fontId="54" fillId="0" borderId="0" xfId="0" applyFont="1" applyAlignment="1"/>
    <xf numFmtId="0" fontId="0" fillId="0" borderId="14" xfId="0" applyFill="1" applyBorder="1" applyAlignment="1"/>
    <xf numFmtId="0" fontId="0" fillId="0" borderId="32" xfId="0" applyFill="1" applyBorder="1" applyAlignment="1"/>
    <xf numFmtId="0" fontId="4" fillId="14" borderId="2" xfId="0" applyFont="1" applyFill="1" applyBorder="1" applyAlignment="1"/>
    <xf numFmtId="0" fontId="4" fillId="7" borderId="29" xfId="0" applyFont="1" applyFill="1" applyBorder="1" applyAlignment="1"/>
    <xf numFmtId="0" fontId="4" fillId="15" borderId="14" xfId="0" applyFont="1" applyFill="1" applyBorder="1" applyAlignment="1"/>
    <xf numFmtId="0" fontId="4" fillId="55" borderId="29" xfId="0" applyFont="1" applyFill="1" applyBorder="1" applyAlignment="1"/>
    <xf numFmtId="0" fontId="4" fillId="56" borderId="14" xfId="0" applyFont="1" applyFill="1" applyBorder="1" applyAlignment="1"/>
    <xf numFmtId="0" fontId="4" fillId="57" borderId="14" xfId="0" applyFont="1" applyFill="1" applyBorder="1" applyAlignment="1"/>
    <xf numFmtId="0" fontId="4" fillId="58" borderId="29" xfId="0" applyFont="1" applyFill="1" applyBorder="1" applyAlignment="1"/>
    <xf numFmtId="0" fontId="4" fillId="55" borderId="14" xfId="0" applyFont="1" applyFill="1" applyBorder="1" applyAlignment="1"/>
    <xf numFmtId="0" fontId="4" fillId="59" borderId="14" xfId="0" applyFont="1" applyFill="1" applyBorder="1" applyAlignment="1"/>
    <xf numFmtId="0" fontId="4" fillId="14" borderId="29" xfId="0" applyFont="1" applyFill="1" applyBorder="1" applyAlignment="1"/>
    <xf numFmtId="0" fontId="4" fillId="7" borderId="14" xfId="0" applyFont="1" applyFill="1" applyBorder="1" applyAlignment="1"/>
    <xf numFmtId="171" fontId="4" fillId="0" borderId="0" xfId="123" applyNumberFormat="1" applyFont="1"/>
    <xf numFmtId="2" fontId="8" fillId="0" borderId="0" xfId="73" applyNumberFormat="1">
      <alignment vertical="top"/>
    </xf>
    <xf numFmtId="171" fontId="8" fillId="0" borderId="0" xfId="73" applyNumberFormat="1">
      <alignment vertical="top"/>
    </xf>
    <xf numFmtId="42" fontId="8" fillId="0" borderId="0" xfId="73" applyNumberFormat="1">
      <alignment vertical="top"/>
    </xf>
    <xf numFmtId="172" fontId="8" fillId="0" borderId="0" xfId="73" applyNumberFormat="1">
      <alignment vertical="top"/>
    </xf>
    <xf numFmtId="173" fontId="4" fillId="0" borderId="0" xfId="123" applyNumberFormat="1" applyFont="1" applyAlignment="1">
      <alignment horizontal="center"/>
    </xf>
    <xf numFmtId="166" fontId="8" fillId="0" borderId="0" xfId="67" applyNumberFormat="1">
      <alignment vertical="top"/>
    </xf>
    <xf numFmtId="167" fontId="8" fillId="0" borderId="0" xfId="73" applyNumberFormat="1">
      <alignment vertical="top"/>
    </xf>
    <xf numFmtId="14" fontId="8" fillId="53" borderId="2" xfId="84" applyNumberFormat="1" applyBorder="1">
      <alignment vertical="top"/>
    </xf>
    <xf numFmtId="43" fontId="8" fillId="53" borderId="4" xfId="84" applyNumberFormat="1" applyBorder="1">
      <alignment vertical="top"/>
    </xf>
    <xf numFmtId="43" fontId="8" fillId="53" borderId="0" xfId="84" applyAlignment="1">
      <alignment vertical="top" wrapText="1"/>
    </xf>
    <xf numFmtId="174" fontId="8" fillId="14" borderId="0" xfId="83" applyNumberFormat="1">
      <alignment vertical="top"/>
    </xf>
    <xf numFmtId="170" fontId="8" fillId="60" borderId="2" xfId="84" applyNumberFormat="1" applyFill="1" applyBorder="1">
      <alignment vertical="top"/>
    </xf>
    <xf numFmtId="0" fontId="0" fillId="60" borderId="0" xfId="0" applyFill="1">
      <alignment vertical="top"/>
    </xf>
    <xf numFmtId="0" fontId="8" fillId="49" borderId="18" xfId="70" applyNumberFormat="1" applyFont="1" applyFill="1" applyBorder="1" applyAlignment="1">
      <alignment horizontal="left" vertical="top" wrapText="1"/>
    </xf>
    <xf numFmtId="0" fontId="8" fillId="49" borderId="20" xfId="70" applyNumberFormat="1" applyFont="1" applyFill="1" applyBorder="1" applyAlignment="1">
      <alignment horizontal="left" vertical="top" wrapText="1"/>
    </xf>
    <xf numFmtId="0" fontId="8" fillId="49" borderId="22" xfId="70" applyNumberFormat="1" applyFont="1" applyFill="1" applyBorder="1" applyAlignment="1">
      <alignment horizontal="left" vertical="top" wrapText="1"/>
    </xf>
  </cellXfs>
  <cellStyles count="124">
    <cellStyle name=" 1" xfId="62"/>
    <cellStyle name=" 2" xfId="61"/>
    <cellStyle name=" 3" xfId="64"/>
    <cellStyle name=" 4" xfId="63"/>
    <cellStyle name=" 5" xfId="60"/>
    <cellStyle name=" 6" xfId="59"/>
    <cellStyle name="_kop1 Bladtitel" xfId="88"/>
    <cellStyle name="_kop1 Bladtitel 3" xfId="82"/>
    <cellStyle name="_kop2 Bloktitel" xfId="86"/>
    <cellStyle name="_kop2 Bloktitel 3" xfId="81"/>
    <cellStyle name="_kop3 Subkop" xfId="87"/>
    <cellStyle name="20% - Accent1" xfId="25" builtinId="30" hidden="1"/>
    <cellStyle name="20% - Accent1" xfId="100" builtinId="30" hidden="1" customBuiltin="1"/>
    <cellStyle name="20% - Accent2" xfId="29" builtinId="34" hidden="1"/>
    <cellStyle name="20% - Accent2" xfId="104" builtinId="34" hidden="1" customBuiltin="1"/>
    <cellStyle name="20% - Accent3" xfId="33" builtinId="38" hidden="1"/>
    <cellStyle name="20% - Accent3" xfId="108" builtinId="38" hidden="1" customBuiltin="1"/>
    <cellStyle name="20% - Accent4" xfId="37" builtinId="42" hidden="1"/>
    <cellStyle name="20% - Accent4" xfId="112" builtinId="42" hidden="1" customBuiltin="1"/>
    <cellStyle name="20% - Accent5" xfId="41" builtinId="46" hidden="1"/>
    <cellStyle name="20% - Accent5" xfId="116" builtinId="46" hidden="1" customBuiltin="1"/>
    <cellStyle name="20% - Accent6" xfId="45" builtinId="50" hidden="1"/>
    <cellStyle name="20% - Accent6" xfId="120" builtinId="50" hidden="1" customBuiltin="1"/>
    <cellStyle name="40% - Accent1" xfId="26" builtinId="31" hidden="1"/>
    <cellStyle name="40% - Accent1" xfId="101" builtinId="31" hidden="1" customBuiltin="1"/>
    <cellStyle name="40% - Accent2" xfId="30" builtinId="35" hidden="1"/>
    <cellStyle name="40% - Accent2" xfId="105" builtinId="35" hidden="1" customBuiltin="1"/>
    <cellStyle name="40% - Accent3" xfId="34" builtinId="39" hidden="1"/>
    <cellStyle name="40% - Accent3" xfId="109" builtinId="39" hidden="1" customBuiltin="1"/>
    <cellStyle name="40% - Accent4" xfId="38" builtinId="43" hidden="1"/>
    <cellStyle name="40% - Accent4" xfId="113" builtinId="43" hidden="1" customBuiltin="1"/>
    <cellStyle name="40% - Accent5" xfId="42" builtinId="47" hidden="1"/>
    <cellStyle name="40% - Accent5" xfId="117" builtinId="47" hidden="1" customBuiltin="1"/>
    <cellStyle name="40% - Accent6" xfId="46" builtinId="51" hidden="1"/>
    <cellStyle name="40% - Accent6" xfId="121" builtinId="51" hidden="1" customBuiltin="1"/>
    <cellStyle name="60% - Accent1" xfId="27" builtinId="32" hidden="1"/>
    <cellStyle name="60% - Accent1" xfId="102" builtinId="32" hidden="1" customBuiltin="1"/>
    <cellStyle name="60% - Accent2" xfId="31" builtinId="36" hidden="1"/>
    <cellStyle name="60% - Accent2" xfId="106" builtinId="36" hidden="1" customBuiltin="1"/>
    <cellStyle name="60% - Accent3" xfId="35" builtinId="40" hidden="1"/>
    <cellStyle name="60% - Accent3" xfId="110" builtinId="40" hidden="1" customBuiltin="1"/>
    <cellStyle name="60% - Accent4" xfId="39" builtinId="44" hidden="1"/>
    <cellStyle name="60% - Accent4" xfId="114" builtinId="44" hidden="1" customBuiltin="1"/>
    <cellStyle name="60% - Accent5" xfId="43" builtinId="48" hidden="1"/>
    <cellStyle name="60% - Accent5" xfId="118" builtinId="48" hidden="1" customBuiltin="1"/>
    <cellStyle name="60% - Accent6" xfId="47" builtinId="52" hidden="1"/>
    <cellStyle name="60% - Accent6" xfId="122" builtinId="52" hidden="1" customBuiltin="1"/>
    <cellStyle name="Accent1" xfId="24" builtinId="29" hidden="1"/>
    <cellStyle name="Accent1" xfId="99" builtinId="29" hidden="1" customBuiltin="1"/>
    <cellStyle name="Accent2" xfId="28" builtinId="33" hidden="1"/>
    <cellStyle name="Accent2" xfId="103" builtinId="33" hidden="1" customBuiltin="1"/>
    <cellStyle name="Accent3" xfId="32" builtinId="37" hidden="1"/>
    <cellStyle name="Accent3" xfId="107" builtinId="37" hidden="1" customBuiltin="1"/>
    <cellStyle name="Accent4" xfId="36" builtinId="41" hidden="1"/>
    <cellStyle name="Accent4" xfId="111" builtinId="41" hidden="1" customBuiltin="1"/>
    <cellStyle name="Accent5" xfId="40" builtinId="45" hidden="1"/>
    <cellStyle name="Accent5" xfId="115" builtinId="45" hidden="1" customBuiltin="1"/>
    <cellStyle name="Accent6" xfId="44" builtinId="49" hidden="1"/>
    <cellStyle name="Accent6" xfId="119" builtinId="49" hidden="1" customBuiltin="1"/>
    <cellStyle name="Bad" xfId="2" hidden="1"/>
    <cellStyle name="Berekening" xfId="6" builtinId="22" hidden="1"/>
    <cellStyle name="Berekening" xfId="52" builtinId="22" hidden="1" customBuiltin="1"/>
    <cellStyle name="Cel (tussen)resultaat" xfId="80"/>
    <cellStyle name="Cel Berekening" xfId="83"/>
    <cellStyle name="Cel Bijzonderheid" xfId="79"/>
    <cellStyle name="Cel Input" xfId="78"/>
    <cellStyle name="Cel Input Data" xfId="84"/>
    <cellStyle name="Cel n.v.t. (leeg)" xfId="77"/>
    <cellStyle name="Cel PM extern" xfId="76"/>
    <cellStyle name="Cel Verwijzing" xfId="75"/>
    <cellStyle name="Check Cell" xfId="8" hidden="1"/>
    <cellStyle name="Controlecel" xfId="97" builtinId="23" hidden="1" customBuiltin="1"/>
    <cellStyle name="D_Lanvin BP Roth croissance 03 en 04 " xfId="89"/>
    <cellStyle name="Explanatory Text" xfId="22" hidden="1"/>
    <cellStyle name="Gekoppelde cel" xfId="7" builtinId="24" hidden="1"/>
    <cellStyle name="Gekoppelde cel" xfId="54" builtinId="24" hidden="1" customBuiltin="1"/>
    <cellStyle name="Gevolgde hyperlink" xfId="48" builtinId="9" hidden="1"/>
    <cellStyle name="Goed" xfId="1" builtinId="26" hidden="1"/>
    <cellStyle name="Goed" xfId="53" builtinId="26" hidden="1" customBuiltin="1"/>
    <cellStyle name="Heading 1" xfId="17" hidden="1"/>
    <cellStyle name="Heading 2" xfId="18" hidden="1"/>
    <cellStyle name="Heading 3" xfId="19" hidden="1"/>
    <cellStyle name="Heading 4" xfId="20" hidden="1"/>
    <cellStyle name="Hyperlink" xfId="10" builtinId="8" hidden="1"/>
    <cellStyle name="Hyperlink" xfId="49" builtinId="8" hidden="1" customBuiltin="1"/>
    <cellStyle name="Input" xfId="4" hidden="1"/>
    <cellStyle name="Invoer" xfId="95" builtinId="20" hidden="1" customBuiltin="1"/>
    <cellStyle name="Komma" xfId="11" builtinId="3" hidden="1"/>
    <cellStyle name="Komma" xfId="50" builtinId="3" hidden="1"/>
    <cellStyle name="Komma" xfId="71" builtinId="3"/>
    <cellStyle name="Komma [0]" xfId="12" builtinId="6" hidden="1"/>
    <cellStyle name="Komma 10 2 2" xfId="69"/>
    <cellStyle name="Komma 14 2" xfId="68"/>
    <cellStyle name="Komma 2" xfId="65"/>
    <cellStyle name="Kop 1" xfId="90" builtinId="16" hidden="1" customBuiltin="1"/>
    <cellStyle name="Kop 2" xfId="91" builtinId="17" hidden="1" customBuiltin="1"/>
    <cellStyle name="Kop 3" xfId="92" builtinId="18" hidden="1" customBuiltin="1"/>
    <cellStyle name="Kop 4" xfId="93" builtinId="19" hidden="1" customBuiltin="1"/>
    <cellStyle name="Neutraal" xfId="3" builtinId="28" hidden="1"/>
    <cellStyle name="Neutraal" xfId="55" builtinId="28" hidden="1" customBuiltin="1"/>
    <cellStyle name="Note" xfId="9" hidden="1"/>
    <cellStyle name="Ongeldig" xfId="94" builtinId="27" hidden="1" customBuiltin="1"/>
    <cellStyle name="Opm. INTERN" xfId="74"/>
    <cellStyle name="Output" xfId="5" hidden="1"/>
    <cellStyle name="Procent" xfId="15" builtinId="5" hidden="1"/>
    <cellStyle name="Procent" xfId="51" builtinId="5" hidden="1"/>
    <cellStyle name="Procent" xfId="67" builtinId="5"/>
    <cellStyle name="Standaard" xfId="0" builtinId="0" customBuiltin="1"/>
    <cellStyle name="Standaard 2" xfId="70"/>
    <cellStyle name="Standaard 3" xfId="66"/>
    <cellStyle name="Standaard 3 4 2 2 2" xfId="123"/>
    <cellStyle name="Standaard ACM-DE" xfId="73"/>
    <cellStyle name="Standaard_Tabellen - CIV2_Format import PRD en Database voor NE6R (concept) v1 2" xfId="85"/>
    <cellStyle name="Titel" xfId="16" builtinId="15" hidden="1"/>
    <cellStyle name="Titel" xfId="56" builtinId="15" hidden="1" customBuiltin="1"/>
    <cellStyle name="Toelichting" xfId="72"/>
    <cellStyle name="Totaal" xfId="23" builtinId="25" hidden="1"/>
    <cellStyle name="Totaal" xfId="57" builtinId="25" hidden="1" customBuiltin="1"/>
    <cellStyle name="Uitvoer" xfId="96" builtinId="21" hidden="1" customBuiltin="1"/>
    <cellStyle name="Valuta" xfId="13" builtinId="4" hidden="1"/>
    <cellStyle name="Valuta [0]" xfId="14" builtinId="7" hidden="1"/>
    <cellStyle name="Verklarende tekst" xfId="98" builtinId="53" hidden="1" customBuiltin="1"/>
    <cellStyle name="Waarschuwingstekst" xfId="21" builtinId="11" hidden="1"/>
    <cellStyle name="Waarschuwingstekst" xfId="58" builtinId="11" hidden="1" customBuiltin="1"/>
  </cellStyles>
  <dxfs count="15">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FFCC99"/>
      <color rgb="FFFFFFCC"/>
      <color rgb="FFCCC8D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xmlns="" id="{00000000-0008-0000-0100-000002000000}"/>
            </a:ext>
          </a:extLst>
        </xdr:cNvPr>
        <xdr:cNvSpPr/>
      </xdr:nvSpPr>
      <xdr:spPr>
        <a:xfrm>
          <a:off x="5633250" y="3541780"/>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xmlns="" id="{00000000-0008-0000-0100-000003000000}"/>
            </a:ext>
          </a:extLst>
        </xdr:cNvPr>
        <xdr:cNvSpPr/>
      </xdr:nvSpPr>
      <xdr:spPr>
        <a:xfrm>
          <a:off x="3067051" y="3530555"/>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2019</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xmlns="" id="{00000000-0008-0000-0100-000004000000}"/>
            </a:ext>
          </a:extLst>
        </xdr:cNvPr>
        <xdr:cNvCxnSpPr>
          <a:stCxn id="6" idx="3"/>
          <a:endCxn id="3" idx="1"/>
        </xdr:cNvCxnSpPr>
      </xdr:nvCxnSpPr>
      <xdr:spPr>
        <a:xfrm flipV="1">
          <a:off x="2377807" y="3912968"/>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xmlns="" id="{00000000-0008-0000-0100-000005000000}"/>
            </a:ext>
          </a:extLst>
        </xdr:cNvPr>
        <xdr:cNvCxnSpPr>
          <a:stCxn id="3" idx="3"/>
          <a:endCxn id="2" idx="1"/>
        </xdr:cNvCxnSpPr>
      </xdr:nvCxnSpPr>
      <xdr:spPr>
        <a:xfrm>
          <a:off x="4880083" y="3912968"/>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xmlns="" id="{00000000-0008-0000-0100-000006000000}"/>
            </a:ext>
          </a:extLst>
        </xdr:cNvPr>
        <xdr:cNvSpPr/>
      </xdr:nvSpPr>
      <xdr:spPr>
        <a:xfrm>
          <a:off x="179293" y="3567395"/>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xmlns="" id="{00000000-0008-0000-0100-000007000000}"/>
            </a:ext>
          </a:extLst>
        </xdr:cNvPr>
        <xdr:cNvSpPr/>
      </xdr:nvSpPr>
      <xdr:spPr>
        <a:xfrm>
          <a:off x="3070410" y="2088216"/>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xmlns="" id="{00000000-0008-0000-0100-000008000000}"/>
            </a:ext>
          </a:extLst>
        </xdr:cNvPr>
        <xdr:cNvCxnSpPr>
          <a:stCxn id="7" idx="2"/>
          <a:endCxn id="3" idx="0"/>
        </xdr:cNvCxnSpPr>
      </xdr:nvCxnSpPr>
      <xdr:spPr>
        <a:xfrm>
          <a:off x="3972164" y="2853040"/>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CC8D9"/>
  </sheetPr>
  <dimension ref="B2:C38"/>
  <sheetViews>
    <sheetView showGridLines="0" tabSelected="1"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85546875" style="133" customWidth="1"/>
    <col min="2" max="2" width="39.85546875" style="133" customWidth="1"/>
    <col min="3" max="3" width="91.85546875" style="133" customWidth="1"/>
    <col min="4" max="16384" width="9.140625" style="133"/>
  </cols>
  <sheetData>
    <row r="2" spans="2:3" s="138" customFormat="1" ht="18" x14ac:dyDescent="0.2">
      <c r="B2" s="138" t="s">
        <v>248</v>
      </c>
    </row>
    <row r="6" spans="2:3" x14ac:dyDescent="0.2">
      <c r="B6" s="134"/>
    </row>
    <row r="13" spans="2:3" s="157" customFormat="1" x14ac:dyDescent="0.2">
      <c r="B13" s="157" t="s">
        <v>0</v>
      </c>
    </row>
    <row r="14" spans="2:3" s="132" customFormat="1" x14ac:dyDescent="0.2"/>
    <row r="15" spans="2:3" x14ac:dyDescent="0.2">
      <c r="B15" s="131" t="s">
        <v>1</v>
      </c>
      <c r="C15" s="130" t="s">
        <v>331</v>
      </c>
    </row>
    <row r="16" spans="2:3" x14ac:dyDescent="0.2">
      <c r="B16" s="131" t="s">
        <v>2</v>
      </c>
      <c r="C16" s="130" t="s">
        <v>344</v>
      </c>
    </row>
    <row r="17" spans="2:3" x14ac:dyDescent="0.2">
      <c r="B17" s="131" t="s">
        <v>3</v>
      </c>
      <c r="C17" s="130"/>
    </row>
    <row r="18" spans="2:3" x14ac:dyDescent="0.2">
      <c r="B18" s="131" t="s">
        <v>4</v>
      </c>
      <c r="C18" s="130" t="s">
        <v>69</v>
      </c>
    </row>
    <row r="19" spans="2:3" x14ac:dyDescent="0.2">
      <c r="B19" s="131" t="s">
        <v>5</v>
      </c>
      <c r="C19" s="130"/>
    </row>
    <row r="20" spans="2:3" x14ac:dyDescent="0.2">
      <c r="B20" s="131" t="s">
        <v>6</v>
      </c>
      <c r="C20" s="130"/>
    </row>
    <row r="21" spans="2:3" x14ac:dyDescent="0.2">
      <c r="B21" s="131" t="s">
        <v>7</v>
      </c>
      <c r="C21" s="130" t="s">
        <v>247</v>
      </c>
    </row>
    <row r="22" spans="2:3" x14ac:dyDescent="0.2">
      <c r="B22" s="131" t="s">
        <v>8</v>
      </c>
      <c r="C22" s="130"/>
    </row>
    <row r="25" spans="2:3" s="157" customFormat="1" x14ac:dyDescent="0.2">
      <c r="B25" s="157" t="s">
        <v>9</v>
      </c>
    </row>
    <row r="27" spans="2:3" x14ac:dyDescent="0.2">
      <c r="B27" s="131" t="s">
        <v>10</v>
      </c>
      <c r="C27" s="130" t="s">
        <v>70</v>
      </c>
    </row>
    <row r="28" spans="2:3" x14ac:dyDescent="0.2">
      <c r="B28" s="131" t="s">
        <v>11</v>
      </c>
      <c r="C28" s="130" t="s">
        <v>245</v>
      </c>
    </row>
    <row r="29" spans="2:3" ht="25.5" x14ac:dyDescent="0.2">
      <c r="B29" s="131" t="s">
        <v>12</v>
      </c>
      <c r="C29" s="130" t="s">
        <v>70</v>
      </c>
    </row>
    <row r="30" spans="2:3" x14ac:dyDescent="0.2">
      <c r="B30" s="131" t="s">
        <v>68</v>
      </c>
      <c r="C30" s="130" t="s">
        <v>70</v>
      </c>
    </row>
    <row r="31" spans="2:3" x14ac:dyDescent="0.2">
      <c r="B31" s="131" t="s">
        <v>13</v>
      </c>
      <c r="C31" s="130"/>
    </row>
    <row r="32" spans="2:3" x14ac:dyDescent="0.2">
      <c r="B32" s="131" t="s">
        <v>8</v>
      </c>
      <c r="C32" s="130"/>
    </row>
    <row r="35" spans="2:2" s="157" customFormat="1" x14ac:dyDescent="0.2">
      <c r="B35" s="157" t="s">
        <v>15</v>
      </c>
    </row>
    <row r="38" spans="2:2" x14ac:dyDescent="0.2">
      <c r="B38" s="133" t="s">
        <v>246</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CC"/>
  </sheetPr>
  <dimension ref="A2:Q50"/>
  <sheetViews>
    <sheetView showGridLines="0" zoomScale="85" zoomScaleNormal="85" workbookViewId="0">
      <pane xSplit="5" ySplit="8" topLeftCell="F9" activePane="bottomRight" state="frozen"/>
      <selection activeCell="Q51" sqref="Q51"/>
      <selection pane="topRight" activeCell="Q51" sqref="Q51"/>
      <selection pane="bottomLeft" activeCell="Q51" sqref="Q51"/>
      <selection pane="bottomRight" activeCell="F9" sqref="F9"/>
    </sheetView>
  </sheetViews>
  <sheetFormatPr defaultColWidth="9.140625" defaultRowHeight="12.75" x14ac:dyDescent="0.2"/>
  <cols>
    <col min="1" max="1" width="4" style="133" customWidth="1"/>
    <col min="2" max="2" width="60.5703125" style="133" customWidth="1"/>
    <col min="3" max="5" width="4.5703125" style="133" customWidth="1"/>
    <col min="6" max="6" width="2.7109375" style="133" customWidth="1"/>
    <col min="7" max="7" width="13.28515625" style="133" bestFit="1" customWidth="1"/>
    <col min="8" max="8" width="2.7109375" style="133" customWidth="1"/>
    <col min="9" max="9" width="31.28515625" style="133" bestFit="1" customWidth="1"/>
    <col min="10" max="10" width="2.7109375" style="133" customWidth="1"/>
    <col min="11" max="11" width="12.5703125" style="133" customWidth="1"/>
    <col min="12" max="12" width="2.7109375" style="133" customWidth="1"/>
    <col min="13" max="13" width="12.5703125" style="133" customWidth="1"/>
    <col min="14" max="14" width="2.7109375" style="133" customWidth="1"/>
    <col min="15" max="15" width="12.5703125" style="133" customWidth="1"/>
    <col min="16" max="16" width="2.7109375" style="133" customWidth="1"/>
    <col min="17" max="17" width="12.5703125" style="133" customWidth="1"/>
    <col min="18" max="18" width="2.7109375" style="133" customWidth="1"/>
    <col min="19" max="19" width="17.140625" style="133" customWidth="1"/>
    <col min="20" max="20" width="2.7109375" style="133" customWidth="1"/>
    <col min="21" max="21" width="13.7109375" style="133" customWidth="1"/>
    <col min="22" max="22" width="2.7109375" style="133" customWidth="1"/>
    <col min="23" max="37" width="13.7109375" style="133" customWidth="1"/>
    <col min="38" max="16384" width="9.140625" style="133"/>
  </cols>
  <sheetData>
    <row r="2" spans="1:17" s="162" customFormat="1" ht="18" x14ac:dyDescent="0.2">
      <c r="B2" s="162" t="s">
        <v>251</v>
      </c>
    </row>
    <row r="3" spans="1:17" x14ac:dyDescent="0.2">
      <c r="A3" s="77"/>
    </row>
    <row r="4" spans="1:17" x14ac:dyDescent="0.2">
      <c r="A4" s="77"/>
      <c r="B4" s="160" t="s">
        <v>33</v>
      </c>
      <c r="C4" s="115"/>
      <c r="D4" s="115"/>
    </row>
    <row r="5" spans="1:17" x14ac:dyDescent="0.2">
      <c r="A5" s="77"/>
      <c r="B5" s="76" t="s">
        <v>223</v>
      </c>
      <c r="C5" s="134"/>
      <c r="D5" s="134"/>
      <c r="G5" s="90"/>
      <c r="K5" s="90"/>
    </row>
    <row r="7" spans="1:17" s="157" customFormat="1" x14ac:dyDescent="0.2">
      <c r="B7" s="157" t="s">
        <v>91</v>
      </c>
      <c r="G7" s="157" t="s">
        <v>31</v>
      </c>
      <c r="I7" s="157" t="s">
        <v>32</v>
      </c>
      <c r="K7" s="157" t="s">
        <v>208</v>
      </c>
      <c r="M7" s="157" t="s">
        <v>209</v>
      </c>
      <c r="Q7" s="157" t="s">
        <v>34</v>
      </c>
    </row>
    <row r="10" spans="1:17" x14ac:dyDescent="0.2">
      <c r="Q10" s="75"/>
    </row>
    <row r="11" spans="1:17" s="157" customFormat="1" x14ac:dyDescent="0.2">
      <c r="B11" s="157" t="s">
        <v>79</v>
      </c>
    </row>
    <row r="12" spans="1:17" x14ac:dyDescent="0.2">
      <c r="B12" s="160"/>
    </row>
    <row r="13" spans="1:17" x14ac:dyDescent="0.2">
      <c r="A13" s="97"/>
      <c r="B13" s="160" t="s">
        <v>256</v>
      </c>
      <c r="D13" s="74"/>
      <c r="G13" s="73" t="s">
        <v>253</v>
      </c>
      <c r="I13" s="72">
        <v>10317453.241404355</v>
      </c>
      <c r="K13" s="73"/>
      <c r="M13" s="71" t="s">
        <v>254</v>
      </c>
    </row>
    <row r="14" spans="1:17" x14ac:dyDescent="0.2">
      <c r="A14" s="97"/>
      <c r="D14" s="71"/>
      <c r="G14" s="71"/>
      <c r="I14" s="71"/>
      <c r="K14" s="71"/>
    </row>
    <row r="15" spans="1:17" x14ac:dyDescent="0.2">
      <c r="A15" s="97"/>
      <c r="B15" s="133" t="s">
        <v>257</v>
      </c>
      <c r="D15" s="70"/>
      <c r="G15" s="73" t="s">
        <v>253</v>
      </c>
      <c r="I15" s="68">
        <f>SUMPRODUCT(Tarievenvoorstel!K21:K48,Tarievenvoorstel!O21:O48)</f>
        <v>0</v>
      </c>
      <c r="K15" s="69"/>
    </row>
    <row r="16" spans="1:17" x14ac:dyDescent="0.2">
      <c r="A16" s="97"/>
      <c r="B16" s="133" t="s">
        <v>258</v>
      </c>
      <c r="D16" s="70"/>
      <c r="G16" s="73" t="s">
        <v>253</v>
      </c>
      <c r="I16" s="68">
        <f>SUMPRODUCT(Tarievenvoorstel!K54:K75,Tarievenvoorstel!O54:O75)</f>
        <v>2960366.3956333343</v>
      </c>
      <c r="K16" s="69"/>
    </row>
    <row r="17" spans="1:13" x14ac:dyDescent="0.2">
      <c r="A17" s="97"/>
      <c r="B17" s="133" t="s">
        <v>260</v>
      </c>
      <c r="D17" s="70"/>
      <c r="G17" s="73" t="s">
        <v>253</v>
      </c>
      <c r="I17" s="68">
        <f>SUMPRODUCT(Tarievenvoorstel!K81:K97,Tarievenvoorstel!O81:O97)</f>
        <v>6007599.5584666673</v>
      </c>
      <c r="K17" s="69"/>
    </row>
    <row r="18" spans="1:13" x14ac:dyDescent="0.2">
      <c r="A18" s="97"/>
      <c r="B18" s="133" t="s">
        <v>259</v>
      </c>
      <c r="D18" s="70"/>
      <c r="G18" s="73" t="s">
        <v>253</v>
      </c>
      <c r="I18" s="68">
        <f>SUMPRODUCT(Tarievenvoorstel!K104:K105,Tarievenvoorstel!O104:O105)</f>
        <v>27174.67313333333</v>
      </c>
      <c r="K18" s="69"/>
    </row>
    <row r="19" spans="1:13" x14ac:dyDescent="0.2">
      <c r="A19" s="97"/>
      <c r="B19" s="160" t="s">
        <v>77</v>
      </c>
      <c r="D19" s="70"/>
      <c r="G19" s="73" t="s">
        <v>253</v>
      </c>
      <c r="I19" s="68">
        <f>SUM(I15:I18)</f>
        <v>8995140.6272333357</v>
      </c>
      <c r="K19" s="69"/>
    </row>
    <row r="20" spans="1:13" x14ac:dyDescent="0.2">
      <c r="A20" s="97"/>
      <c r="D20" s="73"/>
      <c r="G20" s="71"/>
      <c r="I20" s="67"/>
      <c r="K20" s="71"/>
    </row>
    <row r="21" spans="1:13" x14ac:dyDescent="0.2">
      <c r="A21" s="97"/>
      <c r="B21" s="133" t="s">
        <v>261</v>
      </c>
      <c r="D21" s="70"/>
      <c r="G21" s="73" t="s">
        <v>253</v>
      </c>
      <c r="I21" s="68">
        <f>SUMPRODUCT(Tarievenvoorstel!K111:K143,Tarievenvoorstel!O111:O143)</f>
        <v>1041325.0601666666</v>
      </c>
      <c r="K21" s="69"/>
    </row>
    <row r="22" spans="1:13" x14ac:dyDescent="0.2">
      <c r="A22" s="97"/>
      <c r="B22" s="133" t="s">
        <v>262</v>
      </c>
      <c r="D22" s="66"/>
      <c r="G22" s="73" t="s">
        <v>253</v>
      </c>
      <c r="I22" s="68">
        <f>SUMPRODUCT(Tarievenvoorstel!K147:K194,Tarievenvoorstel!O147:O194)</f>
        <v>280985.60000000003</v>
      </c>
      <c r="K22" s="69"/>
    </row>
    <row r="23" spans="1:13" x14ac:dyDescent="0.2">
      <c r="A23" s="97"/>
      <c r="B23" s="160" t="s">
        <v>78</v>
      </c>
      <c r="D23" s="70"/>
      <c r="G23" s="73" t="s">
        <v>253</v>
      </c>
      <c r="I23" s="68">
        <f>I22+I21</f>
        <v>1322310.6601666666</v>
      </c>
      <c r="K23" s="69"/>
    </row>
    <row r="24" spans="1:13" x14ac:dyDescent="0.2">
      <c r="A24" s="97"/>
      <c r="D24" s="70"/>
      <c r="G24" s="69"/>
      <c r="I24" s="65"/>
      <c r="K24" s="69"/>
    </row>
    <row r="25" spans="1:13" x14ac:dyDescent="0.2">
      <c r="A25" s="97"/>
      <c r="B25" s="160" t="s">
        <v>263</v>
      </c>
      <c r="D25" s="70"/>
      <c r="G25" s="73" t="s">
        <v>253</v>
      </c>
      <c r="I25" s="68">
        <f>SUM(I15:I18,I21:I22)</f>
        <v>10317451.287400002</v>
      </c>
      <c r="K25" s="73"/>
      <c r="M25" s="64"/>
    </row>
    <row r="26" spans="1:13" x14ac:dyDescent="0.2">
      <c r="A26" s="97"/>
      <c r="B26" s="160"/>
      <c r="D26" s="70"/>
      <c r="G26" s="73"/>
      <c r="I26" s="63"/>
      <c r="K26" s="73"/>
      <c r="M26" s="64"/>
    </row>
    <row r="27" spans="1:13" x14ac:dyDescent="0.2">
      <c r="A27" s="97"/>
      <c r="B27" s="115" t="s">
        <v>89</v>
      </c>
      <c r="D27" s="70"/>
      <c r="G27" s="73" t="s">
        <v>253</v>
      </c>
      <c r="I27" s="68">
        <f>I13-I25</f>
        <v>1.9540043529123068</v>
      </c>
      <c r="K27" s="73"/>
    </row>
    <row r="28" spans="1:13" x14ac:dyDescent="0.2">
      <c r="A28" s="97"/>
      <c r="D28" s="70"/>
      <c r="G28" s="73"/>
      <c r="I28" s="63"/>
      <c r="K28" s="73"/>
    </row>
    <row r="29" spans="1:13" x14ac:dyDescent="0.2">
      <c r="A29" s="97"/>
      <c r="B29" s="160" t="s">
        <v>80</v>
      </c>
      <c r="C29" s="62"/>
      <c r="D29" s="62"/>
      <c r="I29" s="135" t="str">
        <f>IF(I25&gt;I13, "TARIEVENVOORSTEL VOLDOET NIET", "TARIEVENVOORSTEL VOLDOET")</f>
        <v>TARIEVENVOORSTEL VOLDOET</v>
      </c>
    </row>
    <row r="30" spans="1:13" x14ac:dyDescent="0.2">
      <c r="A30" s="97"/>
    </row>
    <row r="31" spans="1:13" s="157" customFormat="1" x14ac:dyDescent="0.2">
      <c r="B31" s="157" t="s">
        <v>81</v>
      </c>
    </row>
    <row r="33" spans="2:17" x14ac:dyDescent="0.2">
      <c r="B33" s="133" t="s">
        <v>82</v>
      </c>
      <c r="G33" s="133" t="s">
        <v>74</v>
      </c>
      <c r="I33" s="61">
        <v>178217517.84</v>
      </c>
      <c r="M33" s="73" t="s">
        <v>326</v>
      </c>
      <c r="Q33" s="90"/>
    </row>
    <row r="35" spans="2:17" x14ac:dyDescent="0.2">
      <c r="B35" s="133" t="s">
        <v>83</v>
      </c>
      <c r="G35" s="133" t="s">
        <v>74</v>
      </c>
      <c r="I35" s="68">
        <f>SUM(Tarievenvoorstel!K21:K105,Tarievenvoorstel!K111:K143,Tarievenvoorstel!K147:K194)</f>
        <v>178217517.84</v>
      </c>
    </row>
    <row r="37" spans="2:17" x14ac:dyDescent="0.2">
      <c r="B37" s="133" t="s">
        <v>84</v>
      </c>
      <c r="I37" s="135" t="str">
        <f>IF(I35&gt;I33, "REKENVOLUME VOLDOET NIET", "REKENVOLUME VOLDOET")</f>
        <v>REKENVOLUME VOLDOET</v>
      </c>
    </row>
    <row r="39" spans="2:17" s="157" customFormat="1" x14ac:dyDescent="0.2">
      <c r="B39" s="157" t="s">
        <v>207</v>
      </c>
    </row>
    <row r="41" spans="2:17" x14ac:dyDescent="0.2">
      <c r="B41" s="133" t="s">
        <v>157</v>
      </c>
      <c r="G41" s="71" t="s">
        <v>92</v>
      </c>
      <c r="H41" s="70"/>
      <c r="I41" s="60">
        <v>10246830.646795787</v>
      </c>
      <c r="J41" s="165"/>
      <c r="K41" s="71"/>
      <c r="L41" s="70"/>
      <c r="M41" s="71" t="s">
        <v>235</v>
      </c>
    </row>
    <row r="42" spans="2:17" x14ac:dyDescent="0.2">
      <c r="B42" s="133" t="s">
        <v>156</v>
      </c>
      <c r="G42" s="71" t="s">
        <v>92</v>
      </c>
      <c r="H42" s="70"/>
      <c r="I42" s="59">
        <v>649863.75</v>
      </c>
      <c r="J42" s="165"/>
      <c r="K42" s="71"/>
      <c r="L42" s="70"/>
      <c r="M42" s="71" t="s">
        <v>255</v>
      </c>
    </row>
    <row r="43" spans="2:17" x14ac:dyDescent="0.2">
      <c r="B43" s="133" t="s">
        <v>158</v>
      </c>
      <c r="G43" s="71" t="s">
        <v>92</v>
      </c>
      <c r="H43" s="70"/>
      <c r="I43" s="68">
        <f>I41-I42</f>
        <v>9596966.8967957869</v>
      </c>
      <c r="J43" s="73"/>
      <c r="K43" s="71"/>
      <c r="L43" s="70"/>
      <c r="M43" s="71"/>
    </row>
    <row r="44" spans="2:17" x14ac:dyDescent="0.2">
      <c r="G44" s="71"/>
      <c r="H44" s="70"/>
      <c r="I44" s="63"/>
      <c r="J44" s="73"/>
      <c r="K44" s="71"/>
      <c r="L44" s="70"/>
      <c r="M44" s="71"/>
    </row>
    <row r="45" spans="2:17" x14ac:dyDescent="0.2">
      <c r="B45" s="133" t="s">
        <v>264</v>
      </c>
      <c r="G45" s="73" t="s">
        <v>253</v>
      </c>
      <c r="H45" s="70"/>
      <c r="I45" s="72">
        <v>10317453.241404355</v>
      </c>
      <c r="J45" s="165"/>
      <c r="K45" s="71"/>
      <c r="L45" s="70"/>
      <c r="M45" s="71" t="s">
        <v>254</v>
      </c>
    </row>
    <row r="46" spans="2:17" x14ac:dyDescent="0.2">
      <c r="B46" s="133" t="s">
        <v>156</v>
      </c>
      <c r="G46" s="73" t="s">
        <v>253</v>
      </c>
      <c r="H46" s="70"/>
      <c r="I46" s="58">
        <f>I42</f>
        <v>649863.75</v>
      </c>
      <c r="J46" s="165"/>
      <c r="K46" s="71"/>
      <c r="L46" s="70"/>
    </row>
    <row r="47" spans="2:17" x14ac:dyDescent="0.2">
      <c r="B47" s="133" t="s">
        <v>265</v>
      </c>
      <c r="G47" s="73" t="s">
        <v>253</v>
      </c>
      <c r="H47" s="70"/>
      <c r="I47" s="68">
        <f>I45-I46</f>
        <v>9667589.4914043546</v>
      </c>
      <c r="J47" s="165"/>
      <c r="K47" s="71"/>
      <c r="L47" s="70"/>
    </row>
    <row r="48" spans="2:17" x14ac:dyDescent="0.2">
      <c r="G48" s="71"/>
      <c r="H48" s="70"/>
      <c r="I48" s="63"/>
      <c r="J48" s="165"/>
      <c r="K48" s="71"/>
      <c r="L48" s="70"/>
    </row>
    <row r="49" spans="2:12" x14ac:dyDescent="0.2">
      <c r="B49" s="115" t="s">
        <v>159</v>
      </c>
      <c r="G49" s="71"/>
      <c r="H49" s="70"/>
      <c r="I49" s="57">
        <v>0</v>
      </c>
      <c r="J49" s="165"/>
      <c r="K49" s="71" t="s">
        <v>85</v>
      </c>
      <c r="L49" s="70"/>
    </row>
    <row r="50" spans="2:12" x14ac:dyDescent="0.2">
      <c r="B50" s="115" t="s">
        <v>160</v>
      </c>
      <c r="G50" s="71" t="s">
        <v>86</v>
      </c>
      <c r="H50" s="71"/>
      <c r="I50" s="56">
        <f>((I47/ I43) - 1)*100%</f>
        <v>7.3588452860191556E-3</v>
      </c>
      <c r="J50" s="71"/>
      <c r="K50" s="71" t="s">
        <v>87</v>
      </c>
      <c r="L50" s="71"/>
    </row>
  </sheetData>
  <conditionalFormatting sqref="I29">
    <cfRule type="cellIs" dxfId="12" priority="1" stopIfTrue="1" operator="equal">
      <formula>"NORMVOLUME VOLDOET NIET"</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4.9989318521683403E-2"/>
  </sheetPr>
  <dimension ref="A1"/>
  <sheetViews>
    <sheetView showGridLines="0" zoomScale="85" zoomScaleNormal="85" workbookViewId="0"/>
  </sheetViews>
  <sheetFormatPr defaultColWidth="9.140625" defaultRowHeight="12.75" x14ac:dyDescent="0.2"/>
  <cols>
    <col min="1" max="16384" width="9.140625" style="163"/>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CCC8D9"/>
  </sheetPr>
  <dimension ref="B2:B74"/>
  <sheetViews>
    <sheetView showGridLines="0" zoomScale="85" zoomScaleNormal="85" workbookViewId="0">
      <pane ySplit="3" topLeftCell="A4" activePane="bottomLeft" state="frozen"/>
      <selection activeCell="C14" sqref="C14"/>
      <selection pane="bottomLeft" activeCell="A4" sqref="A4"/>
    </sheetView>
  </sheetViews>
  <sheetFormatPr defaultColWidth="9.140625" defaultRowHeight="12.75" x14ac:dyDescent="0.2"/>
  <cols>
    <col min="1" max="1" width="9.28515625" style="133" customWidth="1"/>
    <col min="2" max="2" width="112.28515625" style="133" customWidth="1"/>
    <col min="3" max="21" width="12.5703125" style="133" customWidth="1"/>
    <col min="22" max="24" width="2.7109375" style="133" customWidth="1"/>
    <col min="25" max="39" width="13.7109375" style="133" customWidth="1"/>
    <col min="40" max="16384" width="9.140625" style="133"/>
  </cols>
  <sheetData>
    <row r="2" spans="2:2" s="162" customFormat="1" ht="18" x14ac:dyDescent="0.2">
      <c r="B2" s="162" t="s">
        <v>93</v>
      </c>
    </row>
    <row r="4" spans="2:2" s="157" customFormat="1" x14ac:dyDescent="0.2"/>
    <row r="6" spans="2:2" x14ac:dyDescent="0.2">
      <c r="B6" s="133" t="s">
        <v>197</v>
      </c>
    </row>
    <row r="7" spans="2:2" x14ac:dyDescent="0.2">
      <c r="B7" s="139"/>
    </row>
    <row r="8" spans="2:2" x14ac:dyDescent="0.2">
      <c r="B8" s="139"/>
    </row>
    <row r="9" spans="2:2" x14ac:dyDescent="0.2">
      <c r="B9" s="139"/>
    </row>
    <row r="10" spans="2:2" x14ac:dyDescent="0.2">
      <c r="B10" s="139"/>
    </row>
    <row r="11" spans="2:2" x14ac:dyDescent="0.2">
      <c r="B11" s="139"/>
    </row>
    <row r="12" spans="2:2" x14ac:dyDescent="0.2">
      <c r="B12" s="139"/>
    </row>
    <row r="13" spans="2:2" x14ac:dyDescent="0.2">
      <c r="B13" s="139"/>
    </row>
    <row r="14" spans="2:2" x14ac:dyDescent="0.2">
      <c r="B14" s="139"/>
    </row>
    <row r="15" spans="2:2" x14ac:dyDescent="0.2">
      <c r="B15" s="160"/>
    </row>
    <row r="16" spans="2:2" x14ac:dyDescent="0.2">
      <c r="B16" s="133" t="s">
        <v>198</v>
      </c>
    </row>
    <row r="17" spans="2:2" x14ac:dyDescent="0.2">
      <c r="B17" s="139"/>
    </row>
    <row r="18" spans="2:2" x14ac:dyDescent="0.2">
      <c r="B18" s="139"/>
    </row>
    <row r="19" spans="2:2" x14ac:dyDescent="0.2">
      <c r="B19" s="139"/>
    </row>
    <row r="20" spans="2:2" x14ac:dyDescent="0.2">
      <c r="B20" s="139"/>
    </row>
    <row r="21" spans="2:2" x14ac:dyDescent="0.2">
      <c r="B21" s="139"/>
    </row>
    <row r="22" spans="2:2" x14ac:dyDescent="0.2">
      <c r="B22" s="139"/>
    </row>
    <row r="23" spans="2:2" x14ac:dyDescent="0.2">
      <c r="B23" s="139"/>
    </row>
    <row r="24" spans="2:2" x14ac:dyDescent="0.2">
      <c r="B24" s="139"/>
    </row>
    <row r="26" spans="2:2" x14ac:dyDescent="0.2">
      <c r="B26" s="133" t="s">
        <v>199</v>
      </c>
    </row>
    <row r="27" spans="2:2" x14ac:dyDescent="0.2">
      <c r="B27" s="139"/>
    </row>
    <row r="28" spans="2:2" x14ac:dyDescent="0.2">
      <c r="B28" s="139"/>
    </row>
    <row r="29" spans="2:2" x14ac:dyDescent="0.2">
      <c r="B29" s="139"/>
    </row>
    <row r="30" spans="2:2" x14ac:dyDescent="0.2">
      <c r="B30" s="139"/>
    </row>
    <row r="31" spans="2:2" x14ac:dyDescent="0.2">
      <c r="B31" s="139"/>
    </row>
    <row r="32" spans="2:2" x14ac:dyDescent="0.2">
      <c r="B32" s="139"/>
    </row>
    <row r="33" spans="2:2" x14ac:dyDescent="0.2">
      <c r="B33" s="139"/>
    </row>
    <row r="34" spans="2:2" x14ac:dyDescent="0.2">
      <c r="B34" s="139"/>
    </row>
    <row r="36" spans="2:2" x14ac:dyDescent="0.2">
      <c r="B36" s="133" t="s">
        <v>200</v>
      </c>
    </row>
    <row r="37" spans="2:2" x14ac:dyDescent="0.2">
      <c r="B37" s="139"/>
    </row>
    <row r="38" spans="2:2" x14ac:dyDescent="0.2">
      <c r="B38" s="139"/>
    </row>
    <row r="39" spans="2:2" x14ac:dyDescent="0.2">
      <c r="B39" s="139"/>
    </row>
    <row r="40" spans="2:2" x14ac:dyDescent="0.2">
      <c r="B40" s="139"/>
    </row>
    <row r="41" spans="2:2" x14ac:dyDescent="0.2">
      <c r="B41" s="139"/>
    </row>
    <row r="42" spans="2:2" x14ac:dyDescent="0.2">
      <c r="B42" s="139"/>
    </row>
    <row r="43" spans="2:2" x14ac:dyDescent="0.2">
      <c r="B43" s="139"/>
    </row>
    <row r="44" spans="2:2" x14ac:dyDescent="0.2">
      <c r="B44" s="139"/>
    </row>
    <row r="46" spans="2:2" x14ac:dyDescent="0.2">
      <c r="B46" s="133" t="s">
        <v>201</v>
      </c>
    </row>
    <row r="47" spans="2:2" x14ac:dyDescent="0.2">
      <c r="B47" s="139"/>
    </row>
    <row r="48" spans="2:2" x14ac:dyDescent="0.2">
      <c r="B48" s="139"/>
    </row>
    <row r="49" spans="2:2" x14ac:dyDescent="0.2">
      <c r="B49" s="139"/>
    </row>
    <row r="50" spans="2:2" x14ac:dyDescent="0.2">
      <c r="B50" s="139"/>
    </row>
    <row r="51" spans="2:2" x14ac:dyDescent="0.2">
      <c r="B51" s="139"/>
    </row>
    <row r="52" spans="2:2" x14ac:dyDescent="0.2">
      <c r="B52" s="139"/>
    </row>
    <row r="53" spans="2:2" x14ac:dyDescent="0.2">
      <c r="B53" s="139"/>
    </row>
    <row r="54" spans="2:2" x14ac:dyDescent="0.2">
      <c r="B54" s="139"/>
    </row>
    <row r="56" spans="2:2" x14ac:dyDescent="0.2">
      <c r="B56" s="133" t="s">
        <v>202</v>
      </c>
    </row>
    <row r="57" spans="2:2" x14ac:dyDescent="0.2">
      <c r="B57" s="139"/>
    </row>
    <row r="58" spans="2:2" x14ac:dyDescent="0.2">
      <c r="B58" s="139"/>
    </row>
    <row r="59" spans="2:2" x14ac:dyDescent="0.2">
      <c r="B59" s="139"/>
    </row>
    <row r="60" spans="2:2" x14ac:dyDescent="0.2">
      <c r="B60" s="139"/>
    </row>
    <row r="61" spans="2:2" x14ac:dyDescent="0.2">
      <c r="B61" s="139"/>
    </row>
    <row r="62" spans="2:2" x14ac:dyDescent="0.2">
      <c r="B62" s="139"/>
    </row>
    <row r="63" spans="2:2" x14ac:dyDescent="0.2">
      <c r="B63" s="139"/>
    </row>
    <row r="64" spans="2:2" x14ac:dyDescent="0.2">
      <c r="B64" s="139"/>
    </row>
    <row r="66" spans="2:2" x14ac:dyDescent="0.2">
      <c r="B66" s="133" t="s">
        <v>203</v>
      </c>
    </row>
    <row r="67" spans="2:2" ht="25.5" x14ac:dyDescent="0.2">
      <c r="B67" s="192" t="s">
        <v>340</v>
      </c>
    </row>
    <row r="68" spans="2:2" x14ac:dyDescent="0.2">
      <c r="B68" s="139"/>
    </row>
    <row r="69" spans="2:2" x14ac:dyDescent="0.2">
      <c r="B69" s="139"/>
    </row>
    <row r="70" spans="2:2" x14ac:dyDescent="0.2">
      <c r="B70" s="139"/>
    </row>
    <row r="71" spans="2:2" x14ac:dyDescent="0.2">
      <c r="B71" s="139"/>
    </row>
    <row r="72" spans="2:2" x14ac:dyDescent="0.2">
      <c r="B72" s="139"/>
    </row>
    <row r="73" spans="2:2" x14ac:dyDescent="0.2">
      <c r="B73" s="139"/>
    </row>
    <row r="74" spans="2:2" x14ac:dyDescent="0.2">
      <c r="B74" s="139"/>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CCC8D9"/>
  </sheetPr>
  <dimension ref="B2:G58"/>
  <sheetViews>
    <sheetView showGridLines="0" zoomScale="85" zoomScaleNormal="85" workbookViewId="0">
      <pane ySplit="3" topLeftCell="A4" activePane="bottomLeft" state="frozen"/>
      <selection activeCell="D12" sqref="D12"/>
      <selection pane="bottomLeft" activeCell="A4" sqref="A4"/>
    </sheetView>
  </sheetViews>
  <sheetFormatPr defaultColWidth="9.140625" defaultRowHeight="12.75" x14ac:dyDescent="0.2"/>
  <cols>
    <col min="1" max="1" width="9.28515625" style="133" customWidth="1"/>
    <col min="2" max="2" width="4.7109375" style="133" customWidth="1"/>
    <col min="3" max="3" width="74.140625" style="133" customWidth="1"/>
    <col min="4" max="5" width="12.5703125" style="133" customWidth="1"/>
    <col min="6" max="6" width="53.42578125" style="133" customWidth="1"/>
    <col min="7" max="21" width="12.5703125" style="133" customWidth="1"/>
    <col min="22" max="24" width="2.7109375" style="133" customWidth="1"/>
    <col min="25" max="39" width="13.7109375" style="133" customWidth="1"/>
    <col min="40" max="16384" width="9.140625" style="133"/>
  </cols>
  <sheetData>
    <row r="2" spans="2:7" s="162" customFormat="1" ht="18" x14ac:dyDescent="0.2">
      <c r="B2" s="162" t="s">
        <v>95</v>
      </c>
    </row>
    <row r="4" spans="2:7" s="157" customFormat="1" x14ac:dyDescent="0.2">
      <c r="C4" s="157" t="s">
        <v>96</v>
      </c>
      <c r="D4" s="157" t="s">
        <v>97</v>
      </c>
      <c r="F4" s="157" t="s">
        <v>45</v>
      </c>
    </row>
    <row r="5" spans="2:7" x14ac:dyDescent="0.2">
      <c r="C5" s="160"/>
    </row>
    <row r="6" spans="2:7" x14ac:dyDescent="0.2">
      <c r="C6" s="160" t="s">
        <v>94</v>
      </c>
    </row>
    <row r="7" spans="2:7" ht="25.5" x14ac:dyDescent="0.2">
      <c r="B7" s="55">
        <v>1</v>
      </c>
      <c r="C7" s="54" t="s">
        <v>266</v>
      </c>
      <c r="D7" s="139" t="s">
        <v>245</v>
      </c>
      <c r="E7" s="53"/>
      <c r="F7" s="139"/>
    </row>
    <row r="8" spans="2:7" x14ac:dyDescent="0.2">
      <c r="B8" s="55">
        <v>2</v>
      </c>
      <c r="C8" s="54" t="s">
        <v>98</v>
      </c>
      <c r="D8" s="139" t="s">
        <v>245</v>
      </c>
      <c r="E8" s="53"/>
      <c r="F8" s="139"/>
    </row>
    <row r="9" spans="2:7" ht="25.5" x14ac:dyDescent="0.2">
      <c r="B9" s="55"/>
      <c r="C9" s="1" t="s">
        <v>161</v>
      </c>
      <c r="D9" s="139"/>
      <c r="E9" s="53"/>
      <c r="F9" s="139"/>
    </row>
    <row r="10" spans="2:7" x14ac:dyDescent="0.2">
      <c r="B10" s="55">
        <v>3</v>
      </c>
      <c r="C10" s="54" t="s">
        <v>99</v>
      </c>
      <c r="D10" s="139" t="s">
        <v>245</v>
      </c>
      <c r="E10" s="53"/>
      <c r="F10" s="139"/>
    </row>
    <row r="11" spans="2:7" ht="38.25" x14ac:dyDescent="0.2">
      <c r="B11" s="55">
        <v>4</v>
      </c>
      <c r="C11" s="1" t="s">
        <v>162</v>
      </c>
      <c r="D11" s="139" t="s">
        <v>245</v>
      </c>
      <c r="E11" s="53"/>
      <c r="F11" s="139"/>
    </row>
    <row r="12" spans="2:7" x14ac:dyDescent="0.2">
      <c r="B12" s="55"/>
      <c r="C12" s="1"/>
      <c r="D12" s="1"/>
      <c r="E12" s="53"/>
      <c r="F12" s="52"/>
    </row>
    <row r="13" spans="2:7" ht="25.5" x14ac:dyDescent="0.2">
      <c r="B13" s="55">
        <v>5</v>
      </c>
      <c r="C13" s="54" t="s">
        <v>163</v>
      </c>
      <c r="D13" s="139" t="s">
        <v>70</v>
      </c>
      <c r="E13" s="53"/>
      <c r="F13" s="192" t="s">
        <v>341</v>
      </c>
    </row>
    <row r="14" spans="2:7" x14ac:dyDescent="0.2">
      <c r="B14" s="55"/>
      <c r="C14" s="1"/>
      <c r="D14" s="1"/>
      <c r="E14" s="53"/>
      <c r="F14" s="1"/>
      <c r="G14" s="1"/>
    </row>
    <row r="15" spans="2:7" ht="25.5" x14ac:dyDescent="0.2">
      <c r="B15" s="55">
        <v>6</v>
      </c>
      <c r="C15" s="1" t="s">
        <v>164</v>
      </c>
      <c r="D15" s="139" t="s">
        <v>245</v>
      </c>
      <c r="E15" s="53"/>
      <c r="F15" s="139"/>
    </row>
    <row r="16" spans="2:7" x14ac:dyDescent="0.2">
      <c r="B16" s="55"/>
      <c r="C16" s="1" t="s">
        <v>165</v>
      </c>
      <c r="D16" s="53"/>
      <c r="E16" s="53"/>
      <c r="F16" s="52"/>
    </row>
    <row r="17" spans="2:6" x14ac:dyDescent="0.2">
      <c r="B17" s="55"/>
      <c r="C17" s="1" t="s">
        <v>166</v>
      </c>
      <c r="D17" s="53"/>
      <c r="E17" s="53"/>
      <c r="F17" s="52"/>
    </row>
    <row r="18" spans="2:6" x14ac:dyDescent="0.2">
      <c r="B18" s="55"/>
      <c r="C18" s="1" t="s">
        <v>167</v>
      </c>
      <c r="D18" s="53"/>
      <c r="E18" s="53"/>
      <c r="F18" s="52"/>
    </row>
    <row r="19" spans="2:6" ht="25.5" x14ac:dyDescent="0.2">
      <c r="B19" s="55"/>
      <c r="C19" s="1" t="s">
        <v>168</v>
      </c>
      <c r="D19" s="53"/>
      <c r="E19" s="53"/>
      <c r="F19" s="52"/>
    </row>
    <row r="20" spans="2:6" ht="25.5" x14ac:dyDescent="0.2">
      <c r="B20" s="55"/>
      <c r="C20" s="1" t="s">
        <v>169</v>
      </c>
      <c r="D20" s="53"/>
      <c r="E20" s="53"/>
      <c r="F20" s="52"/>
    </row>
    <row r="21" spans="2:6" ht="38.25" x14ac:dyDescent="0.2">
      <c r="B21" s="55"/>
      <c r="C21" s="1" t="s">
        <v>170</v>
      </c>
      <c r="D21" s="53"/>
    </row>
    <row r="22" spans="2:6" ht="38.25" x14ac:dyDescent="0.2">
      <c r="B22" s="55">
        <v>7</v>
      </c>
      <c r="C22" s="1" t="s">
        <v>171</v>
      </c>
      <c r="D22" s="139" t="s">
        <v>342</v>
      </c>
      <c r="F22" s="139"/>
    </row>
    <row r="23" spans="2:6" ht="25.5" x14ac:dyDescent="0.2">
      <c r="B23" s="55">
        <v>8</v>
      </c>
      <c r="C23" s="1" t="s">
        <v>172</v>
      </c>
      <c r="D23" s="139" t="s">
        <v>342</v>
      </c>
      <c r="F23" s="139"/>
    </row>
    <row r="24" spans="2:6" ht="25.5" x14ac:dyDescent="0.2">
      <c r="B24" s="55">
        <v>9</v>
      </c>
      <c r="C24" s="1" t="s">
        <v>173</v>
      </c>
      <c r="D24" s="139" t="s">
        <v>343</v>
      </c>
      <c r="F24" s="139"/>
    </row>
    <row r="25" spans="2:6" ht="25.5" x14ac:dyDescent="0.2">
      <c r="B25" s="55"/>
      <c r="C25" s="1" t="s">
        <v>174</v>
      </c>
    </row>
    <row r="26" spans="2:6" ht="25.5" x14ac:dyDescent="0.2">
      <c r="B26" s="55"/>
      <c r="C26" s="1" t="s">
        <v>175</v>
      </c>
    </row>
    <row r="27" spans="2:6" ht="25.5" x14ac:dyDescent="0.2">
      <c r="B27" s="55"/>
      <c r="C27" s="51" t="s">
        <v>176</v>
      </c>
    </row>
    <row r="28" spans="2:6" x14ac:dyDescent="0.2">
      <c r="B28" s="55"/>
      <c r="C28" s="51"/>
    </row>
    <row r="29" spans="2:6" ht="25.5" x14ac:dyDescent="0.2">
      <c r="B29" s="55">
        <v>10</v>
      </c>
      <c r="C29" s="50" t="s">
        <v>177</v>
      </c>
      <c r="D29" s="139" t="s">
        <v>343</v>
      </c>
      <c r="F29" s="139"/>
    </row>
    <row r="30" spans="2:6" ht="38.25" x14ac:dyDescent="0.2">
      <c r="B30" s="55"/>
      <c r="C30" s="49" t="s">
        <v>178</v>
      </c>
    </row>
    <row r="31" spans="2:6" ht="38.25" x14ac:dyDescent="0.2">
      <c r="B31" s="55"/>
      <c r="C31" s="51" t="s">
        <v>179</v>
      </c>
    </row>
    <row r="32" spans="2:6" x14ac:dyDescent="0.2">
      <c r="B32" s="55"/>
      <c r="C32" s="51"/>
    </row>
    <row r="33" spans="2:6" ht="25.5" x14ac:dyDescent="0.2">
      <c r="B33" s="55">
        <v>11</v>
      </c>
      <c r="C33" s="50" t="s">
        <v>180</v>
      </c>
      <c r="D33" s="139" t="s">
        <v>245</v>
      </c>
      <c r="F33" s="139"/>
    </row>
    <row r="34" spans="2:6" ht="38.25" x14ac:dyDescent="0.2">
      <c r="B34" s="55"/>
      <c r="C34" s="49" t="s">
        <v>181</v>
      </c>
    </row>
    <row r="35" spans="2:6" ht="38.25" x14ac:dyDescent="0.2">
      <c r="B35" s="55"/>
      <c r="C35" s="49" t="s">
        <v>182</v>
      </c>
    </row>
    <row r="36" spans="2:6" ht="38.25" x14ac:dyDescent="0.2">
      <c r="B36" s="55"/>
      <c r="C36" s="49" t="s">
        <v>183</v>
      </c>
    </row>
    <row r="37" spans="2:6" x14ac:dyDescent="0.2">
      <c r="B37" s="55"/>
      <c r="C37" s="51"/>
    </row>
    <row r="38" spans="2:6" ht="25.5" x14ac:dyDescent="0.2">
      <c r="B38" s="55">
        <v>12</v>
      </c>
      <c r="C38" s="48" t="s">
        <v>184</v>
      </c>
      <c r="D38" s="139" t="s">
        <v>245</v>
      </c>
      <c r="F38" s="139"/>
    </row>
    <row r="39" spans="2:6" ht="51" x14ac:dyDescent="0.2">
      <c r="B39" s="55"/>
      <c r="C39" s="49" t="s">
        <v>185</v>
      </c>
    </row>
    <row r="40" spans="2:6" ht="53.45" customHeight="1" x14ac:dyDescent="0.2">
      <c r="B40" s="55"/>
      <c r="C40" s="49" t="s">
        <v>186</v>
      </c>
    </row>
    <row r="41" spans="2:6" ht="63.75" x14ac:dyDescent="0.2">
      <c r="B41" s="55"/>
      <c r="C41" s="49" t="s">
        <v>187</v>
      </c>
    </row>
    <row r="42" spans="2:6" x14ac:dyDescent="0.2">
      <c r="B42" s="55"/>
      <c r="C42" s="47"/>
    </row>
    <row r="43" spans="2:6" ht="25.5" x14ac:dyDescent="0.2">
      <c r="B43" s="55">
        <v>13</v>
      </c>
      <c r="C43" s="1" t="s">
        <v>188</v>
      </c>
      <c r="D43" s="139" t="s">
        <v>245</v>
      </c>
      <c r="F43" s="139"/>
    </row>
    <row r="44" spans="2:6" ht="25.5" x14ac:dyDescent="0.2">
      <c r="B44" s="55"/>
      <c r="C44" s="51" t="s">
        <v>189</v>
      </c>
    </row>
    <row r="45" spans="2:6" ht="25.5" x14ac:dyDescent="0.2">
      <c r="B45" s="55"/>
      <c r="C45" s="51" t="s">
        <v>190</v>
      </c>
    </row>
    <row r="46" spans="2:6" ht="38.25" x14ac:dyDescent="0.2">
      <c r="B46" s="55"/>
      <c r="C46" s="1" t="s">
        <v>191</v>
      </c>
    </row>
    <row r="47" spans="2:6" ht="38.25" x14ac:dyDescent="0.2">
      <c r="B47" s="55">
        <v>14</v>
      </c>
      <c r="C47" s="1" t="s">
        <v>192</v>
      </c>
      <c r="D47" s="139" t="s">
        <v>245</v>
      </c>
      <c r="F47" s="139"/>
    </row>
    <row r="48" spans="2:6" ht="38.25" x14ac:dyDescent="0.2">
      <c r="B48" s="55">
        <v>15</v>
      </c>
      <c r="C48" s="1" t="s">
        <v>193</v>
      </c>
      <c r="D48" s="139" t="s">
        <v>245</v>
      </c>
      <c r="F48" s="139"/>
    </row>
    <row r="49" spans="2:6" ht="38.25" x14ac:dyDescent="0.2">
      <c r="B49" s="55">
        <v>16</v>
      </c>
      <c r="C49" s="1" t="s">
        <v>194</v>
      </c>
      <c r="D49" s="139" t="s">
        <v>245</v>
      </c>
      <c r="F49" s="139"/>
    </row>
    <row r="50" spans="2:6" ht="38.25" x14ac:dyDescent="0.2">
      <c r="B50" s="55">
        <v>17</v>
      </c>
      <c r="C50" s="1" t="s">
        <v>195</v>
      </c>
      <c r="D50" s="139" t="s">
        <v>245</v>
      </c>
      <c r="F50" s="139"/>
    </row>
    <row r="51" spans="2:6" ht="13.5" thickBot="1" x14ac:dyDescent="0.25">
      <c r="B51" s="46"/>
      <c r="C51" s="45"/>
    </row>
    <row r="52" spans="2:6" x14ac:dyDescent="0.2">
      <c r="B52" s="44" t="s">
        <v>101</v>
      </c>
      <c r="C52" s="196" t="s">
        <v>196</v>
      </c>
    </row>
    <row r="53" spans="2:6" x14ac:dyDescent="0.2">
      <c r="B53" s="43"/>
      <c r="C53" s="197"/>
    </row>
    <row r="54" spans="2:6" x14ac:dyDescent="0.2">
      <c r="B54" s="43"/>
      <c r="C54" s="197"/>
    </row>
    <row r="55" spans="2:6" x14ac:dyDescent="0.2">
      <c r="B55" s="43"/>
      <c r="C55" s="197"/>
    </row>
    <row r="56" spans="2:6" ht="13.5" thickBot="1" x14ac:dyDescent="0.25">
      <c r="B56" s="42"/>
      <c r="C56" s="198"/>
    </row>
    <row r="57" spans="2:6" ht="13.5" thickBot="1" x14ac:dyDescent="0.25">
      <c r="B57" s="41"/>
      <c r="C57" s="40"/>
    </row>
    <row r="58" spans="2:6" ht="26.25" thickBot="1" x14ac:dyDescent="0.25">
      <c r="B58" s="39" t="s">
        <v>102</v>
      </c>
      <c r="C58" s="38" t="s">
        <v>100</v>
      </c>
    </row>
  </sheetData>
  <mergeCells count="1">
    <mergeCell ref="C52:C56"/>
  </mergeCells>
  <conditionalFormatting sqref="F17 F19:F20 F12">
    <cfRule type="expression" dxfId="11" priority="11" stopIfTrue="1">
      <formula>D12="nee"</formula>
    </cfRule>
  </conditionalFormatting>
  <conditionalFormatting sqref="F16">
    <cfRule type="expression" dxfId="10" priority="12" stopIfTrue="1">
      <formula>D16="ja"</formula>
    </cfRule>
  </conditionalFormatting>
  <conditionalFormatting sqref="F18">
    <cfRule type="expression" dxfId="9" priority="10" stopIfTrue="1">
      <formula>D18="nee"</formula>
    </cfRule>
  </conditionalFormatting>
  <conditionalFormatting sqref="F7:F11">
    <cfRule type="cellIs" dxfId="8" priority="9" stopIfTrue="1" operator="equal">
      <formula>"ja"</formula>
    </cfRule>
  </conditionalFormatting>
  <conditionalFormatting sqref="F13">
    <cfRule type="cellIs" dxfId="7" priority="8" stopIfTrue="1" operator="equal">
      <formula>"ja"</formula>
    </cfRule>
  </conditionalFormatting>
  <conditionalFormatting sqref="F15">
    <cfRule type="cellIs" dxfId="6" priority="7" stopIfTrue="1" operator="equal">
      <formula>"ja"</formula>
    </cfRule>
  </conditionalFormatting>
  <conditionalFormatting sqref="F22:F24">
    <cfRule type="cellIs" dxfId="5" priority="6" stopIfTrue="1" operator="equal">
      <formula>"ja"</formula>
    </cfRule>
  </conditionalFormatting>
  <conditionalFormatting sqref="F47:F50">
    <cfRule type="cellIs" dxfId="4" priority="1" stopIfTrue="1" operator="equal">
      <formula>"ja"</formula>
    </cfRule>
  </conditionalFormatting>
  <conditionalFormatting sqref="F29">
    <cfRule type="cellIs" dxfId="3" priority="5" stopIfTrue="1" operator="equal">
      <formula>"ja"</formula>
    </cfRule>
  </conditionalFormatting>
  <conditionalFormatting sqref="F33">
    <cfRule type="cellIs" dxfId="2" priority="4" stopIfTrue="1" operator="equal">
      <formula>"ja"</formula>
    </cfRule>
  </conditionalFormatting>
  <conditionalFormatting sqref="F38">
    <cfRule type="cellIs" dxfId="1" priority="3" stopIfTrue="1" operator="equal">
      <formula>"ja"</formula>
    </cfRule>
  </conditionalFormatting>
  <conditionalFormatting sqref="F43">
    <cfRule type="cellIs" dxfId="0" priority="2" stopIfTrue="1" operator="equal">
      <formula>"ja"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CCC8D9"/>
  </sheetPr>
  <dimension ref="B2:R57"/>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85546875" style="133" customWidth="1"/>
    <col min="2" max="2" width="19.140625" style="133" customWidth="1"/>
    <col min="3" max="3" width="9.5703125" style="133" customWidth="1"/>
    <col min="4" max="4" width="11.85546875" style="133" customWidth="1"/>
    <col min="5" max="5" width="10.28515625" style="133" customWidth="1"/>
    <col min="6" max="6" width="13.7109375" style="133" customWidth="1"/>
    <col min="7" max="7" width="11.5703125" style="133" customWidth="1"/>
    <col min="8" max="16384" width="9.140625" style="133"/>
  </cols>
  <sheetData>
    <row r="2" spans="2:18" s="138" customFormat="1" ht="18" x14ac:dyDescent="0.2">
      <c r="B2" s="138" t="s">
        <v>53</v>
      </c>
    </row>
    <row r="4" spans="2:18" s="157" customFormat="1" x14ac:dyDescent="0.2">
      <c r="B4" s="157" t="s">
        <v>16</v>
      </c>
    </row>
    <row r="6" spans="2:18" x14ac:dyDescent="0.2">
      <c r="B6" s="134" t="s">
        <v>249</v>
      </c>
    </row>
    <row r="7" spans="2:18" x14ac:dyDescent="0.2">
      <c r="B7" s="133" t="s">
        <v>222</v>
      </c>
      <c r="H7" s="129"/>
    </row>
    <row r="8" spans="2:18" x14ac:dyDescent="0.2">
      <c r="B8" s="133" t="s">
        <v>250</v>
      </c>
    </row>
    <row r="10" spans="2:18" s="157" customFormat="1" x14ac:dyDescent="0.2">
      <c r="B10" s="157" t="s">
        <v>60</v>
      </c>
    </row>
    <row r="13" spans="2:18" s="166" customFormat="1" ht="15" x14ac:dyDescent="0.25"/>
    <row r="14" spans="2:18" s="166" customFormat="1" ht="15" x14ac:dyDescent="0.25">
      <c r="B14" s="167"/>
      <c r="C14" s="167"/>
      <c r="D14" s="167"/>
      <c r="E14" s="167"/>
      <c r="F14" s="167"/>
      <c r="G14" s="167"/>
      <c r="H14" s="167"/>
      <c r="I14" s="167"/>
      <c r="J14" s="167"/>
      <c r="K14" s="167"/>
      <c r="L14" s="167"/>
      <c r="M14" s="167"/>
      <c r="N14" s="167"/>
      <c r="O14" s="167"/>
      <c r="P14" s="167"/>
      <c r="Q14" s="167"/>
      <c r="R14" s="168"/>
    </row>
    <row r="15" spans="2:18" s="166" customFormat="1" ht="15" x14ac:dyDescent="0.25">
      <c r="B15" s="167"/>
      <c r="C15" s="167"/>
      <c r="D15" s="167"/>
      <c r="E15" s="167"/>
      <c r="F15" s="167"/>
      <c r="G15" s="167"/>
      <c r="H15" s="167"/>
      <c r="I15" s="167"/>
      <c r="J15" s="167"/>
      <c r="K15" s="167"/>
      <c r="L15" s="167"/>
      <c r="M15" s="167"/>
      <c r="N15" s="167"/>
      <c r="O15" s="167"/>
      <c r="P15" s="167"/>
      <c r="Q15" s="167"/>
      <c r="R15" s="168"/>
    </row>
    <row r="16" spans="2:18" s="166" customFormat="1" ht="15" x14ac:dyDescent="0.25">
      <c r="B16" s="167"/>
      <c r="C16" s="167"/>
      <c r="D16" s="167"/>
      <c r="E16" s="167"/>
      <c r="F16" s="167"/>
      <c r="G16" s="167"/>
      <c r="H16" s="167"/>
      <c r="I16" s="167"/>
      <c r="J16" s="167"/>
      <c r="K16" s="167"/>
      <c r="L16" s="167"/>
      <c r="M16" s="167"/>
      <c r="N16" s="167"/>
      <c r="O16" s="167"/>
      <c r="P16" s="167"/>
      <c r="Q16" s="167"/>
      <c r="R16" s="168"/>
    </row>
    <row r="17" spans="2:18" s="166" customFormat="1" ht="15" x14ac:dyDescent="0.25">
      <c r="B17" s="167"/>
      <c r="C17" s="167"/>
      <c r="D17" s="167"/>
      <c r="E17" s="167"/>
      <c r="F17" s="167"/>
      <c r="G17" s="167"/>
      <c r="H17" s="167"/>
      <c r="I17" s="167"/>
      <c r="J17" s="167"/>
      <c r="K17" s="167"/>
      <c r="L17" s="167"/>
      <c r="M17" s="167"/>
      <c r="N17" s="167"/>
      <c r="O17" s="167"/>
      <c r="P17" s="167"/>
      <c r="Q17" s="167"/>
      <c r="R17" s="168"/>
    </row>
    <row r="18" spans="2:18" s="166" customFormat="1" ht="15" x14ac:dyDescent="0.25">
      <c r="B18" s="167"/>
      <c r="C18" s="167"/>
      <c r="D18" s="167"/>
      <c r="E18" s="167"/>
      <c r="F18" s="167"/>
      <c r="G18" s="167"/>
      <c r="H18" s="167"/>
      <c r="I18" s="167"/>
      <c r="J18" s="167"/>
      <c r="K18" s="167"/>
      <c r="L18" s="167"/>
      <c r="M18" s="167"/>
      <c r="N18" s="167"/>
      <c r="O18" s="167"/>
      <c r="P18" s="167"/>
      <c r="Q18" s="167"/>
      <c r="R18" s="168"/>
    </row>
    <row r="19" spans="2:18" s="166" customFormat="1" ht="15" x14ac:dyDescent="0.25">
      <c r="B19" s="167"/>
      <c r="C19" s="167"/>
      <c r="D19" s="167"/>
      <c r="E19" s="167"/>
      <c r="F19" s="167"/>
      <c r="G19" s="167"/>
      <c r="H19" s="167"/>
      <c r="I19" s="167"/>
      <c r="J19" s="167"/>
      <c r="K19" s="167"/>
      <c r="L19" s="167"/>
      <c r="M19" s="167"/>
      <c r="N19" s="167"/>
      <c r="O19" s="167"/>
      <c r="P19" s="167"/>
      <c r="Q19" s="167"/>
      <c r="R19" s="168"/>
    </row>
    <row r="20" spans="2:18" s="166" customFormat="1" ht="15" x14ac:dyDescent="0.25">
      <c r="B20" s="167"/>
      <c r="C20" s="167"/>
      <c r="D20" s="167"/>
      <c r="E20" s="167"/>
      <c r="F20" s="167"/>
      <c r="G20" s="167"/>
      <c r="H20" s="167"/>
      <c r="I20" s="167"/>
      <c r="J20" s="167"/>
      <c r="K20" s="167"/>
      <c r="L20" s="167"/>
      <c r="M20" s="167"/>
      <c r="N20" s="167"/>
      <c r="O20" s="167"/>
      <c r="P20" s="167"/>
      <c r="Q20" s="167"/>
      <c r="R20" s="168"/>
    </row>
    <row r="21" spans="2:18" s="166" customFormat="1" ht="15" x14ac:dyDescent="0.25">
      <c r="B21" s="167"/>
      <c r="C21" s="167"/>
      <c r="D21" s="167"/>
      <c r="E21" s="167"/>
      <c r="F21" s="167"/>
      <c r="G21" s="167"/>
      <c r="H21" s="167"/>
      <c r="I21" s="167"/>
      <c r="J21" s="167"/>
      <c r="K21" s="167"/>
      <c r="L21" s="167"/>
      <c r="M21" s="167"/>
      <c r="N21" s="167"/>
      <c r="O21" s="167"/>
      <c r="P21" s="167"/>
      <c r="Q21" s="167"/>
      <c r="R21" s="168"/>
    </row>
    <row r="22" spans="2:18" s="166" customFormat="1" ht="15" x14ac:dyDescent="0.25">
      <c r="B22" s="167"/>
      <c r="C22" s="167"/>
      <c r="D22" s="167"/>
      <c r="E22" s="167"/>
      <c r="F22" s="167"/>
      <c r="G22" s="167"/>
      <c r="H22" s="167"/>
      <c r="I22" s="167"/>
      <c r="J22" s="167"/>
      <c r="K22" s="167"/>
      <c r="L22" s="167"/>
      <c r="M22" s="167"/>
      <c r="N22" s="167"/>
      <c r="O22" s="167"/>
      <c r="P22" s="167"/>
      <c r="Q22" s="167"/>
      <c r="R22" s="168"/>
    </row>
    <row r="23" spans="2:18" s="166" customFormat="1" ht="15" x14ac:dyDescent="0.25">
      <c r="B23" s="167"/>
      <c r="C23" s="167"/>
      <c r="D23" s="167"/>
      <c r="E23" s="167"/>
      <c r="F23" s="167"/>
      <c r="G23" s="167"/>
      <c r="H23" s="167"/>
      <c r="I23" s="167"/>
      <c r="J23" s="167"/>
      <c r="K23" s="167"/>
      <c r="L23" s="167"/>
      <c r="M23" s="167"/>
      <c r="N23" s="167"/>
      <c r="O23" s="167"/>
      <c r="P23" s="167"/>
      <c r="Q23" s="167"/>
      <c r="R23" s="168"/>
    </row>
    <row r="24" spans="2:18" s="166" customFormat="1" ht="15" x14ac:dyDescent="0.25">
      <c r="B24" s="167"/>
      <c r="C24" s="167"/>
      <c r="D24" s="167"/>
      <c r="E24" s="167"/>
      <c r="F24" s="167"/>
      <c r="G24" s="167"/>
      <c r="H24" s="167"/>
      <c r="I24" s="167"/>
      <c r="J24" s="167"/>
      <c r="K24" s="167"/>
      <c r="L24" s="167"/>
      <c r="M24" s="167"/>
      <c r="N24" s="167"/>
      <c r="O24" s="167"/>
      <c r="P24" s="167"/>
      <c r="Q24" s="167"/>
      <c r="R24" s="168"/>
    </row>
    <row r="25" spans="2:18" s="166" customFormat="1" ht="15" x14ac:dyDescent="0.25">
      <c r="B25" s="167"/>
      <c r="C25" s="167"/>
      <c r="D25" s="167"/>
      <c r="E25" s="167"/>
      <c r="F25" s="167"/>
      <c r="G25" s="167"/>
      <c r="H25" s="167"/>
      <c r="I25" s="167"/>
      <c r="J25" s="167"/>
      <c r="K25" s="167"/>
      <c r="L25" s="167"/>
      <c r="M25" s="167"/>
      <c r="N25" s="167"/>
      <c r="O25" s="167"/>
      <c r="P25" s="167"/>
      <c r="Q25" s="167"/>
      <c r="R25" s="168"/>
    </row>
    <row r="27" spans="2:18" s="157" customFormat="1" x14ac:dyDescent="0.2">
      <c r="B27" s="157" t="s">
        <v>17</v>
      </c>
    </row>
    <row r="28" spans="2:18" x14ac:dyDescent="0.2">
      <c r="C28" s="132"/>
    </row>
    <row r="29" spans="2:18" x14ac:dyDescent="0.2">
      <c r="B29" s="160" t="s">
        <v>43</v>
      </c>
      <c r="C29" s="132"/>
      <c r="D29" s="160" t="s">
        <v>18</v>
      </c>
      <c r="F29" s="128"/>
    </row>
    <row r="30" spans="2:18" x14ac:dyDescent="0.2">
      <c r="C30" s="132"/>
    </row>
    <row r="31" spans="2:18" x14ac:dyDescent="0.2">
      <c r="B31" s="127">
        <v>123</v>
      </c>
      <c r="C31" s="132"/>
      <c r="D31" s="134" t="s">
        <v>55</v>
      </c>
    </row>
    <row r="32" spans="2:18" x14ac:dyDescent="0.2">
      <c r="B32" s="126">
        <f>B31</f>
        <v>123</v>
      </c>
      <c r="C32" s="132"/>
      <c r="D32" s="133" t="s">
        <v>19</v>
      </c>
    </row>
    <row r="33" spans="2:7" x14ac:dyDescent="0.2">
      <c r="B33" s="125">
        <f>B32+B31</f>
        <v>246</v>
      </c>
      <c r="C33" s="132"/>
      <c r="D33" s="133" t="s">
        <v>20</v>
      </c>
    </row>
    <row r="34" spans="2:7" x14ac:dyDescent="0.2">
      <c r="B34" s="135">
        <f>B32+B33</f>
        <v>369</v>
      </c>
      <c r="C34" s="132"/>
      <c r="D34" s="134" t="s">
        <v>54</v>
      </c>
      <c r="E34" s="128"/>
      <c r="F34" s="124"/>
    </row>
    <row r="35" spans="2:7" x14ac:dyDescent="0.2">
      <c r="B35" s="123"/>
      <c r="C35" s="132"/>
      <c r="D35" s="134" t="s">
        <v>21</v>
      </c>
      <c r="E35" s="128"/>
    </row>
    <row r="36" spans="2:7" x14ac:dyDescent="0.2">
      <c r="B36" s="132"/>
      <c r="C36" s="132"/>
    </row>
    <row r="37" spans="2:7" x14ac:dyDescent="0.2">
      <c r="B37" s="153" t="s">
        <v>22</v>
      </c>
      <c r="C37" s="132"/>
    </row>
    <row r="38" spans="2:7" x14ac:dyDescent="0.2">
      <c r="B38" s="122">
        <f>B34+16</f>
        <v>385</v>
      </c>
      <c r="C38" s="132"/>
      <c r="D38" s="133" t="s">
        <v>23</v>
      </c>
    </row>
    <row r="39" spans="2:7" x14ac:dyDescent="0.2">
      <c r="B39" s="136">
        <f>B32*PI()</f>
        <v>386.41589639154455</v>
      </c>
      <c r="C39" s="121"/>
      <c r="D39" s="133" t="s">
        <v>24</v>
      </c>
    </row>
    <row r="40" spans="2:7" x14ac:dyDescent="0.2">
      <c r="B40" s="121"/>
      <c r="C40" s="121"/>
    </row>
    <row r="41" spans="2:7" x14ac:dyDescent="0.2">
      <c r="B41" s="153" t="s">
        <v>25</v>
      </c>
      <c r="C41" s="120"/>
    </row>
    <row r="42" spans="2:7" x14ac:dyDescent="0.2">
      <c r="B42" s="119">
        <v>123</v>
      </c>
      <c r="C42" s="120"/>
      <c r="D42" s="134" t="s">
        <v>26</v>
      </c>
      <c r="G42" s="128"/>
    </row>
    <row r="43" spans="2:7" x14ac:dyDescent="0.2">
      <c r="B43" s="118">
        <v>124</v>
      </c>
      <c r="C43" s="120"/>
      <c r="D43" s="134" t="s">
        <v>27</v>
      </c>
    </row>
    <row r="44" spans="2:7" x14ac:dyDescent="0.2">
      <c r="B44" s="117">
        <f>B42-B43</f>
        <v>-1</v>
      </c>
      <c r="C44" s="116"/>
      <c r="D44" s="133" t="s">
        <v>59</v>
      </c>
    </row>
    <row r="47" spans="2:7" x14ac:dyDescent="0.2">
      <c r="B47" s="160" t="s">
        <v>38</v>
      </c>
    </row>
    <row r="48" spans="2:7" x14ac:dyDescent="0.2">
      <c r="B48" s="115"/>
    </row>
    <row r="49" spans="2:4" x14ac:dyDescent="0.2">
      <c r="B49" s="153" t="s">
        <v>44</v>
      </c>
    </row>
    <row r="50" spans="2:4" x14ac:dyDescent="0.2">
      <c r="B50" s="114" t="s">
        <v>37</v>
      </c>
      <c r="C50" s="132"/>
      <c r="D50" s="134" t="s">
        <v>47</v>
      </c>
    </row>
    <row r="51" spans="2:4" x14ac:dyDescent="0.2">
      <c r="B51" s="113" t="s">
        <v>35</v>
      </c>
      <c r="C51" s="132"/>
      <c r="D51" s="134" t="s">
        <v>39</v>
      </c>
    </row>
    <row r="52" spans="2:4" x14ac:dyDescent="0.2">
      <c r="B52" s="112" t="s">
        <v>36</v>
      </c>
      <c r="C52" s="132"/>
      <c r="D52" s="134" t="s">
        <v>40</v>
      </c>
    </row>
    <row r="53" spans="2:4" x14ac:dyDescent="0.2">
      <c r="B53" s="111" t="s">
        <v>36</v>
      </c>
      <c r="C53" s="132"/>
      <c r="D53" s="134" t="s">
        <v>42</v>
      </c>
    </row>
    <row r="54" spans="2:4" x14ac:dyDescent="0.2">
      <c r="C54" s="132"/>
      <c r="D54" s="134"/>
    </row>
    <row r="55" spans="2:4" x14ac:dyDescent="0.2">
      <c r="B55" s="153" t="s">
        <v>46</v>
      </c>
      <c r="C55" s="132"/>
      <c r="D55" s="134"/>
    </row>
    <row r="56" spans="2:4" x14ac:dyDescent="0.2">
      <c r="B56" s="110" t="s">
        <v>41</v>
      </c>
      <c r="C56" s="132"/>
      <c r="D56" s="134" t="s">
        <v>48</v>
      </c>
    </row>
    <row r="57" spans="2:4" x14ac:dyDescent="0.2">
      <c r="B57" s="109" t="s">
        <v>45</v>
      </c>
      <c r="D57" s="134" t="s">
        <v>49</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C8D9"/>
  </sheetPr>
  <dimension ref="B2:H26"/>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85546875" style="133" customWidth="1"/>
    <col min="2" max="2" width="7.5703125" style="133" customWidth="1"/>
    <col min="3" max="3" width="35.140625" style="133" customWidth="1"/>
    <col min="4" max="4" width="56.7109375" style="133" bestFit="1" customWidth="1"/>
    <col min="5" max="5" width="36.28515625" style="133" customWidth="1"/>
    <col min="6" max="6" width="40.7109375" style="133" customWidth="1"/>
    <col min="7" max="7" width="4.5703125" style="133" customWidth="1"/>
    <col min="8" max="8" width="43.42578125" style="133" customWidth="1"/>
    <col min="9" max="9" width="28.7109375" style="133" customWidth="1"/>
    <col min="10" max="10" width="18.42578125" style="133" customWidth="1"/>
    <col min="11" max="12" width="58.42578125" style="133" customWidth="1"/>
    <col min="13" max="16384" width="9.140625" style="133"/>
  </cols>
  <sheetData>
    <row r="2" spans="2:8" s="107" customFormat="1" ht="18" x14ac:dyDescent="0.2">
      <c r="B2" s="108" t="s">
        <v>28</v>
      </c>
    </row>
    <row r="4" spans="2:8" s="157" customFormat="1" x14ac:dyDescent="0.2">
      <c r="B4" s="157" t="s">
        <v>29</v>
      </c>
    </row>
    <row r="6" spans="2:8" x14ac:dyDescent="0.2">
      <c r="B6" s="153" t="s">
        <v>65</v>
      </c>
      <c r="H6" s="137"/>
    </row>
    <row r="7" spans="2:8" x14ac:dyDescent="0.2">
      <c r="B7" s="153" t="s">
        <v>66</v>
      </c>
    </row>
    <row r="9" spans="2:8" x14ac:dyDescent="0.2">
      <c r="B9" s="106" t="s">
        <v>56</v>
      </c>
      <c r="C9" s="106" t="s">
        <v>57</v>
      </c>
      <c r="D9" s="106" t="s">
        <v>58</v>
      </c>
      <c r="E9" s="106" t="s">
        <v>64</v>
      </c>
      <c r="F9" s="106" t="s">
        <v>61</v>
      </c>
    </row>
    <row r="10" spans="2:8" x14ac:dyDescent="0.2">
      <c r="B10" s="105"/>
      <c r="C10" s="105" t="s">
        <v>63</v>
      </c>
      <c r="D10" s="105" t="s">
        <v>30</v>
      </c>
      <c r="E10" s="105" t="s">
        <v>67</v>
      </c>
      <c r="F10" s="105" t="s">
        <v>62</v>
      </c>
    </row>
    <row r="11" spans="2:8" x14ac:dyDescent="0.2">
      <c r="B11" s="104">
        <v>1</v>
      </c>
      <c r="C11" s="103" t="s">
        <v>235</v>
      </c>
      <c r="D11" s="103" t="s">
        <v>327</v>
      </c>
      <c r="E11" s="103" t="s">
        <v>328</v>
      </c>
      <c r="F11" s="103"/>
    </row>
    <row r="12" spans="2:8" x14ac:dyDescent="0.2">
      <c r="B12" s="103">
        <v>2</v>
      </c>
      <c r="C12" s="103" t="s">
        <v>254</v>
      </c>
      <c r="D12" s="130" t="s">
        <v>247</v>
      </c>
      <c r="E12" s="103"/>
      <c r="F12" s="103"/>
    </row>
    <row r="13" spans="2:8" x14ac:dyDescent="0.2">
      <c r="B13" s="103">
        <v>3</v>
      </c>
      <c r="C13" s="103" t="s">
        <v>326</v>
      </c>
      <c r="D13" s="103" t="s">
        <v>329</v>
      </c>
      <c r="E13" s="103" t="s">
        <v>330</v>
      </c>
      <c r="F13" s="103"/>
    </row>
    <row r="14" spans="2:8" x14ac:dyDescent="0.2">
      <c r="B14" s="103">
        <v>4</v>
      </c>
      <c r="C14" s="103"/>
      <c r="D14" s="103"/>
      <c r="E14" s="103"/>
      <c r="F14" s="103"/>
    </row>
    <row r="15" spans="2:8" x14ac:dyDescent="0.2">
      <c r="B15" s="103">
        <v>5</v>
      </c>
      <c r="C15" s="103"/>
      <c r="D15" s="103"/>
      <c r="E15" s="103"/>
      <c r="F15" s="103"/>
    </row>
    <row r="16" spans="2:8" x14ac:dyDescent="0.2">
      <c r="B16" s="103">
        <v>6</v>
      </c>
      <c r="C16" s="103"/>
      <c r="D16" s="103"/>
      <c r="E16" s="103"/>
      <c r="F16" s="103"/>
    </row>
    <row r="17" spans="2:6" x14ac:dyDescent="0.2">
      <c r="B17" s="103">
        <v>7</v>
      </c>
      <c r="C17" s="103"/>
      <c r="D17" s="103"/>
      <c r="E17" s="103"/>
      <c r="F17" s="103"/>
    </row>
    <row r="18" spans="2:6" x14ac:dyDescent="0.2">
      <c r="B18" s="103">
        <v>8</v>
      </c>
      <c r="C18" s="103"/>
      <c r="D18" s="103"/>
      <c r="E18" s="103"/>
      <c r="F18" s="103"/>
    </row>
    <row r="19" spans="2:6" x14ac:dyDescent="0.2">
      <c r="B19" s="103">
        <v>9</v>
      </c>
      <c r="C19" s="103"/>
      <c r="D19" s="103"/>
      <c r="E19" s="103"/>
      <c r="F19" s="103"/>
    </row>
    <row r="20" spans="2:6" x14ac:dyDescent="0.2">
      <c r="B20" s="103">
        <v>10</v>
      </c>
      <c r="C20" s="103"/>
      <c r="D20" s="103"/>
      <c r="E20" s="103"/>
      <c r="F20" s="103"/>
    </row>
    <row r="23" spans="2:6" s="157" customFormat="1" x14ac:dyDescent="0.2">
      <c r="B23" s="157" t="s">
        <v>52</v>
      </c>
    </row>
    <row r="25" spans="2:6" x14ac:dyDescent="0.2">
      <c r="B25" s="153" t="s">
        <v>50</v>
      </c>
    </row>
    <row r="26" spans="2:6" x14ac:dyDescent="0.2">
      <c r="B26" s="153" t="s">
        <v>51</v>
      </c>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4.9989318521683403E-2"/>
  </sheetPr>
  <dimension ref="A1"/>
  <sheetViews>
    <sheetView showGridLines="0" zoomScale="85" zoomScaleNormal="85" workbookViewId="0"/>
  </sheetViews>
  <sheetFormatPr defaultColWidth="9.140625" defaultRowHeight="12.75" x14ac:dyDescent="0.2"/>
  <cols>
    <col min="1" max="16384" width="9.140625" style="163"/>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CCFFCC"/>
  </sheetPr>
  <dimension ref="B2:C43"/>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85546875" style="161" customWidth="1"/>
    <col min="2" max="2" width="39.85546875" style="161" customWidth="1"/>
    <col min="3" max="3" width="91.85546875" style="161" customWidth="1"/>
    <col min="4" max="16384" width="9.140625" style="161"/>
  </cols>
  <sheetData>
    <row r="2" spans="2:3" s="145" customFormat="1" ht="18" x14ac:dyDescent="0.2">
      <c r="B2" s="145" t="s">
        <v>248</v>
      </c>
    </row>
    <row r="6" spans="2:3" x14ac:dyDescent="0.2">
      <c r="B6" s="159"/>
    </row>
    <row r="13" spans="2:3" s="144" customFormat="1" x14ac:dyDescent="0.2">
      <c r="B13" s="144" t="s">
        <v>236</v>
      </c>
    </row>
    <row r="14" spans="2:3" s="158" customFormat="1" x14ac:dyDescent="0.2"/>
    <row r="15" spans="2:3" s="158" customFormat="1" x14ac:dyDescent="0.2">
      <c r="B15" s="143" t="s">
        <v>237</v>
      </c>
      <c r="C15" s="190">
        <v>43732</v>
      </c>
    </row>
    <row r="16" spans="2:3" s="141" customFormat="1" x14ac:dyDescent="0.2"/>
    <row r="17" spans="2:3" x14ac:dyDescent="0.2">
      <c r="B17" s="140" t="s">
        <v>238</v>
      </c>
      <c r="C17" s="142"/>
    </row>
    <row r="18" spans="2:3" x14ac:dyDescent="0.2">
      <c r="B18" s="140" t="s">
        <v>239</v>
      </c>
      <c r="C18" s="142" t="s">
        <v>336</v>
      </c>
    </row>
    <row r="19" spans="2:3" x14ac:dyDescent="0.2">
      <c r="B19" s="140" t="s">
        <v>240</v>
      </c>
      <c r="C19" s="142" t="s">
        <v>337</v>
      </c>
    </row>
    <row r="20" spans="2:3" x14ac:dyDescent="0.2">
      <c r="B20" s="140" t="s">
        <v>241</v>
      </c>
      <c r="C20" s="142" t="s">
        <v>338</v>
      </c>
    </row>
    <row r="21" spans="2:3" x14ac:dyDescent="0.2">
      <c r="B21" s="140" t="s">
        <v>242</v>
      </c>
      <c r="C21" s="142" t="s">
        <v>339</v>
      </c>
    </row>
    <row r="22" spans="2:3" x14ac:dyDescent="0.2">
      <c r="B22" s="140" t="s">
        <v>224</v>
      </c>
      <c r="C22" s="194"/>
    </row>
    <row r="23" spans="2:3" x14ac:dyDescent="0.2">
      <c r="B23" s="140" t="s">
        <v>225</v>
      </c>
      <c r="C23" s="194"/>
    </row>
    <row r="24" spans="2:3" x14ac:dyDescent="0.2">
      <c r="B24" s="140" t="s">
        <v>243</v>
      </c>
      <c r="C24" s="194"/>
    </row>
    <row r="28" spans="2:3" s="144" customFormat="1" x14ac:dyDescent="0.2">
      <c r="B28" s="144" t="s">
        <v>14</v>
      </c>
    </row>
    <row r="30" spans="2:3" x14ac:dyDescent="0.2">
      <c r="B30" s="160" t="s">
        <v>224</v>
      </c>
      <c r="C30" s="160" t="s">
        <v>225</v>
      </c>
    </row>
    <row r="31" spans="2:3" x14ac:dyDescent="0.2">
      <c r="B31" s="195"/>
      <c r="C31" s="195"/>
    </row>
    <row r="33" spans="2:2" x14ac:dyDescent="0.2">
      <c r="B33" s="161" t="s">
        <v>226</v>
      </c>
    </row>
    <row r="34" spans="2:2" x14ac:dyDescent="0.2">
      <c r="B34" s="161" t="s">
        <v>227</v>
      </c>
    </row>
    <row r="35" spans="2:2" x14ac:dyDescent="0.2">
      <c r="B35" s="161" t="s">
        <v>228</v>
      </c>
    </row>
    <row r="36" spans="2:2" x14ac:dyDescent="0.2">
      <c r="B36" s="161" t="s">
        <v>229</v>
      </c>
    </row>
    <row r="37" spans="2:2" x14ac:dyDescent="0.2">
      <c r="B37" s="161" t="s">
        <v>230</v>
      </c>
    </row>
    <row r="40" spans="2:2" s="144" customFormat="1" x14ac:dyDescent="0.2">
      <c r="B40" s="144" t="s">
        <v>15</v>
      </c>
    </row>
    <row r="42" spans="2:2" x14ac:dyDescent="0.2">
      <c r="B42" s="161" t="s">
        <v>244</v>
      </c>
    </row>
    <row r="43" spans="2:2" x14ac:dyDescent="0.2">
      <c r="B43" s="161" t="s">
        <v>231</v>
      </c>
    </row>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CCFFCC"/>
  </sheetPr>
  <dimension ref="A2:U199"/>
  <sheetViews>
    <sheetView showGridLines="0" zoomScale="80" zoomScaleNormal="80" workbookViewId="0">
      <pane xSplit="5" ySplit="14" topLeftCell="F15" activePane="bottomRight" state="frozen"/>
      <selection activeCell="Q51" sqref="Q51"/>
      <selection pane="topRight" activeCell="Q51" sqref="Q51"/>
      <selection pane="bottomLeft" activeCell="Q51" sqref="Q51"/>
      <selection pane="bottomRight" activeCell="F15" sqref="F15"/>
    </sheetView>
  </sheetViews>
  <sheetFormatPr defaultColWidth="9.140625" defaultRowHeight="12.75" x14ac:dyDescent="0.2"/>
  <cols>
    <col min="1" max="1" width="4" style="133" customWidth="1"/>
    <col min="2" max="2" width="60.7109375" style="133" customWidth="1"/>
    <col min="3" max="3" width="4.5703125" style="133" customWidth="1"/>
    <col min="4" max="4" width="31.5703125" style="133" customWidth="1"/>
    <col min="5" max="5" width="4.5703125" style="133" customWidth="1"/>
    <col min="6" max="6" width="8.85546875" style="133" customWidth="1"/>
    <col min="7" max="7" width="10" style="133" customWidth="1"/>
    <col min="8" max="8" width="8.140625" style="133" customWidth="1"/>
    <col min="9" max="9" width="14.42578125" style="133" customWidth="1"/>
    <col min="10" max="10" width="2.7109375" style="133" customWidth="1"/>
    <col min="11" max="11" width="14.7109375" style="133" customWidth="1"/>
    <col min="12" max="12" width="2.7109375" style="133" customWidth="1"/>
    <col min="13" max="13" width="18.28515625" style="133" bestFit="1" customWidth="1"/>
    <col min="14" max="14" width="2.7109375" style="133" customWidth="1"/>
    <col min="15" max="15" width="12.5703125" style="133" customWidth="1"/>
    <col min="16" max="16" width="2.7109375" style="133" customWidth="1"/>
    <col min="17" max="17" width="17.140625" style="133" customWidth="1"/>
    <col min="18" max="18" width="24" style="133" bestFit="1" customWidth="1"/>
    <col min="19" max="19" width="12.140625" style="133" customWidth="1"/>
    <col min="20" max="20" width="21.140625" style="133" customWidth="1"/>
    <col min="21" max="34" width="13.7109375" style="133" customWidth="1"/>
    <col min="35" max="16384" width="9.140625" style="133"/>
  </cols>
  <sheetData>
    <row r="2" spans="1:20" s="162" customFormat="1" ht="18" x14ac:dyDescent="0.2">
      <c r="B2" s="162" t="s">
        <v>251</v>
      </c>
    </row>
    <row r="4" spans="1:20" x14ac:dyDescent="0.2">
      <c r="B4" s="160" t="s">
        <v>33</v>
      </c>
      <c r="C4" s="115"/>
      <c r="D4" s="115"/>
    </row>
    <row r="5" spans="1:20" x14ac:dyDescent="0.2">
      <c r="B5" s="133" t="s">
        <v>232</v>
      </c>
      <c r="C5" s="134"/>
      <c r="D5" s="134"/>
      <c r="G5" s="90"/>
      <c r="K5" s="90"/>
    </row>
    <row r="6" spans="1:20" x14ac:dyDescent="0.2">
      <c r="B6" s="76"/>
      <c r="C6" s="134"/>
      <c r="D6" s="134"/>
      <c r="G6" s="90"/>
      <c r="K6" s="90"/>
    </row>
    <row r="7" spans="1:20" x14ac:dyDescent="0.2">
      <c r="A7" s="132"/>
      <c r="B7" s="160" t="s">
        <v>84</v>
      </c>
      <c r="C7" s="134"/>
      <c r="D7" s="134"/>
      <c r="G7" s="90"/>
      <c r="K7" s="90"/>
    </row>
    <row r="8" spans="1:20" x14ac:dyDescent="0.2">
      <c r="A8" s="132"/>
      <c r="B8" s="133" t="s">
        <v>88</v>
      </c>
      <c r="D8" s="37" t="str">
        <f>'Controles ACM'!I37</f>
        <v>REKENVOLUME VOLDOET</v>
      </c>
      <c r="G8" s="90"/>
    </row>
    <row r="9" spans="1:20" x14ac:dyDescent="0.2">
      <c r="A9" s="132"/>
      <c r="B9" s="133" t="s">
        <v>80</v>
      </c>
      <c r="D9" s="37" t="str">
        <f>'Controles ACM'!I29</f>
        <v>TARIEVENVOORSTEL VOLDOET</v>
      </c>
      <c r="G9" s="90"/>
    </row>
    <row r="10" spans="1:20" x14ac:dyDescent="0.2">
      <c r="A10" s="132"/>
      <c r="B10" s="133" t="s">
        <v>89</v>
      </c>
      <c r="D10" s="36">
        <f>'Controles ACM'!I27</f>
        <v>1.9540043529123068</v>
      </c>
      <c r="T10" s="97"/>
    </row>
    <row r="11" spans="1:20" x14ac:dyDescent="0.2">
      <c r="A11" s="132"/>
    </row>
    <row r="13" spans="1:20" s="157" customFormat="1" x14ac:dyDescent="0.2">
      <c r="B13" s="157" t="s">
        <v>71</v>
      </c>
      <c r="G13" s="157" t="s">
        <v>31</v>
      </c>
      <c r="I13" s="157" t="s">
        <v>210</v>
      </c>
      <c r="K13" s="157" t="s">
        <v>72</v>
      </c>
      <c r="M13" s="157" t="s">
        <v>31</v>
      </c>
      <c r="O13" s="157" t="s">
        <v>73</v>
      </c>
      <c r="Q13" s="157" t="s">
        <v>90</v>
      </c>
    </row>
    <row r="16" spans="1:20" s="157" customFormat="1" x14ac:dyDescent="0.2">
      <c r="B16" s="157" t="s">
        <v>71</v>
      </c>
    </row>
    <row r="18" spans="2:17" x14ac:dyDescent="0.2">
      <c r="B18" s="35" t="s">
        <v>103</v>
      </c>
      <c r="M18" s="34"/>
    </row>
    <row r="19" spans="2:17" x14ac:dyDescent="0.2">
      <c r="B19" s="33"/>
      <c r="K19" s="32"/>
      <c r="M19" s="34"/>
      <c r="Q19" s="31"/>
    </row>
    <row r="20" spans="2:17" x14ac:dyDescent="0.2">
      <c r="B20" s="156" t="s">
        <v>104</v>
      </c>
      <c r="K20" s="32"/>
      <c r="M20" s="34"/>
      <c r="Q20" s="30"/>
    </row>
    <row r="21" spans="2:17" x14ac:dyDescent="0.2">
      <c r="B21" s="29" t="s">
        <v>105</v>
      </c>
      <c r="G21" s="133" t="s">
        <v>74</v>
      </c>
      <c r="K21" s="28">
        <v>0</v>
      </c>
      <c r="M21" s="29" t="s">
        <v>75</v>
      </c>
      <c r="O21" s="155"/>
      <c r="Q21" s="27">
        <f>'Controles ACM'!$I$49</f>
        <v>0</v>
      </c>
    </row>
    <row r="22" spans="2:17" x14ac:dyDescent="0.2">
      <c r="B22" s="29" t="s">
        <v>106</v>
      </c>
      <c r="G22" s="133" t="s">
        <v>74</v>
      </c>
      <c r="K22" s="26">
        <v>0</v>
      </c>
      <c r="M22" s="29" t="s">
        <v>140</v>
      </c>
      <c r="O22" s="154"/>
      <c r="Q22" s="27">
        <f>'Controles ACM'!$I$50</f>
        <v>7.3588452860191556E-3</v>
      </c>
    </row>
    <row r="23" spans="2:17" x14ac:dyDescent="0.2">
      <c r="B23" s="29" t="s">
        <v>107</v>
      </c>
      <c r="G23" s="133" t="s">
        <v>74</v>
      </c>
      <c r="K23" s="25">
        <v>0</v>
      </c>
      <c r="M23" s="29" t="s">
        <v>141</v>
      </c>
      <c r="O23" s="154"/>
      <c r="Q23" s="27">
        <f>'Controles ACM'!$I$50</f>
        <v>7.3588452860191556E-3</v>
      </c>
    </row>
    <row r="24" spans="2:17" x14ac:dyDescent="0.2">
      <c r="B24" s="34"/>
      <c r="K24" s="24"/>
      <c r="M24" s="34"/>
      <c r="O24" s="23"/>
      <c r="Q24" s="30"/>
    </row>
    <row r="25" spans="2:17" x14ac:dyDescent="0.2">
      <c r="B25" s="33" t="s">
        <v>108</v>
      </c>
      <c r="K25" s="24"/>
      <c r="M25" s="34"/>
      <c r="O25" s="23"/>
    </row>
    <row r="26" spans="2:17" x14ac:dyDescent="0.2">
      <c r="B26" s="29" t="s">
        <v>105</v>
      </c>
      <c r="G26" s="133" t="s">
        <v>74</v>
      </c>
      <c r="K26" s="60">
        <v>0</v>
      </c>
      <c r="M26" s="29" t="s">
        <v>75</v>
      </c>
      <c r="O26" s="155"/>
      <c r="Q26" s="27">
        <f>'Controles ACM'!$I$49</f>
        <v>0</v>
      </c>
    </row>
    <row r="27" spans="2:17" x14ac:dyDescent="0.2">
      <c r="B27" s="29" t="s">
        <v>106</v>
      </c>
      <c r="G27" s="133" t="s">
        <v>74</v>
      </c>
      <c r="K27" s="26">
        <v>0</v>
      </c>
      <c r="M27" s="29" t="s">
        <v>140</v>
      </c>
      <c r="O27" s="154"/>
      <c r="Q27" s="27">
        <f>'Controles ACM'!$I$50</f>
        <v>7.3588452860191556E-3</v>
      </c>
    </row>
    <row r="28" spans="2:17" x14ac:dyDescent="0.2">
      <c r="B28" s="29" t="s">
        <v>109</v>
      </c>
      <c r="G28" s="133" t="s">
        <v>74</v>
      </c>
      <c r="K28" s="25">
        <v>0</v>
      </c>
      <c r="M28" s="29" t="s">
        <v>142</v>
      </c>
      <c r="O28" s="154"/>
      <c r="Q28" s="27">
        <f>'Controles ACM'!$I$50</f>
        <v>7.3588452860191556E-3</v>
      </c>
    </row>
    <row r="29" spans="2:17" x14ac:dyDescent="0.2">
      <c r="B29" s="34"/>
      <c r="K29" s="24"/>
      <c r="M29" s="34"/>
      <c r="O29" s="23"/>
      <c r="Q29" s="64"/>
    </row>
    <row r="30" spans="2:17" x14ac:dyDescent="0.2">
      <c r="B30" s="33" t="s">
        <v>110</v>
      </c>
      <c r="K30" s="24"/>
      <c r="M30" s="34"/>
      <c r="O30" s="23"/>
      <c r="Q30" s="64"/>
    </row>
    <row r="31" spans="2:17" x14ac:dyDescent="0.2">
      <c r="B31" s="29" t="s">
        <v>105</v>
      </c>
      <c r="G31" s="133" t="s">
        <v>74</v>
      </c>
      <c r="K31" s="60">
        <v>0</v>
      </c>
      <c r="M31" s="29" t="s">
        <v>75</v>
      </c>
      <c r="O31" s="155"/>
      <c r="Q31" s="27">
        <f>'Controles ACM'!$I$49</f>
        <v>0</v>
      </c>
    </row>
    <row r="32" spans="2:17" x14ac:dyDescent="0.2">
      <c r="B32" s="29" t="s">
        <v>106</v>
      </c>
      <c r="G32" s="133" t="s">
        <v>74</v>
      </c>
      <c r="K32" s="26">
        <v>0</v>
      </c>
      <c r="M32" s="29" t="s">
        <v>140</v>
      </c>
      <c r="O32" s="154"/>
      <c r="Q32" s="27">
        <f>'Controles ACM'!$I$50</f>
        <v>7.3588452860191556E-3</v>
      </c>
    </row>
    <row r="33" spans="2:17" x14ac:dyDescent="0.2">
      <c r="B33" s="29" t="s">
        <v>107</v>
      </c>
      <c r="G33" s="133" t="s">
        <v>74</v>
      </c>
      <c r="K33" s="25">
        <v>0</v>
      </c>
      <c r="M33" s="29" t="s">
        <v>141</v>
      </c>
      <c r="O33" s="154"/>
      <c r="Q33" s="27">
        <f>'Controles ACM'!$I$50</f>
        <v>7.3588452860191556E-3</v>
      </c>
    </row>
    <row r="34" spans="2:17" x14ac:dyDescent="0.2">
      <c r="B34" s="34"/>
      <c r="K34" s="24"/>
      <c r="M34" s="34"/>
      <c r="O34" s="23"/>
    </row>
    <row r="35" spans="2:17" x14ac:dyDescent="0.2">
      <c r="B35" s="33" t="s">
        <v>111</v>
      </c>
      <c r="K35" s="24"/>
      <c r="M35" s="34"/>
      <c r="O35" s="23"/>
    </row>
    <row r="36" spans="2:17" x14ac:dyDescent="0.2">
      <c r="B36" s="29" t="s">
        <v>105</v>
      </c>
      <c r="G36" s="133" t="s">
        <v>74</v>
      </c>
      <c r="K36" s="60">
        <v>0</v>
      </c>
      <c r="M36" s="29" t="s">
        <v>75</v>
      </c>
      <c r="O36" s="155"/>
      <c r="Q36" s="27">
        <f>'Controles ACM'!$I$49</f>
        <v>0</v>
      </c>
    </row>
    <row r="37" spans="2:17" x14ac:dyDescent="0.2">
      <c r="B37" s="29" t="s">
        <v>106</v>
      </c>
      <c r="G37" s="133" t="s">
        <v>74</v>
      </c>
      <c r="K37" s="26">
        <v>0</v>
      </c>
      <c r="M37" s="29" t="s">
        <v>140</v>
      </c>
      <c r="O37" s="154"/>
      <c r="Q37" s="27">
        <f>'Controles ACM'!$I$50</f>
        <v>7.3588452860191556E-3</v>
      </c>
    </row>
    <row r="38" spans="2:17" x14ac:dyDescent="0.2">
      <c r="B38" s="29" t="s">
        <v>109</v>
      </c>
      <c r="G38" s="133" t="s">
        <v>74</v>
      </c>
      <c r="K38" s="25">
        <v>0</v>
      </c>
      <c r="M38" s="29" t="s">
        <v>142</v>
      </c>
      <c r="O38" s="154"/>
      <c r="Q38" s="27">
        <f>'Controles ACM'!$I$50</f>
        <v>7.3588452860191556E-3</v>
      </c>
    </row>
    <row r="39" spans="2:17" x14ac:dyDescent="0.2">
      <c r="B39" s="34"/>
      <c r="K39" s="24"/>
      <c r="M39" s="34"/>
      <c r="O39" s="23"/>
    </row>
    <row r="40" spans="2:17" x14ac:dyDescent="0.2">
      <c r="B40" s="33" t="s">
        <v>112</v>
      </c>
      <c r="K40" s="24"/>
      <c r="M40" s="34"/>
      <c r="O40" s="23"/>
    </row>
    <row r="41" spans="2:17" x14ac:dyDescent="0.2">
      <c r="B41" s="29" t="s">
        <v>105</v>
      </c>
      <c r="G41" s="133" t="s">
        <v>74</v>
      </c>
      <c r="K41" s="60">
        <v>0</v>
      </c>
      <c r="M41" s="29" t="s">
        <v>75</v>
      </c>
      <c r="O41" s="155"/>
      <c r="Q41" s="27">
        <f>'Controles ACM'!$I$49</f>
        <v>0</v>
      </c>
    </row>
    <row r="42" spans="2:17" x14ac:dyDescent="0.2">
      <c r="B42" s="29" t="s">
        <v>106</v>
      </c>
      <c r="G42" s="133" t="s">
        <v>74</v>
      </c>
      <c r="K42" s="26">
        <v>0</v>
      </c>
      <c r="M42" s="29" t="s">
        <v>140</v>
      </c>
      <c r="O42" s="154"/>
      <c r="Q42" s="27">
        <f>'Controles ACM'!$I$50</f>
        <v>7.3588452860191556E-3</v>
      </c>
    </row>
    <row r="43" spans="2:17" x14ac:dyDescent="0.2">
      <c r="B43" s="29" t="s">
        <v>107</v>
      </c>
      <c r="G43" s="133" t="s">
        <v>74</v>
      </c>
      <c r="K43" s="25">
        <v>0</v>
      </c>
      <c r="M43" s="29" t="s">
        <v>141</v>
      </c>
      <c r="O43" s="154"/>
      <c r="Q43" s="27">
        <f>'Controles ACM'!$I$50</f>
        <v>7.3588452860191556E-3</v>
      </c>
    </row>
    <row r="44" spans="2:17" x14ac:dyDescent="0.2">
      <c r="B44" s="34"/>
      <c r="K44" s="24"/>
      <c r="M44" s="34"/>
      <c r="O44" s="23"/>
    </row>
    <row r="45" spans="2:17" x14ac:dyDescent="0.2">
      <c r="B45" s="33" t="s">
        <v>113</v>
      </c>
      <c r="K45" s="22"/>
      <c r="M45" s="34"/>
      <c r="O45" s="21"/>
    </row>
    <row r="46" spans="2:17" x14ac:dyDescent="0.2">
      <c r="B46" s="29" t="s">
        <v>105</v>
      </c>
      <c r="G46" s="133" t="s">
        <v>74</v>
      </c>
      <c r="K46" s="60">
        <v>0</v>
      </c>
      <c r="M46" s="29" t="s">
        <v>75</v>
      </c>
      <c r="O46" s="155"/>
      <c r="Q46" s="27">
        <f>'Controles ACM'!$I$49</f>
        <v>0</v>
      </c>
    </row>
    <row r="47" spans="2:17" x14ac:dyDescent="0.2">
      <c r="B47" s="29" t="s">
        <v>106</v>
      </c>
      <c r="G47" s="133" t="s">
        <v>74</v>
      </c>
      <c r="K47" s="26">
        <v>0</v>
      </c>
      <c r="M47" s="29" t="s">
        <v>140</v>
      </c>
      <c r="O47" s="154"/>
      <c r="Q47" s="27">
        <f>'Controles ACM'!$I$50</f>
        <v>7.3588452860191556E-3</v>
      </c>
    </row>
    <row r="48" spans="2:17" x14ac:dyDescent="0.2">
      <c r="B48" s="29" t="s">
        <v>109</v>
      </c>
      <c r="G48" s="133" t="s">
        <v>74</v>
      </c>
      <c r="K48" s="25">
        <v>0</v>
      </c>
      <c r="M48" s="29" t="s">
        <v>142</v>
      </c>
      <c r="O48" s="154"/>
      <c r="Q48" s="27">
        <f>'Controles ACM'!$I$50</f>
        <v>7.3588452860191556E-3</v>
      </c>
    </row>
    <row r="49" spans="2:20" x14ac:dyDescent="0.2">
      <c r="B49" s="34"/>
      <c r="K49" s="24"/>
      <c r="M49" s="34"/>
    </row>
    <row r="50" spans="2:20" x14ac:dyDescent="0.2">
      <c r="B50" s="34"/>
      <c r="K50" s="24"/>
      <c r="M50" s="34"/>
    </row>
    <row r="51" spans="2:20" x14ac:dyDescent="0.2">
      <c r="B51" s="35" t="s">
        <v>114</v>
      </c>
      <c r="K51" s="24"/>
      <c r="M51" s="34"/>
    </row>
    <row r="52" spans="2:20" x14ac:dyDescent="0.2">
      <c r="B52" s="34"/>
      <c r="K52" s="24"/>
      <c r="M52" s="34"/>
    </row>
    <row r="53" spans="2:20" x14ac:dyDescent="0.2">
      <c r="B53" s="33" t="s">
        <v>115</v>
      </c>
      <c r="K53" s="24"/>
      <c r="M53" s="34"/>
    </row>
    <row r="54" spans="2:20" x14ac:dyDescent="0.2">
      <c r="B54" s="29" t="s">
        <v>105</v>
      </c>
      <c r="G54" s="133" t="s">
        <v>74</v>
      </c>
      <c r="K54" s="60">
        <v>2.3333333333333335</v>
      </c>
      <c r="M54" s="29" t="s">
        <v>75</v>
      </c>
      <c r="O54" s="155">
        <v>441</v>
      </c>
      <c r="Q54" s="27">
        <f>'Controles ACM'!$I$49</f>
        <v>0</v>
      </c>
      <c r="R54" s="90"/>
      <c r="S54" s="182"/>
    </row>
    <row r="55" spans="2:20" x14ac:dyDescent="0.2">
      <c r="B55" s="29" t="s">
        <v>116</v>
      </c>
      <c r="G55" s="133" t="s">
        <v>74</v>
      </c>
      <c r="H55" s="188"/>
      <c r="I55" s="186"/>
      <c r="K55" s="26">
        <v>13829.966666666667</v>
      </c>
      <c r="M55" s="29" t="s">
        <v>140</v>
      </c>
      <c r="O55" s="154">
        <v>10.09</v>
      </c>
      <c r="Q55" s="27">
        <f>'Controles ACM'!$I$50</f>
        <v>7.3588452860191556E-3</v>
      </c>
      <c r="R55" s="90"/>
      <c r="S55" s="182"/>
      <c r="T55" s="183"/>
    </row>
    <row r="56" spans="2:20" x14ac:dyDescent="0.2">
      <c r="B56" s="29" t="s">
        <v>107</v>
      </c>
      <c r="G56" s="133" t="s">
        <v>74</v>
      </c>
      <c r="H56" s="188"/>
      <c r="I56" s="186"/>
      <c r="K56" s="26">
        <v>137949.33333333334</v>
      </c>
      <c r="M56" s="29" t="s">
        <v>141</v>
      </c>
      <c r="O56" s="154">
        <v>1.02</v>
      </c>
      <c r="Q56" s="27">
        <f>'Controles ACM'!$I$50</f>
        <v>7.3588452860191556E-3</v>
      </c>
      <c r="R56" s="90"/>
      <c r="S56" s="182"/>
      <c r="T56" s="183"/>
    </row>
    <row r="57" spans="2:20" x14ac:dyDescent="0.2">
      <c r="B57" s="29" t="s">
        <v>117</v>
      </c>
      <c r="G57" s="133" t="s">
        <v>74</v>
      </c>
      <c r="H57" s="188"/>
      <c r="I57" s="186"/>
      <c r="K57" s="25">
        <v>35562708.666666664</v>
      </c>
      <c r="M57" s="29" t="s">
        <v>143</v>
      </c>
      <c r="O57" s="154">
        <v>7.9000000000000008E-3</v>
      </c>
      <c r="Q57" s="27">
        <f>'Controles ACM'!$I$50</f>
        <v>7.3588452860191556E-3</v>
      </c>
      <c r="R57" s="90"/>
      <c r="S57" s="182"/>
      <c r="T57" s="184"/>
    </row>
    <row r="58" spans="2:20" x14ac:dyDescent="0.2">
      <c r="B58" s="34"/>
      <c r="H58" s="188"/>
      <c r="I58" s="186"/>
      <c r="K58" s="24"/>
      <c r="M58" s="34"/>
      <c r="O58" s="185"/>
      <c r="R58" s="185"/>
      <c r="S58" s="182"/>
      <c r="T58" s="185"/>
    </row>
    <row r="59" spans="2:20" x14ac:dyDescent="0.2">
      <c r="B59" s="33" t="s">
        <v>118</v>
      </c>
      <c r="H59" s="188"/>
      <c r="I59" s="186"/>
      <c r="K59" s="24"/>
      <c r="M59" s="34"/>
      <c r="O59" s="20"/>
      <c r="R59" s="90"/>
    </row>
    <row r="60" spans="2:20" x14ac:dyDescent="0.2">
      <c r="B60" s="29" t="s">
        <v>105</v>
      </c>
      <c r="G60" s="133" t="s">
        <v>74</v>
      </c>
      <c r="H60" s="188"/>
      <c r="I60" s="186"/>
      <c r="K60" s="60">
        <v>14.86</v>
      </c>
      <c r="M60" s="29" t="s">
        <v>75</v>
      </c>
      <c r="O60" s="155">
        <v>441</v>
      </c>
      <c r="Q60" s="27">
        <f>'Controles ACM'!$I$49</f>
        <v>0</v>
      </c>
      <c r="R60" s="90"/>
      <c r="S60" s="182"/>
    </row>
    <row r="61" spans="2:20" x14ac:dyDescent="0.2">
      <c r="B61" s="29" t="s">
        <v>116</v>
      </c>
      <c r="G61" s="133" t="s">
        <v>74</v>
      </c>
      <c r="H61" s="188"/>
      <c r="I61" s="186"/>
      <c r="K61" s="26">
        <v>16838.233333333334</v>
      </c>
      <c r="M61" s="29" t="s">
        <v>140</v>
      </c>
      <c r="O61" s="154">
        <v>15.81</v>
      </c>
      <c r="Q61" s="27">
        <f>'Controles ACM'!$I$50</f>
        <v>7.3588452860191556E-3</v>
      </c>
      <c r="R61" s="90"/>
      <c r="S61" s="182"/>
    </row>
    <row r="62" spans="2:20" x14ac:dyDescent="0.2">
      <c r="B62" s="29" t="s">
        <v>107</v>
      </c>
      <c r="G62" s="133" t="s">
        <v>74</v>
      </c>
      <c r="H62" s="188"/>
      <c r="I62" s="186"/>
      <c r="K62" s="26">
        <v>168337.33333333334</v>
      </c>
      <c r="M62" s="29" t="s">
        <v>141</v>
      </c>
      <c r="O62" s="154">
        <v>1.58</v>
      </c>
      <c r="Q62" s="27">
        <f>'Controles ACM'!$I$50</f>
        <v>7.3588452860191556E-3</v>
      </c>
      <c r="R62" s="90"/>
      <c r="S62" s="182"/>
    </row>
    <row r="63" spans="2:20" x14ac:dyDescent="0.2">
      <c r="B63" s="29" t="s">
        <v>117</v>
      </c>
      <c r="G63" s="133" t="s">
        <v>74</v>
      </c>
      <c r="H63" s="188"/>
      <c r="I63" s="186"/>
      <c r="K63" s="25">
        <v>63754450</v>
      </c>
      <c r="M63" s="29" t="s">
        <v>143</v>
      </c>
      <c r="O63" s="154">
        <v>8.5000000000000006E-3</v>
      </c>
      <c r="Q63" s="27">
        <f>'Controles ACM'!$I$50</f>
        <v>7.3588452860191556E-3</v>
      </c>
      <c r="R63" s="90"/>
      <c r="S63" s="182"/>
    </row>
    <row r="64" spans="2:20" x14ac:dyDescent="0.2">
      <c r="B64" s="34"/>
      <c r="H64" s="188"/>
      <c r="I64" s="186"/>
      <c r="K64" s="24"/>
      <c r="M64" s="34"/>
      <c r="O64" s="185"/>
      <c r="Q64" s="64"/>
      <c r="R64" s="185"/>
      <c r="S64" s="182"/>
      <c r="T64" s="185"/>
    </row>
    <row r="65" spans="2:20" x14ac:dyDescent="0.2">
      <c r="B65" s="33" t="s">
        <v>119</v>
      </c>
      <c r="H65" s="188"/>
      <c r="I65" s="186"/>
      <c r="K65" s="24"/>
      <c r="M65" s="34"/>
      <c r="O65" s="20"/>
      <c r="R65" s="90"/>
    </row>
    <row r="66" spans="2:20" x14ac:dyDescent="0.2">
      <c r="B66" s="29" t="s">
        <v>105</v>
      </c>
      <c r="G66" s="133" t="s">
        <v>74</v>
      </c>
      <c r="H66" s="188"/>
      <c r="I66" s="186"/>
      <c r="K66" s="60">
        <v>0</v>
      </c>
      <c r="M66" s="29" t="s">
        <v>75</v>
      </c>
      <c r="O66" s="155"/>
      <c r="Q66" s="27">
        <f>'Controles ACM'!$I$49</f>
        <v>0</v>
      </c>
      <c r="R66" s="90"/>
    </row>
    <row r="67" spans="2:20" x14ac:dyDescent="0.2">
      <c r="B67" s="29" t="s">
        <v>116</v>
      </c>
      <c r="G67" s="133" t="s">
        <v>74</v>
      </c>
      <c r="H67" s="188"/>
      <c r="I67" s="186"/>
      <c r="K67" s="26">
        <v>0</v>
      </c>
      <c r="M67" s="29" t="s">
        <v>140</v>
      </c>
      <c r="O67" s="154"/>
      <c r="Q67" s="27">
        <f>'Controles ACM'!$I$50</f>
        <v>7.3588452860191556E-3</v>
      </c>
      <c r="R67" s="90"/>
    </row>
    <row r="68" spans="2:20" x14ac:dyDescent="0.2">
      <c r="B68" s="29" t="s">
        <v>107</v>
      </c>
      <c r="G68" s="133" t="s">
        <v>74</v>
      </c>
      <c r="H68" s="188"/>
      <c r="I68" s="186"/>
      <c r="K68" s="26">
        <v>0</v>
      </c>
      <c r="M68" s="29" t="s">
        <v>141</v>
      </c>
      <c r="O68" s="154"/>
      <c r="Q68" s="27">
        <f>'Controles ACM'!$I$50</f>
        <v>7.3588452860191556E-3</v>
      </c>
      <c r="R68" s="90"/>
    </row>
    <row r="69" spans="2:20" x14ac:dyDescent="0.2">
      <c r="B69" s="29" t="s">
        <v>117</v>
      </c>
      <c r="G69" s="133" t="s">
        <v>74</v>
      </c>
      <c r="H69" s="188"/>
      <c r="I69" s="186"/>
      <c r="K69" s="25">
        <v>0</v>
      </c>
      <c r="M69" s="29" t="s">
        <v>143</v>
      </c>
      <c r="O69" s="154"/>
      <c r="Q69" s="27">
        <f>'Controles ACM'!$I$50</f>
        <v>7.3588452860191556E-3</v>
      </c>
      <c r="R69" s="90"/>
    </row>
    <row r="70" spans="2:20" x14ac:dyDescent="0.2">
      <c r="B70" s="34"/>
      <c r="H70" s="188"/>
      <c r="I70" s="186"/>
      <c r="K70" s="19"/>
      <c r="M70" s="34"/>
      <c r="O70" s="18"/>
      <c r="R70" s="90"/>
    </row>
    <row r="71" spans="2:20" x14ac:dyDescent="0.2">
      <c r="B71" s="33" t="s">
        <v>120</v>
      </c>
      <c r="H71" s="188"/>
      <c r="I71" s="186"/>
      <c r="K71" s="24"/>
      <c r="M71" s="34"/>
      <c r="O71" s="20"/>
      <c r="R71" s="90"/>
    </row>
    <row r="72" spans="2:20" x14ac:dyDescent="0.2">
      <c r="B72" s="29" t="s">
        <v>105</v>
      </c>
      <c r="G72" s="133" t="s">
        <v>74</v>
      </c>
      <c r="H72" s="188"/>
      <c r="I72" s="186"/>
      <c r="K72" s="60">
        <v>132.32999999999998</v>
      </c>
      <c r="M72" s="29" t="s">
        <v>75</v>
      </c>
      <c r="O72" s="155">
        <v>441</v>
      </c>
      <c r="Q72" s="27">
        <f>'Controles ACM'!$I$49</f>
        <v>0</v>
      </c>
      <c r="R72" s="90"/>
      <c r="S72" s="182"/>
    </row>
    <row r="73" spans="2:20" x14ac:dyDescent="0.2">
      <c r="B73" s="29" t="s">
        <v>116</v>
      </c>
      <c r="G73" s="133" t="s">
        <v>74</v>
      </c>
      <c r="H73" s="188"/>
      <c r="I73" s="186"/>
      <c r="K73" s="26">
        <v>22941.033333333336</v>
      </c>
      <c r="M73" s="29" t="s">
        <v>140</v>
      </c>
      <c r="O73" s="154">
        <v>20.170000000000002</v>
      </c>
      <c r="Q73" s="27">
        <f>'Controles ACM'!$I$50</f>
        <v>7.3588452860191556E-3</v>
      </c>
      <c r="R73" s="90"/>
      <c r="S73" s="182"/>
    </row>
    <row r="74" spans="2:20" x14ac:dyDescent="0.2">
      <c r="B74" s="29" t="s">
        <v>107</v>
      </c>
      <c r="G74" s="133" t="s">
        <v>74</v>
      </c>
      <c r="H74" s="188"/>
      <c r="I74" s="186"/>
      <c r="K74" s="26">
        <v>201698.33333333334</v>
      </c>
      <c r="M74" s="29" t="s">
        <v>141</v>
      </c>
      <c r="O74" s="154">
        <v>1.58</v>
      </c>
      <c r="Q74" s="27">
        <f>'Controles ACM'!$I$50</f>
        <v>7.3588452860191556E-3</v>
      </c>
      <c r="R74" s="90"/>
      <c r="S74" s="182"/>
    </row>
    <row r="75" spans="2:20" x14ac:dyDescent="0.2">
      <c r="B75" s="29" t="s">
        <v>117</v>
      </c>
      <c r="G75" s="133" t="s">
        <v>74</v>
      </c>
      <c r="H75" s="188"/>
      <c r="I75" s="186"/>
      <c r="K75" s="25">
        <v>56203086.333333336</v>
      </c>
      <c r="M75" s="29" t="s">
        <v>143</v>
      </c>
      <c r="O75" s="154">
        <v>8.5000000000000006E-3</v>
      </c>
      <c r="Q75" s="27">
        <f>'Controles ACM'!$I$50</f>
        <v>7.3588452860191556E-3</v>
      </c>
      <c r="R75" s="90"/>
      <c r="S75" s="182"/>
    </row>
    <row r="76" spans="2:20" x14ac:dyDescent="0.2">
      <c r="B76" s="34"/>
      <c r="H76" s="188"/>
      <c r="I76" s="186"/>
      <c r="K76" s="24"/>
      <c r="M76" s="34"/>
      <c r="O76" s="185"/>
      <c r="R76" s="185"/>
      <c r="S76" s="182"/>
      <c r="T76" s="185"/>
    </row>
    <row r="77" spans="2:20" x14ac:dyDescent="0.2">
      <c r="B77" s="34"/>
      <c r="I77" s="186"/>
      <c r="K77" s="24"/>
      <c r="M77" s="34"/>
      <c r="R77" s="90"/>
    </row>
    <row r="78" spans="2:20" x14ac:dyDescent="0.2">
      <c r="B78" s="35" t="s">
        <v>121</v>
      </c>
      <c r="K78" s="24"/>
      <c r="M78" s="34"/>
      <c r="R78" s="90"/>
    </row>
    <row r="79" spans="2:20" x14ac:dyDescent="0.2">
      <c r="B79" s="34"/>
      <c r="K79" s="24"/>
      <c r="M79" s="34"/>
      <c r="R79" s="90"/>
    </row>
    <row r="80" spans="2:20" x14ac:dyDescent="0.2">
      <c r="B80" s="33" t="s">
        <v>122</v>
      </c>
      <c r="K80" s="24"/>
      <c r="M80" s="34"/>
      <c r="R80" s="90"/>
    </row>
    <row r="81" spans="1:20" x14ac:dyDescent="0.2">
      <c r="B81" s="29" t="s">
        <v>105</v>
      </c>
      <c r="G81" s="133" t="s">
        <v>74</v>
      </c>
      <c r="K81" s="60">
        <v>146.24666666666667</v>
      </c>
      <c r="M81" s="29" t="s">
        <v>75</v>
      </c>
      <c r="O81" s="155">
        <v>18</v>
      </c>
      <c r="Q81" s="27">
        <f>'Controles ACM'!$I$49</f>
        <v>0</v>
      </c>
      <c r="R81" s="90"/>
      <c r="S81" s="182"/>
    </row>
    <row r="82" spans="1:20" x14ac:dyDescent="0.2">
      <c r="B82" s="29" t="s">
        <v>116</v>
      </c>
      <c r="G82" s="133" t="s">
        <v>74</v>
      </c>
      <c r="K82" s="26">
        <v>9163.2666666666682</v>
      </c>
      <c r="M82" s="29" t="s">
        <v>140</v>
      </c>
      <c r="O82" s="154">
        <v>10</v>
      </c>
      <c r="Q82" s="27">
        <f>'Controles ACM'!$I$50</f>
        <v>7.3588452860191556E-3</v>
      </c>
      <c r="R82" s="90"/>
      <c r="S82" s="182"/>
    </row>
    <row r="83" spans="1:20" x14ac:dyDescent="0.2">
      <c r="B83" s="29" t="s">
        <v>123</v>
      </c>
      <c r="G83" s="133" t="s">
        <v>74</v>
      </c>
      <c r="K83" s="26">
        <v>6757975</v>
      </c>
      <c r="M83" s="29" t="s">
        <v>143</v>
      </c>
      <c r="O83" s="154">
        <v>1.5900000000000001E-2</v>
      </c>
      <c r="Q83" s="27">
        <f>'Controles ACM'!$I$50</f>
        <v>7.3588452860191556E-3</v>
      </c>
      <c r="R83" s="90"/>
      <c r="S83" s="182"/>
    </row>
    <row r="84" spans="1:20" x14ac:dyDescent="0.2">
      <c r="B84" s="29" t="s">
        <v>117</v>
      </c>
      <c r="G84" s="133" t="s">
        <v>74</v>
      </c>
      <c r="K84" s="25">
        <v>12232437.666666666</v>
      </c>
      <c r="M84" s="29" t="s">
        <v>143</v>
      </c>
      <c r="O84" s="154">
        <v>3.0300000000000001E-2</v>
      </c>
      <c r="Q84" s="27">
        <f>'Controles ACM'!$I$50</f>
        <v>7.3588452860191556E-3</v>
      </c>
      <c r="R84" s="90"/>
      <c r="S84" s="182"/>
    </row>
    <row r="85" spans="1:20" x14ac:dyDescent="0.2">
      <c r="B85" s="34"/>
      <c r="K85" s="24"/>
      <c r="M85" s="34"/>
      <c r="O85" s="185"/>
      <c r="R85" s="185"/>
      <c r="S85" s="182"/>
      <c r="T85" s="185"/>
    </row>
    <row r="86" spans="1:20" x14ac:dyDescent="0.2">
      <c r="B86" s="33" t="s">
        <v>124</v>
      </c>
      <c r="K86" s="24"/>
      <c r="M86" s="34"/>
      <c r="O86" s="20"/>
      <c r="R86" s="90"/>
    </row>
    <row r="87" spans="1:20" x14ac:dyDescent="0.2">
      <c r="B87" s="29" t="s">
        <v>125</v>
      </c>
      <c r="G87" s="133" t="s">
        <v>74</v>
      </c>
      <c r="K87" s="60">
        <v>18934.666666666668</v>
      </c>
      <c r="M87" s="29" t="s">
        <v>75</v>
      </c>
      <c r="O87" s="147">
        <v>0.54</v>
      </c>
      <c r="Q87" s="27">
        <f>'Controles ACM'!$I$49</f>
        <v>0</v>
      </c>
      <c r="R87" s="90"/>
      <c r="S87" s="182"/>
    </row>
    <row r="88" spans="1:20" x14ac:dyDescent="0.2">
      <c r="B88" s="29" t="s">
        <v>126</v>
      </c>
      <c r="G88" s="133" t="s">
        <v>74</v>
      </c>
      <c r="K88" s="25">
        <v>31725.933333333334</v>
      </c>
      <c r="M88" s="29" t="s">
        <v>75</v>
      </c>
      <c r="O88" s="155">
        <v>18</v>
      </c>
      <c r="Q88" s="27">
        <f>'Controles ACM'!$I$49</f>
        <v>0</v>
      </c>
      <c r="R88" s="90"/>
      <c r="S88" s="182"/>
    </row>
    <row r="89" spans="1:20" x14ac:dyDescent="0.2">
      <c r="B89" s="34"/>
      <c r="K89" s="17"/>
      <c r="M89" s="34"/>
    </row>
    <row r="90" spans="1:20" x14ac:dyDescent="0.2">
      <c r="A90" s="132"/>
      <c r="B90" s="33" t="s">
        <v>127</v>
      </c>
      <c r="K90" s="24"/>
      <c r="M90" s="34"/>
    </row>
    <row r="91" spans="1:20" x14ac:dyDescent="0.2">
      <c r="A91" s="132"/>
      <c r="B91" s="29" t="s">
        <v>128</v>
      </c>
      <c r="G91" s="133" t="s">
        <v>74</v>
      </c>
      <c r="K91" s="60">
        <v>176.63333333333333</v>
      </c>
      <c r="M91" s="29" t="s">
        <v>75</v>
      </c>
      <c r="O91" s="193">
        <f>R91*$O$100</f>
        <v>1514.5</v>
      </c>
      <c r="Q91" s="27">
        <f>'Controles ACM'!$I$50</f>
        <v>7.3588452860191556E-3</v>
      </c>
      <c r="R91" s="60">
        <v>50</v>
      </c>
      <c r="T91" s="189"/>
    </row>
    <row r="92" spans="1:20" x14ac:dyDescent="0.2">
      <c r="A92" s="132"/>
      <c r="B92" s="29" t="s">
        <v>129</v>
      </c>
      <c r="G92" s="133" t="s">
        <v>74</v>
      </c>
      <c r="K92" s="26">
        <v>218.79999999999998</v>
      </c>
      <c r="M92" s="29" t="s">
        <v>75</v>
      </c>
      <c r="O92" s="193">
        <f t="shared" ref="O92:O97" si="0">R92*$O$100</f>
        <v>1211.5999999999999</v>
      </c>
      <c r="Q92" s="27">
        <f>'Controles ACM'!$I$50</f>
        <v>7.3588452860191556E-3</v>
      </c>
      <c r="R92" s="26">
        <v>40</v>
      </c>
      <c r="T92" s="189"/>
    </row>
    <row r="93" spans="1:20" x14ac:dyDescent="0.2">
      <c r="A93" s="132"/>
      <c r="B93" s="29" t="s">
        <v>130</v>
      </c>
      <c r="G93" s="133" t="s">
        <v>74</v>
      </c>
      <c r="K93" s="26">
        <v>293.33333333333331</v>
      </c>
      <c r="M93" s="29" t="s">
        <v>75</v>
      </c>
      <c r="O93" s="193">
        <f t="shared" si="0"/>
        <v>908.69999999999993</v>
      </c>
      <c r="Q93" s="27">
        <f>'Controles ACM'!$I$50</f>
        <v>7.3588452860191556E-3</v>
      </c>
      <c r="R93" s="26">
        <v>30</v>
      </c>
      <c r="T93" s="189"/>
    </row>
    <row r="94" spans="1:20" x14ac:dyDescent="0.2">
      <c r="A94" s="132"/>
      <c r="B94" s="29" t="s">
        <v>131</v>
      </c>
      <c r="G94" s="133" t="s">
        <v>74</v>
      </c>
      <c r="K94" s="26">
        <v>548.13333333333333</v>
      </c>
      <c r="M94" s="29" t="s">
        <v>75</v>
      </c>
      <c r="O94" s="193">
        <f t="shared" si="0"/>
        <v>605.79999999999995</v>
      </c>
      <c r="Q94" s="27">
        <f>'Controles ACM'!$I$50</f>
        <v>7.3588452860191556E-3</v>
      </c>
      <c r="R94" s="26">
        <v>20</v>
      </c>
      <c r="T94" s="189"/>
    </row>
    <row r="95" spans="1:20" x14ac:dyDescent="0.2">
      <c r="A95" s="132"/>
      <c r="B95" s="29" t="s">
        <v>132</v>
      </c>
      <c r="G95" s="133" t="s">
        <v>74</v>
      </c>
      <c r="K95" s="26">
        <v>30489.033333333336</v>
      </c>
      <c r="M95" s="29" t="s">
        <v>75</v>
      </c>
      <c r="O95" s="193">
        <f t="shared" si="0"/>
        <v>121.16</v>
      </c>
      <c r="Q95" s="27">
        <f>'Controles ACM'!$I$50</f>
        <v>7.3588452860191556E-3</v>
      </c>
      <c r="R95" s="26">
        <v>4</v>
      </c>
      <c r="T95" s="189"/>
    </row>
    <row r="96" spans="1:20" x14ac:dyDescent="0.2">
      <c r="A96" s="132"/>
      <c r="B96" s="29" t="s">
        <v>133</v>
      </c>
      <c r="G96" s="133" t="s">
        <v>74</v>
      </c>
      <c r="K96" s="26">
        <v>0</v>
      </c>
      <c r="M96" s="29" t="s">
        <v>75</v>
      </c>
      <c r="O96" s="193">
        <f t="shared" si="0"/>
        <v>15.145</v>
      </c>
      <c r="Q96" s="27">
        <f>'Controles ACM'!$I$50</f>
        <v>7.3588452860191556E-3</v>
      </c>
      <c r="R96" s="16">
        <v>0.5</v>
      </c>
      <c r="T96" s="189"/>
    </row>
    <row r="97" spans="1:20" x14ac:dyDescent="0.2">
      <c r="A97" s="132"/>
      <c r="B97" s="29" t="s">
        <v>134</v>
      </c>
      <c r="G97" s="133" t="s">
        <v>74</v>
      </c>
      <c r="K97" s="25">
        <v>18934.666666666668</v>
      </c>
      <c r="M97" s="29" t="s">
        <v>75</v>
      </c>
      <c r="O97" s="193">
        <f t="shared" si="0"/>
        <v>1.5145</v>
      </c>
      <c r="Q97" s="27">
        <f>'Controles ACM'!$I$50</f>
        <v>7.3588452860191556E-3</v>
      </c>
      <c r="R97" s="15">
        <v>0.05</v>
      </c>
      <c r="T97" s="189"/>
    </row>
    <row r="98" spans="1:20" x14ac:dyDescent="0.2">
      <c r="A98" s="132"/>
      <c r="B98" s="29" t="s">
        <v>135</v>
      </c>
      <c r="M98" s="34"/>
    </row>
    <row r="99" spans="1:20" x14ac:dyDescent="0.2">
      <c r="A99" s="132"/>
      <c r="B99" s="34"/>
      <c r="K99" s="97"/>
      <c r="M99" s="34"/>
    </row>
    <row r="100" spans="1:20" x14ac:dyDescent="0.2">
      <c r="B100" s="14" t="s">
        <v>136</v>
      </c>
      <c r="G100" s="133" t="s">
        <v>74</v>
      </c>
      <c r="K100" s="97"/>
      <c r="M100" s="13" t="s">
        <v>144</v>
      </c>
      <c r="O100" s="154">
        <v>30.29</v>
      </c>
      <c r="Q100" s="27">
        <f>'Controles ACM'!$I$50</f>
        <v>7.3588452860191556E-3</v>
      </c>
      <c r="R100" s="90"/>
      <c r="S100" s="182"/>
    </row>
    <row r="101" spans="1:20" x14ac:dyDescent="0.2">
      <c r="B101" s="34"/>
      <c r="M101" s="34"/>
      <c r="O101" s="185"/>
      <c r="R101" s="90"/>
      <c r="T101" s="185"/>
    </row>
    <row r="102" spans="1:20" x14ac:dyDescent="0.2">
      <c r="B102" s="35" t="s">
        <v>137</v>
      </c>
      <c r="M102" s="34"/>
      <c r="R102" s="90"/>
    </row>
    <row r="103" spans="1:20" x14ac:dyDescent="0.2">
      <c r="B103" s="34"/>
      <c r="M103" s="34"/>
      <c r="R103" s="90"/>
    </row>
    <row r="104" spans="1:20" x14ac:dyDescent="0.2">
      <c r="B104" s="29" t="s">
        <v>138</v>
      </c>
      <c r="G104" s="133" t="s">
        <v>74</v>
      </c>
      <c r="K104" s="60">
        <v>2668044</v>
      </c>
      <c r="M104" s="29" t="s">
        <v>145</v>
      </c>
      <c r="O104" s="154">
        <v>8.6999999999999994E-3</v>
      </c>
      <c r="Q104" s="27">
        <f>'Controles ACM'!$I$50</f>
        <v>7.3588452860191556E-3</v>
      </c>
      <c r="R104" s="90"/>
      <c r="S104" s="182"/>
    </row>
    <row r="105" spans="1:20" x14ac:dyDescent="0.2">
      <c r="B105" s="29" t="s">
        <v>139</v>
      </c>
      <c r="G105" s="133" t="s">
        <v>74</v>
      </c>
      <c r="K105" s="25">
        <v>304822.33333333331</v>
      </c>
      <c r="M105" s="29" t="s">
        <v>145</v>
      </c>
      <c r="O105" s="154">
        <v>1.2999999999999999E-2</v>
      </c>
      <c r="Q105" s="27">
        <f>'Controles ACM'!$I$50</f>
        <v>7.3588452860191556E-3</v>
      </c>
      <c r="R105" s="90"/>
      <c r="S105" s="182"/>
    </row>
    <row r="106" spans="1:20" x14ac:dyDescent="0.2">
      <c r="O106" s="185"/>
      <c r="R106" s="185"/>
      <c r="T106" s="185"/>
    </row>
    <row r="107" spans="1:20" s="157" customFormat="1" x14ac:dyDescent="0.2">
      <c r="B107" s="157" t="s">
        <v>221</v>
      </c>
    </row>
    <row r="108" spans="1:20" x14ac:dyDescent="0.2">
      <c r="S108" s="182"/>
    </row>
    <row r="109" spans="1:20" x14ac:dyDescent="0.2">
      <c r="B109" s="160" t="s">
        <v>150</v>
      </c>
      <c r="S109" s="182"/>
    </row>
    <row r="110" spans="1:20" x14ac:dyDescent="0.2">
      <c r="B110" s="160"/>
    </row>
    <row r="111" spans="1:20" x14ac:dyDescent="0.2">
      <c r="B111" s="152" t="s">
        <v>148</v>
      </c>
      <c r="G111" s="133" t="s">
        <v>74</v>
      </c>
      <c r="I111" s="171" t="s">
        <v>272</v>
      </c>
      <c r="K111" s="72">
        <v>18934.666666666668</v>
      </c>
      <c r="M111" s="133" t="s">
        <v>75</v>
      </c>
      <c r="O111" s="154">
        <v>8.6</v>
      </c>
      <c r="Q111" s="27">
        <f>'Controles ACM'!$I$50</f>
        <v>7.3588452860191556E-3</v>
      </c>
      <c r="R111" s="90"/>
      <c r="S111" s="182"/>
    </row>
    <row r="112" spans="1:20" x14ac:dyDescent="0.2">
      <c r="B112" s="151"/>
      <c r="I112" s="29"/>
      <c r="K112" s="22"/>
      <c r="O112" s="34"/>
      <c r="R112" s="90"/>
    </row>
    <row r="113" spans="2:20" x14ac:dyDescent="0.2">
      <c r="B113" s="152" t="s">
        <v>146</v>
      </c>
      <c r="I113" s="29"/>
      <c r="K113" s="22"/>
      <c r="O113" s="34"/>
      <c r="R113" s="90"/>
    </row>
    <row r="114" spans="2:20" x14ac:dyDescent="0.2">
      <c r="B114" s="150" t="s">
        <v>324</v>
      </c>
      <c r="G114" s="133" t="s">
        <v>74</v>
      </c>
      <c r="I114" s="172" t="s">
        <v>273</v>
      </c>
      <c r="K114" s="60">
        <v>30489.033333333336</v>
      </c>
      <c r="M114" s="133" t="s">
        <v>75</v>
      </c>
      <c r="O114" s="154">
        <v>23.29</v>
      </c>
      <c r="Q114" s="27">
        <f>'Controles ACM'!$I$50</f>
        <v>7.3588452860191556E-3</v>
      </c>
      <c r="R114" s="90"/>
      <c r="S114" s="182"/>
    </row>
    <row r="115" spans="2:20" x14ac:dyDescent="0.2">
      <c r="B115" s="149" t="s">
        <v>325</v>
      </c>
      <c r="G115" s="133" t="s">
        <v>74</v>
      </c>
      <c r="I115" s="173" t="s">
        <v>274</v>
      </c>
      <c r="K115" s="26">
        <v>1236.9000000000001</v>
      </c>
      <c r="M115" s="133" t="s">
        <v>75</v>
      </c>
      <c r="O115" s="154">
        <v>38.799999999999997</v>
      </c>
      <c r="Q115" s="27">
        <f>'Controles ACM'!$I$50</f>
        <v>7.3588452860191556E-3</v>
      </c>
      <c r="R115" s="90"/>
      <c r="S115" s="182"/>
    </row>
    <row r="116" spans="2:20" x14ac:dyDescent="0.2">
      <c r="B116" s="149"/>
      <c r="G116" s="133" t="s">
        <v>74</v>
      </c>
      <c r="I116" s="169" t="s">
        <v>275</v>
      </c>
      <c r="K116" s="26"/>
      <c r="M116" s="133" t="s">
        <v>75</v>
      </c>
      <c r="O116" s="154"/>
      <c r="Q116" s="27">
        <f>'Controles ACM'!$I$50</f>
        <v>7.3588452860191556E-3</v>
      </c>
      <c r="R116" s="90"/>
    </row>
    <row r="117" spans="2:20" x14ac:dyDescent="0.2">
      <c r="B117" s="149"/>
      <c r="G117" s="133" t="s">
        <v>74</v>
      </c>
      <c r="I117" s="169" t="s">
        <v>275</v>
      </c>
      <c r="K117" s="26"/>
      <c r="M117" s="133" t="s">
        <v>75</v>
      </c>
      <c r="O117" s="154"/>
      <c r="Q117" s="27">
        <f>'Controles ACM'!$I$50</f>
        <v>7.3588452860191556E-3</v>
      </c>
      <c r="R117" s="90"/>
    </row>
    <row r="118" spans="2:20" x14ac:dyDescent="0.2">
      <c r="B118" s="149"/>
      <c r="G118" s="133" t="s">
        <v>74</v>
      </c>
      <c r="I118" s="169" t="s">
        <v>275</v>
      </c>
      <c r="K118" s="26"/>
      <c r="M118" s="133" t="s">
        <v>75</v>
      </c>
      <c r="O118" s="154"/>
      <c r="Q118" s="27">
        <f>'Controles ACM'!$I$50</f>
        <v>7.3588452860191556E-3</v>
      </c>
      <c r="R118" s="90"/>
    </row>
    <row r="119" spans="2:20" x14ac:dyDescent="0.2">
      <c r="B119" s="149"/>
      <c r="G119" s="133" t="s">
        <v>74</v>
      </c>
      <c r="I119" s="169" t="s">
        <v>275</v>
      </c>
      <c r="K119" s="26"/>
      <c r="M119" s="133" t="s">
        <v>75</v>
      </c>
      <c r="O119" s="154"/>
      <c r="Q119" s="27">
        <f>'Controles ACM'!$I$50</f>
        <v>7.3588452860191556E-3</v>
      </c>
      <c r="R119" s="90"/>
    </row>
    <row r="120" spans="2:20" x14ac:dyDescent="0.2">
      <c r="B120" s="148"/>
      <c r="G120" s="133" t="s">
        <v>74</v>
      </c>
      <c r="I120" s="170" t="s">
        <v>275</v>
      </c>
      <c r="K120" s="25"/>
      <c r="M120" s="133" t="s">
        <v>75</v>
      </c>
      <c r="O120" s="154"/>
      <c r="Q120" s="27">
        <f>'Controles ACM'!$I$50</f>
        <v>7.3588452860191556E-3</v>
      </c>
      <c r="R120" s="90"/>
    </row>
    <row r="121" spans="2:20" x14ac:dyDescent="0.2">
      <c r="B121" s="151"/>
      <c r="I121" s="29"/>
      <c r="K121" s="22"/>
      <c r="O121" s="185"/>
      <c r="R121" s="185"/>
      <c r="T121" s="185"/>
    </row>
    <row r="122" spans="2:20" x14ac:dyDescent="0.2">
      <c r="B122" s="152" t="s">
        <v>204</v>
      </c>
      <c r="I122" s="29"/>
      <c r="K122" s="22"/>
      <c r="O122" s="34"/>
      <c r="R122" s="90"/>
    </row>
    <row r="123" spans="2:20" x14ac:dyDescent="0.2">
      <c r="B123" s="150" t="s">
        <v>320</v>
      </c>
      <c r="G123" s="133" t="s">
        <v>74</v>
      </c>
      <c r="I123" s="174" t="s">
        <v>276</v>
      </c>
      <c r="K123" s="60">
        <v>146.24666666666667</v>
      </c>
      <c r="M123" s="133" t="s">
        <v>75</v>
      </c>
      <c r="O123" s="154">
        <v>39.35</v>
      </c>
      <c r="Q123" s="27">
        <f>'Controles ACM'!$I$50</f>
        <v>7.3588452860191556E-3</v>
      </c>
      <c r="R123" s="90"/>
      <c r="S123" s="182"/>
    </row>
    <row r="124" spans="2:20" x14ac:dyDescent="0.2">
      <c r="B124" s="149" t="s">
        <v>120</v>
      </c>
      <c r="G124" s="133" t="s">
        <v>74</v>
      </c>
      <c r="I124" s="175" t="s">
        <v>277</v>
      </c>
      <c r="K124" s="26">
        <v>132.32999999999998</v>
      </c>
      <c r="M124" s="133" t="s">
        <v>75</v>
      </c>
      <c r="O124" s="154">
        <v>171.25</v>
      </c>
      <c r="Q124" s="27">
        <f>'Controles ACM'!$I$50</f>
        <v>7.3588452860191556E-3</v>
      </c>
      <c r="R124" s="90"/>
      <c r="S124" s="182"/>
    </row>
    <row r="125" spans="2:20" x14ac:dyDescent="0.2">
      <c r="B125" s="149" t="s">
        <v>118</v>
      </c>
      <c r="G125" s="133" t="s">
        <v>74</v>
      </c>
      <c r="I125" s="175" t="s">
        <v>277</v>
      </c>
      <c r="K125" s="26">
        <v>14.86</v>
      </c>
      <c r="M125" s="133" t="s">
        <v>75</v>
      </c>
      <c r="O125" s="154">
        <v>497.25</v>
      </c>
      <c r="Q125" s="27">
        <f>'Controles ACM'!$I$50</f>
        <v>7.3588452860191556E-3</v>
      </c>
      <c r="R125" s="90"/>
      <c r="S125" s="182"/>
    </row>
    <row r="126" spans="2:20" x14ac:dyDescent="0.2">
      <c r="B126" s="149" t="s">
        <v>115</v>
      </c>
      <c r="G126" s="133" t="s">
        <v>74</v>
      </c>
      <c r="I126" s="176" t="s">
        <v>278</v>
      </c>
      <c r="K126" s="26">
        <v>2.3333333333333335</v>
      </c>
      <c r="M126" s="133" t="s">
        <v>75</v>
      </c>
      <c r="O126" s="154">
        <v>1490</v>
      </c>
      <c r="Q126" s="27">
        <f>'Controles ACM'!$I$50</f>
        <v>7.3588452860191556E-3</v>
      </c>
      <c r="R126" s="90"/>
      <c r="S126" s="182"/>
    </row>
    <row r="127" spans="2:20" x14ac:dyDescent="0.2">
      <c r="B127" s="149" t="s">
        <v>321</v>
      </c>
      <c r="G127" s="133" t="s">
        <v>74</v>
      </c>
      <c r="I127" s="169" t="s">
        <v>275</v>
      </c>
      <c r="K127" s="26">
        <v>0</v>
      </c>
      <c r="M127" s="133" t="s">
        <v>75</v>
      </c>
      <c r="O127" s="154"/>
      <c r="Q127" s="27">
        <f>'Controles ACM'!$I$50</f>
        <v>7.3588452860191556E-3</v>
      </c>
    </row>
    <row r="128" spans="2:20" x14ac:dyDescent="0.2">
      <c r="B128" s="149" t="s">
        <v>110</v>
      </c>
      <c r="G128" s="133" t="s">
        <v>74</v>
      </c>
      <c r="I128" s="169" t="s">
        <v>275</v>
      </c>
      <c r="K128" s="26">
        <v>0</v>
      </c>
      <c r="M128" s="133" t="s">
        <v>75</v>
      </c>
      <c r="O128" s="154"/>
      <c r="Q128" s="27">
        <f>'Controles ACM'!$I$50</f>
        <v>7.3588452860191556E-3</v>
      </c>
    </row>
    <row r="129" spans="2:20" x14ac:dyDescent="0.2">
      <c r="B129" s="149" t="s">
        <v>322</v>
      </c>
      <c r="G129" s="133" t="s">
        <v>74</v>
      </c>
      <c r="I129" s="169" t="s">
        <v>275</v>
      </c>
      <c r="K129" s="26">
        <v>0</v>
      </c>
      <c r="M129" s="133" t="s">
        <v>75</v>
      </c>
      <c r="O129" s="154"/>
      <c r="Q129" s="27">
        <f>'Controles ACM'!$I$50</f>
        <v>7.3588452860191556E-3</v>
      </c>
    </row>
    <row r="130" spans="2:20" x14ac:dyDescent="0.2">
      <c r="B130" s="149"/>
      <c r="G130" s="133" t="s">
        <v>74</v>
      </c>
      <c r="I130" s="169" t="s">
        <v>275</v>
      </c>
      <c r="K130" s="26"/>
      <c r="M130" s="133" t="s">
        <v>75</v>
      </c>
      <c r="O130" s="154"/>
      <c r="Q130" s="27">
        <f>'Controles ACM'!$I$50</f>
        <v>7.3588452860191556E-3</v>
      </c>
    </row>
    <row r="131" spans="2:20" x14ac:dyDescent="0.2">
      <c r="B131" s="149"/>
      <c r="G131" s="133" t="s">
        <v>74</v>
      </c>
      <c r="I131" s="169" t="s">
        <v>275</v>
      </c>
      <c r="K131" s="26"/>
      <c r="M131" s="133" t="s">
        <v>75</v>
      </c>
      <c r="O131" s="154"/>
      <c r="Q131" s="27">
        <f>'Controles ACM'!$I$50</f>
        <v>7.3588452860191556E-3</v>
      </c>
    </row>
    <row r="132" spans="2:20" x14ac:dyDescent="0.2">
      <c r="B132" s="149"/>
      <c r="G132" s="133" t="s">
        <v>74</v>
      </c>
      <c r="I132" s="169" t="s">
        <v>275</v>
      </c>
      <c r="K132" s="26"/>
      <c r="M132" s="133" t="s">
        <v>75</v>
      </c>
      <c r="O132" s="154"/>
      <c r="Q132" s="27">
        <f>'Controles ACM'!$I$50</f>
        <v>7.3588452860191556E-3</v>
      </c>
    </row>
    <row r="133" spans="2:20" x14ac:dyDescent="0.2">
      <c r="B133" s="149"/>
      <c r="G133" s="133" t="s">
        <v>74</v>
      </c>
      <c r="I133" s="169" t="s">
        <v>275</v>
      </c>
      <c r="K133" s="26"/>
      <c r="M133" s="133" t="s">
        <v>75</v>
      </c>
      <c r="O133" s="154"/>
      <c r="Q133" s="27">
        <f>'Controles ACM'!$I$50</f>
        <v>7.3588452860191556E-3</v>
      </c>
    </row>
    <row r="134" spans="2:20" x14ac:dyDescent="0.2">
      <c r="B134" s="149" t="s">
        <v>205</v>
      </c>
      <c r="G134" s="133" t="s">
        <v>74</v>
      </c>
      <c r="I134" s="169" t="s">
        <v>275</v>
      </c>
      <c r="K134" s="26"/>
      <c r="M134" s="133" t="s">
        <v>75</v>
      </c>
      <c r="O134" s="154"/>
      <c r="Q134" s="27">
        <f>'Controles ACM'!$I$50</f>
        <v>7.3588452860191556E-3</v>
      </c>
    </row>
    <row r="135" spans="2:20" x14ac:dyDescent="0.2">
      <c r="B135" s="149" t="s">
        <v>205</v>
      </c>
      <c r="G135" s="133" t="s">
        <v>74</v>
      </c>
      <c r="I135" s="169" t="s">
        <v>275</v>
      </c>
      <c r="K135" s="26"/>
      <c r="M135" s="133" t="s">
        <v>75</v>
      </c>
      <c r="O135" s="154"/>
      <c r="Q135" s="27">
        <f>'Controles ACM'!$I$50</f>
        <v>7.3588452860191556E-3</v>
      </c>
    </row>
    <row r="136" spans="2:20" x14ac:dyDescent="0.2">
      <c r="B136" s="149" t="s">
        <v>205</v>
      </c>
      <c r="G136" s="133" t="s">
        <v>74</v>
      </c>
      <c r="I136" s="169" t="s">
        <v>275</v>
      </c>
      <c r="K136" s="26"/>
      <c r="M136" s="133" t="s">
        <v>75</v>
      </c>
      <c r="O136" s="154"/>
      <c r="Q136" s="27">
        <f>'Controles ACM'!$I$50</f>
        <v>7.3588452860191556E-3</v>
      </c>
    </row>
    <row r="137" spans="2:20" x14ac:dyDescent="0.2">
      <c r="B137" s="149" t="s">
        <v>205</v>
      </c>
      <c r="G137" s="133" t="s">
        <v>74</v>
      </c>
      <c r="I137" s="169" t="s">
        <v>275</v>
      </c>
      <c r="K137" s="26"/>
      <c r="M137" s="133" t="s">
        <v>75</v>
      </c>
      <c r="O137" s="154"/>
      <c r="Q137" s="27">
        <f>'Controles ACM'!$I$50</f>
        <v>7.3588452860191556E-3</v>
      </c>
    </row>
    <row r="138" spans="2:20" x14ac:dyDescent="0.2">
      <c r="B138" s="148" t="s">
        <v>205</v>
      </c>
      <c r="G138" s="133" t="s">
        <v>74</v>
      </c>
      <c r="I138" s="170" t="s">
        <v>275</v>
      </c>
      <c r="K138" s="25"/>
      <c r="M138" s="133" t="s">
        <v>75</v>
      </c>
      <c r="O138" s="154"/>
      <c r="Q138" s="27">
        <f>'Controles ACM'!$I$50</f>
        <v>7.3588452860191556E-3</v>
      </c>
    </row>
    <row r="139" spans="2:20" x14ac:dyDescent="0.2">
      <c r="B139" s="151"/>
      <c r="I139" s="29"/>
      <c r="K139" s="22"/>
      <c r="O139" s="185"/>
      <c r="R139" s="185"/>
      <c r="T139" s="185"/>
    </row>
    <row r="140" spans="2:20" x14ac:dyDescent="0.2">
      <c r="B140" s="152" t="s">
        <v>147</v>
      </c>
      <c r="I140" s="29"/>
      <c r="K140" s="22"/>
      <c r="O140" s="34"/>
    </row>
    <row r="141" spans="2:20" x14ac:dyDescent="0.2">
      <c r="B141" s="12" t="s">
        <v>323</v>
      </c>
      <c r="G141" s="133" t="s">
        <v>74</v>
      </c>
      <c r="I141" s="177" t="s">
        <v>279</v>
      </c>
      <c r="K141" s="60">
        <v>9115</v>
      </c>
      <c r="M141" s="133" t="s">
        <v>206</v>
      </c>
      <c r="O141" s="154">
        <v>8.9</v>
      </c>
      <c r="Q141" s="27">
        <f>'Controles ACM'!$I$50</f>
        <v>7.3588452860191556E-3</v>
      </c>
      <c r="R141" s="90"/>
      <c r="S141" s="182"/>
    </row>
    <row r="142" spans="2:20" x14ac:dyDescent="0.2">
      <c r="B142" s="11"/>
      <c r="G142" s="133" t="s">
        <v>74</v>
      </c>
      <c r="I142" s="169"/>
      <c r="K142" s="26"/>
      <c r="M142" s="133" t="s">
        <v>206</v>
      </c>
      <c r="O142" s="154"/>
      <c r="Q142" s="27">
        <f>'Controles ACM'!$I$50</f>
        <v>7.3588452860191556E-3</v>
      </c>
      <c r="R142" s="90"/>
    </row>
    <row r="143" spans="2:20" x14ac:dyDescent="0.2">
      <c r="B143" s="148"/>
      <c r="G143" s="133" t="s">
        <v>74</v>
      </c>
      <c r="I143" s="170"/>
      <c r="K143" s="10"/>
      <c r="M143" s="133" t="s">
        <v>206</v>
      </c>
      <c r="O143" s="154"/>
      <c r="Q143" s="27">
        <f>'Controles ACM'!$I$50</f>
        <v>7.3588452860191556E-3</v>
      </c>
      <c r="R143" s="90"/>
    </row>
    <row r="144" spans="2:20" x14ac:dyDescent="0.2">
      <c r="B144" s="160"/>
      <c r="O144" s="185"/>
      <c r="R144" s="90"/>
      <c r="T144" s="185"/>
    </row>
    <row r="145" spans="2:20" x14ac:dyDescent="0.2">
      <c r="B145" s="160" t="s">
        <v>149</v>
      </c>
      <c r="R145" s="90"/>
    </row>
    <row r="146" spans="2:20" x14ac:dyDescent="0.2">
      <c r="B146" s="160"/>
      <c r="R146" s="90"/>
    </row>
    <row r="147" spans="2:20" x14ac:dyDescent="0.2">
      <c r="B147" s="160" t="s">
        <v>151</v>
      </c>
      <c r="G147" s="133" t="s">
        <v>74</v>
      </c>
      <c r="I147" s="171" t="s">
        <v>272</v>
      </c>
      <c r="K147" s="72">
        <v>191</v>
      </c>
      <c r="M147" s="164" t="s">
        <v>76</v>
      </c>
      <c r="O147" s="147">
        <v>330</v>
      </c>
      <c r="Q147" s="27">
        <f>'Controles ACM'!$I$50</f>
        <v>7.3588452860191556E-3</v>
      </c>
      <c r="R147" s="90"/>
    </row>
    <row r="148" spans="2:20" x14ac:dyDescent="0.2">
      <c r="I148" s="29"/>
      <c r="K148" s="22"/>
      <c r="O148" s="21"/>
      <c r="R148" s="90"/>
    </row>
    <row r="149" spans="2:20" x14ac:dyDescent="0.2">
      <c r="B149" s="160" t="s">
        <v>152</v>
      </c>
      <c r="I149" s="29"/>
      <c r="K149" s="22"/>
      <c r="O149" s="21"/>
      <c r="R149" s="90"/>
    </row>
    <row r="150" spans="2:20" x14ac:dyDescent="0.2">
      <c r="B150" s="9" t="s">
        <v>315</v>
      </c>
      <c r="G150" s="133" t="s">
        <v>74</v>
      </c>
      <c r="I150" s="172" t="s">
        <v>273</v>
      </c>
      <c r="K150" s="60">
        <v>210</v>
      </c>
      <c r="M150" s="164" t="s">
        <v>76</v>
      </c>
      <c r="O150" s="147">
        <v>685</v>
      </c>
      <c r="Q150" s="27">
        <f>'Controles ACM'!$I$50</f>
        <v>7.3588452860191556E-3</v>
      </c>
      <c r="R150" s="90"/>
    </row>
    <row r="151" spans="2:20" x14ac:dyDescent="0.2">
      <c r="B151" s="8" t="s">
        <v>316</v>
      </c>
      <c r="G151" s="133" t="s">
        <v>74</v>
      </c>
      <c r="I151" s="173" t="s">
        <v>274</v>
      </c>
      <c r="K151" s="26">
        <v>7</v>
      </c>
      <c r="M151" s="164" t="s">
        <v>76</v>
      </c>
      <c r="O151" s="147">
        <v>790</v>
      </c>
      <c r="Q151" s="27">
        <f>'Controles ACM'!$I$50</f>
        <v>7.3588452860191556E-3</v>
      </c>
      <c r="R151" s="90"/>
      <c r="S151" s="182"/>
    </row>
    <row r="152" spans="2:20" x14ac:dyDescent="0.2">
      <c r="B152" s="8" t="s">
        <v>317</v>
      </c>
      <c r="G152" s="133" t="s">
        <v>74</v>
      </c>
      <c r="I152" s="173" t="s">
        <v>274</v>
      </c>
      <c r="K152" s="26">
        <v>4</v>
      </c>
      <c r="M152" s="164" t="s">
        <v>76</v>
      </c>
      <c r="O152" s="147">
        <v>890</v>
      </c>
      <c r="Q152" s="27">
        <f>'Controles ACM'!$I$50</f>
        <v>7.3588452860191556E-3</v>
      </c>
      <c r="R152" s="90"/>
      <c r="S152" s="182"/>
    </row>
    <row r="153" spans="2:20" x14ac:dyDescent="0.2">
      <c r="B153" s="8" t="s">
        <v>318</v>
      </c>
      <c r="G153" s="133" t="s">
        <v>74</v>
      </c>
      <c r="I153" s="173" t="s">
        <v>274</v>
      </c>
      <c r="K153" s="26">
        <v>3.3333333333333335</v>
      </c>
      <c r="M153" s="164" t="s">
        <v>76</v>
      </c>
      <c r="O153" s="147">
        <v>940</v>
      </c>
      <c r="Q153" s="27">
        <f>'Controles ACM'!$I$50</f>
        <v>7.3588452860191556E-3</v>
      </c>
      <c r="R153" s="90"/>
      <c r="S153" s="182"/>
    </row>
    <row r="154" spans="2:20" x14ac:dyDescent="0.2">
      <c r="B154" s="149" t="s">
        <v>319</v>
      </c>
      <c r="G154" s="133" t="s">
        <v>74</v>
      </c>
      <c r="I154" s="173" t="s">
        <v>274</v>
      </c>
      <c r="K154" s="26">
        <v>4.666666666666667</v>
      </c>
      <c r="M154" s="164" t="s">
        <v>76</v>
      </c>
      <c r="O154" s="147">
        <v>1000</v>
      </c>
      <c r="Q154" s="27">
        <f>'Controles ACM'!$I$50</f>
        <v>7.3588452860191556E-3</v>
      </c>
      <c r="R154" s="90"/>
      <c r="S154" s="182"/>
    </row>
    <row r="155" spans="2:20" x14ac:dyDescent="0.2">
      <c r="B155" s="8"/>
      <c r="G155" s="133" t="s">
        <v>74</v>
      </c>
      <c r="I155" s="169"/>
      <c r="K155" s="26"/>
      <c r="M155" s="164" t="s">
        <v>76</v>
      </c>
      <c r="O155" s="147"/>
      <c r="Q155" s="27">
        <f>'Controles ACM'!$I$50</f>
        <v>7.3588452860191556E-3</v>
      </c>
      <c r="R155" s="90"/>
    </row>
    <row r="156" spans="2:20" x14ac:dyDescent="0.2">
      <c r="B156" s="10"/>
      <c r="G156" s="133" t="s">
        <v>74</v>
      </c>
      <c r="I156" s="170"/>
      <c r="K156" s="25"/>
      <c r="M156" s="164" t="s">
        <v>76</v>
      </c>
      <c r="O156" s="147"/>
      <c r="Q156" s="27">
        <f>'Controles ACM'!$I$50</f>
        <v>7.3588452860191556E-3</v>
      </c>
      <c r="R156" s="90"/>
    </row>
    <row r="157" spans="2:20" x14ac:dyDescent="0.2">
      <c r="I157" s="29"/>
      <c r="K157" s="22"/>
      <c r="M157" s="164"/>
      <c r="O157" s="187"/>
      <c r="P157" s="97"/>
      <c r="Q157" s="7"/>
      <c r="R157" s="185"/>
      <c r="S157" s="184"/>
      <c r="T157" s="186"/>
    </row>
    <row r="158" spans="2:20" x14ac:dyDescent="0.2">
      <c r="B158" s="115" t="s">
        <v>153</v>
      </c>
      <c r="I158" s="29"/>
      <c r="K158" s="22"/>
      <c r="M158" s="164"/>
      <c r="O158" s="34"/>
      <c r="R158" s="90"/>
    </row>
    <row r="159" spans="2:20" x14ac:dyDescent="0.2">
      <c r="B159" s="6" t="s">
        <v>305</v>
      </c>
      <c r="G159" s="133" t="s">
        <v>74</v>
      </c>
      <c r="I159" s="174" t="s">
        <v>276</v>
      </c>
      <c r="K159" s="60">
        <v>0</v>
      </c>
      <c r="M159" s="164" t="s">
        <v>76</v>
      </c>
      <c r="O159" s="147">
        <v>4000</v>
      </c>
      <c r="Q159" s="27">
        <f>'Controles ACM'!$I$50</f>
        <v>7.3588452860191556E-3</v>
      </c>
      <c r="R159" s="90"/>
      <c r="S159" s="182"/>
    </row>
    <row r="160" spans="2:20" x14ac:dyDescent="0.2">
      <c r="B160" s="5" t="s">
        <v>306</v>
      </c>
      <c r="G160" s="133" t="s">
        <v>74</v>
      </c>
      <c r="I160" s="178" t="s">
        <v>276</v>
      </c>
      <c r="K160" s="26">
        <v>1</v>
      </c>
      <c r="M160" s="164" t="s">
        <v>76</v>
      </c>
      <c r="O160" s="147">
        <v>4000</v>
      </c>
      <c r="Q160" s="27">
        <f>'Controles ACM'!$I$50</f>
        <v>7.3588452860191556E-3</v>
      </c>
      <c r="R160" s="90"/>
      <c r="S160" s="182"/>
    </row>
    <row r="161" spans="2:21" x14ac:dyDescent="0.2">
      <c r="B161" s="149" t="s">
        <v>307</v>
      </c>
      <c r="G161" s="133" t="s">
        <v>74</v>
      </c>
      <c r="I161" s="178" t="s">
        <v>276</v>
      </c>
      <c r="K161" s="26">
        <v>1</v>
      </c>
      <c r="M161" s="164" t="s">
        <v>76</v>
      </c>
      <c r="O161" s="147">
        <v>4350</v>
      </c>
      <c r="Q161" s="27">
        <f>'Controles ACM'!$I$50</f>
        <v>7.3588452860191556E-3</v>
      </c>
      <c r="R161" s="90"/>
      <c r="S161" s="182"/>
    </row>
    <row r="162" spans="2:21" x14ac:dyDescent="0.2">
      <c r="B162" s="5" t="s">
        <v>308</v>
      </c>
      <c r="G162" s="133" t="s">
        <v>74</v>
      </c>
      <c r="I162" s="178" t="s">
        <v>276</v>
      </c>
      <c r="K162" s="26">
        <v>0</v>
      </c>
      <c r="M162" s="164" t="s">
        <v>76</v>
      </c>
      <c r="O162" s="147">
        <v>4350</v>
      </c>
      <c r="Q162" s="27">
        <f>'Controles ACM'!$I$50</f>
        <v>7.3588452860191556E-3</v>
      </c>
      <c r="R162" s="90"/>
      <c r="S162" s="182"/>
    </row>
    <row r="163" spans="2:21" x14ac:dyDescent="0.2">
      <c r="B163" s="149" t="s">
        <v>309</v>
      </c>
      <c r="G163" s="133" t="s">
        <v>74</v>
      </c>
      <c r="I163" s="178" t="s">
        <v>276</v>
      </c>
      <c r="K163" s="26">
        <v>1.6666666666666667</v>
      </c>
      <c r="M163" s="164" t="s">
        <v>76</v>
      </c>
      <c r="O163" s="147">
        <v>4350</v>
      </c>
      <c r="Q163" s="27">
        <f>'Controles ACM'!$I$50</f>
        <v>7.3588452860191556E-3</v>
      </c>
      <c r="R163" s="90"/>
      <c r="S163" s="182"/>
      <c r="U163" s="27"/>
    </row>
    <row r="164" spans="2:21" x14ac:dyDescent="0.2">
      <c r="B164" s="8" t="s">
        <v>310</v>
      </c>
      <c r="G164" s="133" t="s">
        <v>74</v>
      </c>
      <c r="I164" s="179" t="s">
        <v>280</v>
      </c>
      <c r="K164" s="26">
        <v>0.33333333333333331</v>
      </c>
      <c r="M164" s="164" t="s">
        <v>76</v>
      </c>
      <c r="O164" s="147">
        <v>18600</v>
      </c>
      <c r="Q164" s="27">
        <f>'Controles ACM'!$I$50</f>
        <v>7.3588452860191556E-3</v>
      </c>
      <c r="R164" s="90"/>
      <c r="S164" s="182"/>
    </row>
    <row r="165" spans="2:21" x14ac:dyDescent="0.2">
      <c r="B165" s="8" t="s">
        <v>311</v>
      </c>
      <c r="G165" s="133" t="s">
        <v>74</v>
      </c>
      <c r="I165" s="175" t="s">
        <v>281</v>
      </c>
      <c r="K165" s="26">
        <v>0</v>
      </c>
      <c r="M165" s="164" t="s">
        <v>76</v>
      </c>
      <c r="O165" s="147">
        <v>21295</v>
      </c>
      <c r="Q165" s="27">
        <f>'Controles ACM'!$I$50</f>
        <v>7.3588452860191556E-3</v>
      </c>
      <c r="R165" s="90"/>
      <c r="S165" s="182"/>
    </row>
    <row r="166" spans="2:21" x14ac:dyDescent="0.2">
      <c r="B166" s="8" t="s">
        <v>312</v>
      </c>
      <c r="G166" s="133" t="s">
        <v>74</v>
      </c>
      <c r="I166" s="175" t="s">
        <v>281</v>
      </c>
      <c r="K166" s="26">
        <v>0</v>
      </c>
      <c r="M166" s="164" t="s">
        <v>76</v>
      </c>
      <c r="O166" s="147">
        <v>48550</v>
      </c>
      <c r="Q166" s="27">
        <f>'Controles ACM'!$I$50</f>
        <v>7.3588452860191556E-3</v>
      </c>
      <c r="R166" s="90"/>
      <c r="S166" s="182"/>
    </row>
    <row r="167" spans="2:21" x14ac:dyDescent="0.2">
      <c r="B167" s="8" t="s">
        <v>313</v>
      </c>
      <c r="G167" s="133" t="s">
        <v>74</v>
      </c>
      <c r="I167" s="176" t="s">
        <v>278</v>
      </c>
      <c r="K167" s="26">
        <v>0</v>
      </c>
      <c r="M167" s="164" t="s">
        <v>76</v>
      </c>
      <c r="O167" s="147">
        <v>310000</v>
      </c>
      <c r="Q167" s="27">
        <f>'Controles ACM'!$I$50</f>
        <v>7.3588452860191556E-3</v>
      </c>
      <c r="R167" s="90"/>
      <c r="S167" s="182"/>
    </row>
    <row r="168" spans="2:21" x14ac:dyDescent="0.2">
      <c r="B168" s="8" t="s">
        <v>314</v>
      </c>
      <c r="G168" s="133" t="s">
        <v>74</v>
      </c>
      <c r="I168" s="176" t="s">
        <v>278</v>
      </c>
      <c r="K168" s="26">
        <v>0</v>
      </c>
      <c r="M168" s="164" t="s">
        <v>76</v>
      </c>
      <c r="O168" s="147">
        <v>330500</v>
      </c>
      <c r="Q168" s="27">
        <f>'Controles ACM'!$I$50</f>
        <v>7.3588452860191556E-3</v>
      </c>
      <c r="R168" s="90"/>
      <c r="S168" s="182"/>
    </row>
    <row r="169" spans="2:21" x14ac:dyDescent="0.2">
      <c r="B169" s="8"/>
      <c r="G169" s="133" t="s">
        <v>74</v>
      </c>
      <c r="I169" s="169"/>
      <c r="K169" s="26"/>
      <c r="M169" s="164" t="s">
        <v>76</v>
      </c>
      <c r="O169" s="147"/>
      <c r="Q169" s="27">
        <f>'Controles ACM'!$I$50</f>
        <v>7.3588452860191556E-3</v>
      </c>
    </row>
    <row r="170" spans="2:21" x14ac:dyDescent="0.2">
      <c r="B170" s="8"/>
      <c r="G170" s="133" t="s">
        <v>74</v>
      </c>
      <c r="I170" s="169"/>
      <c r="K170" s="26"/>
      <c r="M170" s="164" t="s">
        <v>76</v>
      </c>
      <c r="O170" s="147"/>
      <c r="Q170" s="27">
        <f>'Controles ACM'!$I$50</f>
        <v>7.3588452860191556E-3</v>
      </c>
    </row>
    <row r="171" spans="2:21" x14ac:dyDescent="0.2">
      <c r="B171" s="8"/>
      <c r="G171" s="133" t="s">
        <v>74</v>
      </c>
      <c r="I171" s="169"/>
      <c r="K171" s="26"/>
      <c r="M171" s="164" t="s">
        <v>76</v>
      </c>
      <c r="O171" s="147"/>
      <c r="Q171" s="27">
        <f>'Controles ACM'!$I$50</f>
        <v>7.3588452860191556E-3</v>
      </c>
    </row>
    <row r="172" spans="2:21" x14ac:dyDescent="0.2">
      <c r="B172" s="8"/>
      <c r="G172" s="133" t="s">
        <v>74</v>
      </c>
      <c r="I172" s="169"/>
      <c r="K172" s="26"/>
      <c r="M172" s="164" t="s">
        <v>76</v>
      </c>
      <c r="O172" s="147"/>
      <c r="Q172" s="27">
        <f>'Controles ACM'!$I$50</f>
        <v>7.3588452860191556E-3</v>
      </c>
    </row>
    <row r="173" spans="2:21" x14ac:dyDescent="0.2">
      <c r="B173" s="8"/>
      <c r="G173" s="133" t="s">
        <v>74</v>
      </c>
      <c r="I173" s="169"/>
      <c r="K173" s="26"/>
      <c r="M173" s="164" t="s">
        <v>76</v>
      </c>
      <c r="O173" s="147"/>
      <c r="Q173" s="27">
        <f>'Controles ACM'!$I$50</f>
        <v>7.3588452860191556E-3</v>
      </c>
    </row>
    <row r="174" spans="2:21" x14ac:dyDescent="0.2">
      <c r="B174" s="10"/>
      <c r="I174" s="170"/>
      <c r="K174" s="25"/>
      <c r="M174" s="164" t="s">
        <v>76</v>
      </c>
      <c r="O174" s="147"/>
      <c r="Q174" s="27">
        <f>'Controles ACM'!$I$50</f>
        <v>7.3588452860191556E-3</v>
      </c>
    </row>
    <row r="175" spans="2:21" x14ac:dyDescent="0.2">
      <c r="B175" s="160"/>
      <c r="I175" s="29"/>
      <c r="K175" s="22"/>
      <c r="M175" s="164"/>
      <c r="O175" s="187"/>
      <c r="R175" s="185"/>
      <c r="S175" s="184"/>
      <c r="T175" s="186"/>
    </row>
    <row r="176" spans="2:21" x14ac:dyDescent="0.2">
      <c r="B176" s="115" t="s">
        <v>154</v>
      </c>
      <c r="I176" s="29"/>
      <c r="K176" s="22"/>
      <c r="M176" s="164"/>
      <c r="O176" s="34"/>
      <c r="P176" s="4"/>
      <c r="Q176" s="4"/>
    </row>
    <row r="177" spans="2:19" x14ac:dyDescent="0.2">
      <c r="B177" s="6" t="s">
        <v>289</v>
      </c>
      <c r="G177" s="133" t="s">
        <v>74</v>
      </c>
      <c r="I177" s="180" t="s">
        <v>282</v>
      </c>
      <c r="K177" s="60">
        <v>30.666666666666668</v>
      </c>
      <c r="M177" s="164" t="s">
        <v>155</v>
      </c>
      <c r="O177" s="147">
        <v>17.75</v>
      </c>
      <c r="Q177" s="27">
        <f>'Controles ACM'!$I$50</f>
        <v>7.3588452860191556E-3</v>
      </c>
      <c r="R177" s="90"/>
      <c r="S177" s="182"/>
    </row>
    <row r="178" spans="2:19" x14ac:dyDescent="0.2">
      <c r="B178" s="5" t="s">
        <v>290</v>
      </c>
      <c r="G178" s="133" t="s">
        <v>74</v>
      </c>
      <c r="I178" s="181" t="s">
        <v>283</v>
      </c>
      <c r="K178" s="26">
        <v>338.66666666666669</v>
      </c>
      <c r="M178" s="164" t="s">
        <v>155</v>
      </c>
      <c r="O178" s="147">
        <v>20.5</v>
      </c>
      <c r="Q178" s="27">
        <f>'Controles ACM'!$I$50</f>
        <v>7.3588452860191556E-3</v>
      </c>
      <c r="R178" s="90"/>
      <c r="S178" s="182"/>
    </row>
    <row r="179" spans="2:19" x14ac:dyDescent="0.2">
      <c r="B179" s="5" t="s">
        <v>291</v>
      </c>
      <c r="G179" s="133" t="s">
        <v>74</v>
      </c>
      <c r="I179" s="173" t="s">
        <v>284</v>
      </c>
      <c r="K179" s="26">
        <v>79.666666666666671</v>
      </c>
      <c r="M179" s="164" t="s">
        <v>155</v>
      </c>
      <c r="O179" s="147">
        <v>23.5</v>
      </c>
      <c r="Q179" s="27">
        <f>'Controles ACM'!$I$50</f>
        <v>7.3588452860191556E-3</v>
      </c>
      <c r="R179" s="90"/>
      <c r="S179" s="182"/>
    </row>
    <row r="180" spans="2:19" x14ac:dyDescent="0.2">
      <c r="B180" s="5" t="s">
        <v>292</v>
      </c>
      <c r="G180" s="133" t="s">
        <v>74</v>
      </c>
      <c r="I180" s="173" t="s">
        <v>284</v>
      </c>
      <c r="K180" s="26">
        <v>36.333333333333336</v>
      </c>
      <c r="M180" s="164" t="s">
        <v>155</v>
      </c>
      <c r="O180" s="147">
        <v>23.5</v>
      </c>
      <c r="Q180" s="27">
        <f>'Controles ACM'!$I$50</f>
        <v>7.3588452860191556E-3</v>
      </c>
      <c r="R180" s="90"/>
      <c r="S180" s="182"/>
    </row>
    <row r="181" spans="2:19" x14ac:dyDescent="0.2">
      <c r="B181" s="5" t="s">
        <v>293</v>
      </c>
      <c r="G181" s="133" t="s">
        <v>74</v>
      </c>
      <c r="I181" s="173" t="s">
        <v>284</v>
      </c>
      <c r="K181" s="26">
        <v>6</v>
      </c>
      <c r="M181" s="164" t="s">
        <v>155</v>
      </c>
      <c r="O181" s="147">
        <v>26</v>
      </c>
      <c r="Q181" s="27">
        <f>'Controles ACM'!$I$50</f>
        <v>7.3588452860191556E-3</v>
      </c>
      <c r="R181" s="90"/>
      <c r="S181" s="182"/>
    </row>
    <row r="182" spans="2:19" x14ac:dyDescent="0.2">
      <c r="B182" s="5" t="s">
        <v>294</v>
      </c>
      <c r="G182" s="133" t="s">
        <v>74</v>
      </c>
      <c r="I182" s="173" t="s">
        <v>284</v>
      </c>
      <c r="K182" s="26">
        <v>83</v>
      </c>
      <c r="M182" s="164" t="s">
        <v>155</v>
      </c>
      <c r="O182" s="147">
        <v>26</v>
      </c>
      <c r="Q182" s="27">
        <f>'Controles ACM'!$I$50</f>
        <v>7.3588452860191556E-3</v>
      </c>
      <c r="R182" s="90"/>
      <c r="S182" s="182"/>
    </row>
    <row r="183" spans="2:19" x14ac:dyDescent="0.2">
      <c r="B183" s="5" t="s">
        <v>295</v>
      </c>
      <c r="G183" s="133" t="s">
        <v>74</v>
      </c>
      <c r="I183" s="178" t="s">
        <v>285</v>
      </c>
      <c r="K183" s="26">
        <v>0</v>
      </c>
      <c r="M183" s="164" t="s">
        <v>155</v>
      </c>
      <c r="O183" s="147">
        <v>40.950000000000003</v>
      </c>
      <c r="Q183" s="27">
        <f>'Controles ACM'!$I$50</f>
        <v>7.3588452860191556E-3</v>
      </c>
      <c r="R183" s="90"/>
      <c r="S183" s="182"/>
    </row>
    <row r="184" spans="2:19" x14ac:dyDescent="0.2">
      <c r="B184" s="5" t="s">
        <v>296</v>
      </c>
      <c r="G184" s="133" t="s">
        <v>74</v>
      </c>
      <c r="I184" s="178" t="s">
        <v>285</v>
      </c>
      <c r="K184" s="26">
        <v>101.66666666666667</v>
      </c>
      <c r="M184" s="164" t="s">
        <v>155</v>
      </c>
      <c r="O184" s="147">
        <v>40.950000000000003</v>
      </c>
      <c r="Q184" s="27">
        <f>'Controles ACM'!$I$50</f>
        <v>7.3588452860191556E-3</v>
      </c>
      <c r="R184" s="90"/>
      <c r="S184" s="182"/>
    </row>
    <row r="185" spans="2:19" x14ac:dyDescent="0.2">
      <c r="B185" s="5" t="s">
        <v>297</v>
      </c>
      <c r="G185" s="133" t="s">
        <v>74</v>
      </c>
      <c r="I185" s="178" t="s">
        <v>285</v>
      </c>
      <c r="K185" s="26">
        <v>151.66666666666666</v>
      </c>
      <c r="M185" s="164" t="s">
        <v>155</v>
      </c>
      <c r="O185" s="147">
        <v>41.5</v>
      </c>
      <c r="Q185" s="27">
        <f>'Controles ACM'!$I$50</f>
        <v>7.3588452860191556E-3</v>
      </c>
      <c r="R185" s="90"/>
      <c r="S185" s="182"/>
    </row>
    <row r="186" spans="2:19" x14ac:dyDescent="0.2">
      <c r="B186" s="5" t="s">
        <v>298</v>
      </c>
      <c r="G186" s="133" t="s">
        <v>74</v>
      </c>
      <c r="I186" s="178" t="s">
        <v>285</v>
      </c>
      <c r="K186" s="26">
        <v>0</v>
      </c>
      <c r="M186" s="164" t="s">
        <v>155</v>
      </c>
      <c r="O186" s="147">
        <v>41.5</v>
      </c>
      <c r="Q186" s="27">
        <f>'Controles ACM'!$I$50</f>
        <v>7.3588452860191556E-3</v>
      </c>
      <c r="R186" s="90"/>
      <c r="S186" s="182"/>
    </row>
    <row r="187" spans="2:19" x14ac:dyDescent="0.2">
      <c r="B187" s="5" t="s">
        <v>299</v>
      </c>
      <c r="G187" s="133" t="s">
        <v>74</v>
      </c>
      <c r="I187" s="178" t="s">
        <v>285</v>
      </c>
      <c r="K187" s="26">
        <v>296.33333333333331</v>
      </c>
      <c r="M187" s="164" t="s">
        <v>155</v>
      </c>
      <c r="O187" s="147">
        <v>41.95</v>
      </c>
      <c r="Q187" s="27">
        <f>'Controles ACM'!$I$50</f>
        <v>7.3588452860191556E-3</v>
      </c>
      <c r="R187" s="90"/>
      <c r="S187" s="182"/>
    </row>
    <row r="188" spans="2:19" x14ac:dyDescent="0.2">
      <c r="B188" s="5" t="s">
        <v>300</v>
      </c>
      <c r="G188" s="133" t="s">
        <v>74</v>
      </c>
      <c r="I188" s="179" t="s">
        <v>286</v>
      </c>
      <c r="K188" s="26">
        <v>0</v>
      </c>
      <c r="M188" s="164" t="s">
        <v>155</v>
      </c>
      <c r="O188" s="147">
        <v>105</v>
      </c>
      <c r="Q188" s="27">
        <f>'Controles ACM'!$I$50</f>
        <v>7.3588452860191556E-3</v>
      </c>
      <c r="R188" s="90"/>
      <c r="S188" s="182"/>
    </row>
    <row r="189" spans="2:19" x14ac:dyDescent="0.2">
      <c r="B189" s="5" t="s">
        <v>301</v>
      </c>
      <c r="G189" s="133" t="s">
        <v>74</v>
      </c>
      <c r="I189" s="175" t="s">
        <v>287</v>
      </c>
      <c r="K189" s="26">
        <v>0</v>
      </c>
      <c r="M189" s="164" t="s">
        <v>155</v>
      </c>
      <c r="O189" s="147">
        <v>105</v>
      </c>
      <c r="Q189" s="27">
        <f>'Controles ACM'!$I$50</f>
        <v>7.3588452860191556E-3</v>
      </c>
      <c r="R189" s="90"/>
      <c r="S189" s="182"/>
    </row>
    <row r="190" spans="2:19" x14ac:dyDescent="0.2">
      <c r="B190" s="5" t="s">
        <v>302</v>
      </c>
      <c r="G190" s="133" t="s">
        <v>74</v>
      </c>
      <c r="I190" s="175" t="s">
        <v>287</v>
      </c>
      <c r="K190" s="26">
        <v>0</v>
      </c>
      <c r="M190" s="164" t="s">
        <v>155</v>
      </c>
      <c r="O190" s="147">
        <v>105</v>
      </c>
      <c r="Q190" s="27">
        <f>'Controles ACM'!$I$50</f>
        <v>7.3588452860191556E-3</v>
      </c>
      <c r="R190" s="90"/>
      <c r="S190" s="182"/>
    </row>
    <row r="191" spans="2:19" x14ac:dyDescent="0.2">
      <c r="B191" s="149" t="s">
        <v>303</v>
      </c>
      <c r="G191" s="133" t="s">
        <v>74</v>
      </c>
      <c r="I191" s="176" t="s">
        <v>288</v>
      </c>
      <c r="K191" s="26">
        <v>0</v>
      </c>
      <c r="M191" s="164" t="s">
        <v>155</v>
      </c>
      <c r="O191" s="147">
        <v>183</v>
      </c>
      <c r="Q191" s="27">
        <f>'Controles ACM'!$I$50</f>
        <v>7.3588452860191556E-3</v>
      </c>
      <c r="R191" s="90"/>
      <c r="S191" s="182"/>
    </row>
    <row r="192" spans="2:19" x14ac:dyDescent="0.2">
      <c r="B192" s="5" t="s">
        <v>304</v>
      </c>
      <c r="G192" s="133" t="s">
        <v>74</v>
      </c>
      <c r="I192" s="176" t="s">
        <v>288</v>
      </c>
      <c r="K192" s="26">
        <v>0</v>
      </c>
      <c r="M192" s="164" t="s">
        <v>155</v>
      </c>
      <c r="O192" s="147">
        <v>230</v>
      </c>
      <c r="Q192" s="27">
        <f>'Controles ACM'!$I$50</f>
        <v>7.3588452860191556E-3</v>
      </c>
      <c r="R192" s="90"/>
      <c r="S192" s="182"/>
    </row>
    <row r="193" spans="2:20" x14ac:dyDescent="0.2">
      <c r="B193" s="149"/>
      <c r="G193" s="133" t="s">
        <v>74</v>
      </c>
      <c r="I193" s="26"/>
      <c r="K193" s="26"/>
      <c r="M193" s="164" t="s">
        <v>155</v>
      </c>
      <c r="O193" s="147"/>
      <c r="Q193" s="27">
        <f>'Controles ACM'!$I$50</f>
        <v>7.3588452860191556E-3</v>
      </c>
      <c r="R193" s="90"/>
    </row>
    <row r="194" spans="2:20" x14ac:dyDescent="0.2">
      <c r="B194" s="3"/>
      <c r="G194" s="133" t="s">
        <v>74</v>
      </c>
      <c r="I194" s="2"/>
      <c r="K194" s="2"/>
      <c r="M194" s="164" t="s">
        <v>155</v>
      </c>
      <c r="O194" s="147"/>
      <c r="Q194" s="27">
        <f>'Controles ACM'!$I$50</f>
        <v>7.3588452860191556E-3</v>
      </c>
    </row>
    <row r="195" spans="2:20" x14ac:dyDescent="0.2">
      <c r="K195" s="4"/>
      <c r="M195" s="164"/>
      <c r="O195" s="186"/>
      <c r="R195" s="186"/>
      <c r="T195" s="186"/>
    </row>
    <row r="199" spans="2:20" x14ac:dyDescent="0.2">
      <c r="K199" s="146"/>
    </row>
  </sheetData>
  <conditionalFormatting sqref="D8:D9">
    <cfRule type="containsText" dxfId="14" priority="1" operator="containsText" text="niet">
      <formula>NOT(ISERROR(SEARCH("niet",D8)))</formula>
    </cfRule>
    <cfRule type="endsWith" dxfId="13" priority="2" operator="endsWith" text="Voldoet">
      <formula>RIGHT(D8,LEN("Voldoet"))="Voldoet"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CFFCC"/>
  </sheetPr>
  <dimension ref="B2:G23"/>
  <sheetViews>
    <sheetView showGridLines="0" zoomScale="85" zoomScaleNormal="85" workbookViewId="0">
      <pane xSplit="6" ySplit="6" topLeftCell="G7" activePane="bottomRight" state="frozen"/>
      <selection activeCell="I29" sqref="I29"/>
      <selection pane="topRight" activeCell="I29" sqref="I29"/>
      <selection pane="bottomLeft" activeCell="I29" sqref="I29"/>
      <selection pane="bottomRight" activeCell="G7" sqref="G7"/>
    </sheetView>
  </sheetViews>
  <sheetFormatPr defaultColWidth="9.140625" defaultRowHeight="12.75" x14ac:dyDescent="0.2"/>
  <cols>
    <col min="1" max="1" width="4" style="133" customWidth="1"/>
    <col min="2" max="2" width="41.42578125" style="133" customWidth="1"/>
    <col min="3" max="5" width="4.5703125" style="133" customWidth="1"/>
    <col min="6" max="6" width="13.7109375" style="133" customWidth="1"/>
    <col min="7" max="7" width="45.7109375" style="133" customWidth="1"/>
    <col min="8" max="16" width="12.5703125" style="133" customWidth="1"/>
    <col min="17" max="17" width="2.7109375" style="133" customWidth="1"/>
    <col min="18" max="18" width="17.140625" style="133" customWidth="1"/>
    <col min="19" max="19" width="2.7109375" style="133" customWidth="1"/>
    <col min="20" max="20" width="13.7109375" style="133" customWidth="1"/>
    <col min="21" max="21" width="2.7109375" style="133" customWidth="1"/>
    <col min="22" max="36" width="13.7109375" style="133" customWidth="1"/>
    <col min="37" max="16384" width="9.140625" style="133"/>
  </cols>
  <sheetData>
    <row r="2" spans="2:7" s="102" customFormat="1" ht="18" x14ac:dyDescent="0.2">
      <c r="B2" s="102" t="s">
        <v>213</v>
      </c>
    </row>
    <row r="4" spans="2:7" x14ac:dyDescent="0.2">
      <c r="B4" s="134"/>
      <c r="C4" s="134"/>
      <c r="D4" s="134"/>
    </row>
    <row r="5" spans="2:7" s="144" customFormat="1" x14ac:dyDescent="0.2">
      <c r="B5" s="144" t="s">
        <v>211</v>
      </c>
      <c r="G5" s="144" t="s">
        <v>212</v>
      </c>
    </row>
    <row r="8" spans="2:7" s="144" customFormat="1" x14ac:dyDescent="0.2">
      <c r="B8" s="144" t="s">
        <v>214</v>
      </c>
    </row>
    <row r="10" spans="2:7" x14ac:dyDescent="0.2">
      <c r="B10" s="160" t="s">
        <v>215</v>
      </c>
    </row>
    <row r="12" spans="2:7" x14ac:dyDescent="0.2">
      <c r="B12" s="101" t="s">
        <v>104</v>
      </c>
      <c r="C12" s="100"/>
      <c r="D12" s="100"/>
      <c r="E12" s="100"/>
      <c r="F12" s="100"/>
      <c r="G12" s="99"/>
    </row>
    <row r="13" spans="2:7" x14ac:dyDescent="0.2">
      <c r="B13" s="98" t="s">
        <v>267</v>
      </c>
      <c r="C13" s="97"/>
      <c r="D13" s="97"/>
      <c r="E13" s="97"/>
      <c r="F13" s="97"/>
      <c r="G13" s="96"/>
    </row>
    <row r="14" spans="2:7" x14ac:dyDescent="0.2">
      <c r="B14" s="98" t="s">
        <v>110</v>
      </c>
      <c r="C14" s="97"/>
      <c r="D14" s="97"/>
      <c r="E14" s="97"/>
      <c r="F14" s="97"/>
      <c r="G14" s="96"/>
    </row>
    <row r="15" spans="2:7" x14ac:dyDescent="0.2">
      <c r="B15" s="98" t="s">
        <v>268</v>
      </c>
      <c r="C15" s="97"/>
      <c r="D15" s="97"/>
      <c r="E15" s="97"/>
      <c r="F15" s="97"/>
      <c r="G15" s="96"/>
    </row>
    <row r="16" spans="2:7" x14ac:dyDescent="0.2">
      <c r="B16" s="98" t="s">
        <v>112</v>
      </c>
      <c r="C16" s="97"/>
      <c r="D16" s="97"/>
      <c r="E16" s="97"/>
      <c r="F16" s="97"/>
      <c r="G16" s="96"/>
    </row>
    <row r="17" spans="2:7" x14ac:dyDescent="0.2">
      <c r="B17" s="95" t="s">
        <v>269</v>
      </c>
      <c r="C17" s="94"/>
      <c r="D17" s="94"/>
      <c r="E17" s="94"/>
      <c r="F17" s="94"/>
      <c r="G17" s="93"/>
    </row>
    <row r="19" spans="2:7" x14ac:dyDescent="0.2">
      <c r="B19" s="101" t="s">
        <v>270</v>
      </c>
      <c r="C19" s="100"/>
      <c r="D19" s="100"/>
      <c r="E19" s="100"/>
      <c r="F19" s="100"/>
      <c r="G19" s="99" t="s">
        <v>332</v>
      </c>
    </row>
    <row r="20" spans="2:7" x14ac:dyDescent="0.2">
      <c r="B20" s="98" t="s">
        <v>271</v>
      </c>
      <c r="C20" s="97"/>
      <c r="D20" s="97"/>
      <c r="E20" s="97"/>
      <c r="F20" s="97"/>
      <c r="G20" s="96" t="s">
        <v>333</v>
      </c>
    </row>
    <row r="21" spans="2:7" x14ac:dyDescent="0.2">
      <c r="B21" s="95" t="s">
        <v>120</v>
      </c>
      <c r="C21" s="94"/>
      <c r="D21" s="94"/>
      <c r="E21" s="94"/>
      <c r="F21" s="94"/>
      <c r="G21" s="93" t="s">
        <v>334</v>
      </c>
    </row>
    <row r="23" spans="2:7" x14ac:dyDescent="0.2">
      <c r="B23" s="92" t="s">
        <v>122</v>
      </c>
      <c r="C23" s="91"/>
      <c r="D23" s="91"/>
      <c r="E23" s="91"/>
      <c r="F23" s="91"/>
      <c r="G23" s="191" t="s">
        <v>335</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CFFCC"/>
  </sheetPr>
  <dimension ref="B2:G58"/>
  <sheetViews>
    <sheetView showGridLines="0" zoomScale="85" zoomScaleNormal="85" workbookViewId="0">
      <pane xSplit="2" ySplit="6" topLeftCell="C7" activePane="bottomRight" state="frozen"/>
      <selection activeCell="A11" sqref="A11:XFD11"/>
      <selection pane="topRight" activeCell="A11" sqref="A11:XFD11"/>
      <selection pane="bottomLeft" activeCell="A11" sqref="A11:XFD11"/>
      <selection pane="bottomRight" activeCell="C7" sqref="C7"/>
    </sheetView>
  </sheetViews>
  <sheetFormatPr defaultColWidth="9.140625" defaultRowHeight="12.75" x14ac:dyDescent="0.2"/>
  <cols>
    <col min="1" max="1" width="4" style="133" customWidth="1"/>
    <col min="2" max="2" width="41.42578125" style="133" customWidth="1"/>
    <col min="3" max="3" width="16.85546875" style="133" bestFit="1" customWidth="1"/>
    <col min="4" max="5" width="13.7109375" style="133" customWidth="1"/>
    <col min="6" max="6" width="11" style="133" bestFit="1" customWidth="1"/>
    <col min="7" max="7" width="11" style="133" customWidth="1"/>
    <col min="8" max="17" width="12.5703125" style="133" customWidth="1"/>
    <col min="18" max="18" width="2.7109375" style="133" customWidth="1"/>
    <col min="19" max="19" width="17.140625" style="133" customWidth="1"/>
    <col min="20" max="20" width="2.7109375" style="133" customWidth="1"/>
    <col min="21" max="21" width="13.7109375" style="133" customWidth="1"/>
    <col min="22" max="22" width="2.7109375" style="133" customWidth="1"/>
    <col min="23" max="37" width="13.7109375" style="133" customWidth="1"/>
    <col min="38" max="16384" width="9.140625" style="133"/>
  </cols>
  <sheetData>
    <row r="2" spans="2:7" s="102" customFormat="1" ht="18" x14ac:dyDescent="0.2">
      <c r="B2" s="102" t="s">
        <v>233</v>
      </c>
    </row>
    <row r="4" spans="2:7" x14ac:dyDescent="0.2">
      <c r="B4" s="134"/>
      <c r="C4" s="90"/>
    </row>
    <row r="5" spans="2:7" s="144" customFormat="1" x14ac:dyDescent="0.2">
      <c r="B5" s="144" t="s">
        <v>211</v>
      </c>
      <c r="C5" s="144" t="s">
        <v>252</v>
      </c>
      <c r="D5" s="144" t="s">
        <v>216</v>
      </c>
      <c r="E5" s="144" t="s">
        <v>217</v>
      </c>
      <c r="F5" s="144" t="s">
        <v>218</v>
      </c>
      <c r="G5" s="144" t="s">
        <v>234</v>
      </c>
    </row>
    <row r="8" spans="2:7" s="144" customFormat="1" x14ac:dyDescent="0.2">
      <c r="B8" s="144" t="s">
        <v>219</v>
      </c>
    </row>
    <row r="10" spans="2:7" x14ac:dyDescent="0.2">
      <c r="B10" s="160" t="s">
        <v>219</v>
      </c>
    </row>
    <row r="11" spans="2:7" x14ac:dyDescent="0.2">
      <c r="B11" s="83" t="str">
        <f>Tarievenvoorstel!B147</f>
        <v>EAV t/m 1*6A (per aansluiting)</v>
      </c>
      <c r="C11" s="82">
        <f>Tarievenvoorstel!O147</f>
        <v>330</v>
      </c>
      <c r="D11" s="89">
        <v>99</v>
      </c>
      <c r="E11" s="89">
        <v>165</v>
      </c>
      <c r="F11" s="89">
        <v>66</v>
      </c>
      <c r="G11" s="88">
        <f>C11-D11-E11-F11</f>
        <v>0</v>
      </c>
    </row>
    <row r="12" spans="2:7" x14ac:dyDescent="0.2">
      <c r="B12" s="81" t="str">
        <f>Tarievenvoorstel!B150</f>
        <v>0 t/m 3*25A en 1*40A</v>
      </c>
      <c r="C12" s="80">
        <f>Tarievenvoorstel!O150</f>
        <v>685</v>
      </c>
      <c r="D12" s="87">
        <v>205.5</v>
      </c>
      <c r="E12" s="87">
        <v>342.5</v>
      </c>
      <c r="F12" s="87">
        <v>137</v>
      </c>
      <c r="G12" s="86">
        <f t="shared" ref="G12:G36" si="0">C12-D12-E12-F12</f>
        <v>0</v>
      </c>
    </row>
    <row r="13" spans="2:7" x14ac:dyDescent="0.2">
      <c r="B13" s="81" t="str">
        <f>Tarievenvoorstel!B151</f>
        <v>&gt;3*25A en t/m 3*40A</v>
      </c>
      <c r="C13" s="80">
        <f>Tarievenvoorstel!O151</f>
        <v>790</v>
      </c>
      <c r="D13" s="87">
        <v>237</v>
      </c>
      <c r="E13" s="87">
        <v>395</v>
      </c>
      <c r="F13" s="87">
        <v>158</v>
      </c>
      <c r="G13" s="86">
        <f t="shared" si="0"/>
        <v>0</v>
      </c>
    </row>
    <row r="14" spans="2:7" x14ac:dyDescent="0.2">
      <c r="B14" s="81" t="str">
        <f>Tarievenvoorstel!B152</f>
        <v>&gt;3*40A en t/m 3*50A</v>
      </c>
      <c r="C14" s="80">
        <f>Tarievenvoorstel!O152</f>
        <v>890</v>
      </c>
      <c r="D14" s="87">
        <v>267</v>
      </c>
      <c r="E14" s="87">
        <v>445</v>
      </c>
      <c r="F14" s="87">
        <v>178</v>
      </c>
      <c r="G14" s="86">
        <f t="shared" si="0"/>
        <v>0</v>
      </c>
    </row>
    <row r="15" spans="2:7" x14ac:dyDescent="0.2">
      <c r="B15" s="81" t="str">
        <f>Tarievenvoorstel!B153</f>
        <v>&gt;3*50A en t/m 3*63A</v>
      </c>
      <c r="C15" s="80">
        <f>Tarievenvoorstel!O153</f>
        <v>940</v>
      </c>
      <c r="D15" s="87">
        <v>282</v>
      </c>
      <c r="E15" s="87">
        <v>470</v>
      </c>
      <c r="F15" s="87">
        <v>188</v>
      </c>
      <c r="G15" s="86">
        <f t="shared" si="0"/>
        <v>0</v>
      </c>
    </row>
    <row r="16" spans="2:7" x14ac:dyDescent="0.2">
      <c r="B16" s="81" t="str">
        <f>Tarievenvoorstel!B154</f>
        <v>&gt;3*63A en t/m 3*80A</v>
      </c>
      <c r="C16" s="80">
        <f>Tarievenvoorstel!O154</f>
        <v>1000</v>
      </c>
      <c r="D16" s="87">
        <v>300</v>
      </c>
      <c r="E16" s="87">
        <v>500</v>
      </c>
      <c r="F16" s="87">
        <v>200</v>
      </c>
      <c r="G16" s="86">
        <f t="shared" si="0"/>
        <v>0</v>
      </c>
    </row>
    <row r="17" spans="2:7" x14ac:dyDescent="0.2">
      <c r="B17" s="81">
        <f>Tarievenvoorstel!B155</f>
        <v>0</v>
      </c>
      <c r="C17" s="80">
        <f>Tarievenvoorstel!O155</f>
        <v>0</v>
      </c>
      <c r="D17" s="87"/>
      <c r="E17" s="87"/>
      <c r="F17" s="87"/>
      <c r="G17" s="86">
        <f t="shared" si="0"/>
        <v>0</v>
      </c>
    </row>
    <row r="18" spans="2:7" x14ac:dyDescent="0.2">
      <c r="B18" s="81">
        <f>Tarievenvoorstel!B156</f>
        <v>0</v>
      </c>
      <c r="C18" s="80">
        <f>Tarievenvoorstel!O156</f>
        <v>0</v>
      </c>
      <c r="D18" s="87"/>
      <c r="E18" s="87"/>
      <c r="F18" s="87"/>
      <c r="G18" s="86">
        <f t="shared" si="0"/>
        <v>0</v>
      </c>
    </row>
    <row r="19" spans="2:7" x14ac:dyDescent="0.2">
      <c r="B19" s="81"/>
      <c r="C19" s="80"/>
      <c r="D19" s="87"/>
      <c r="E19" s="87"/>
      <c r="F19" s="87"/>
      <c r="G19" s="86"/>
    </row>
    <row r="20" spans="2:7" x14ac:dyDescent="0.2">
      <c r="B20" s="81"/>
      <c r="C20" s="80"/>
      <c r="D20" s="87"/>
      <c r="E20" s="87"/>
      <c r="F20" s="87"/>
      <c r="G20" s="86"/>
    </row>
    <row r="21" spans="2:7" x14ac:dyDescent="0.2">
      <c r="B21" s="81" t="str">
        <f>Tarievenvoorstel!B159</f>
        <v>&gt;3*80A en t/m 3*100A</v>
      </c>
      <c r="C21" s="80">
        <f>Tarievenvoorstel!O159</f>
        <v>4000</v>
      </c>
      <c r="D21" s="87">
        <v>1200</v>
      </c>
      <c r="E21" s="87">
        <v>2000</v>
      </c>
      <c r="F21" s="87">
        <v>800</v>
      </c>
      <c r="G21" s="86">
        <f t="shared" si="0"/>
        <v>0</v>
      </c>
    </row>
    <row r="22" spans="2:7" x14ac:dyDescent="0.2">
      <c r="B22" s="81" t="str">
        <f>Tarievenvoorstel!B160</f>
        <v>&gt;3*100A en t/m 3*125A</v>
      </c>
      <c r="C22" s="80">
        <f>Tarievenvoorstel!O160</f>
        <v>4000</v>
      </c>
      <c r="D22" s="87">
        <v>1200</v>
      </c>
      <c r="E22" s="87">
        <v>2000</v>
      </c>
      <c r="F22" s="87">
        <v>800</v>
      </c>
      <c r="G22" s="86">
        <f t="shared" si="0"/>
        <v>0</v>
      </c>
    </row>
    <row r="23" spans="2:7" x14ac:dyDescent="0.2">
      <c r="B23" s="81" t="str">
        <f>Tarievenvoorstel!B161</f>
        <v>&gt;3*125A en t/m 3*160A</v>
      </c>
      <c r="C23" s="80">
        <f>Tarievenvoorstel!O161</f>
        <v>4350</v>
      </c>
      <c r="D23" s="87">
        <v>1305</v>
      </c>
      <c r="E23" s="87">
        <v>2175</v>
      </c>
      <c r="F23" s="87">
        <v>870</v>
      </c>
      <c r="G23" s="86">
        <f t="shared" si="0"/>
        <v>0</v>
      </c>
    </row>
    <row r="24" spans="2:7" x14ac:dyDescent="0.2">
      <c r="B24" s="81" t="str">
        <f>Tarievenvoorstel!B162</f>
        <v>&gt;3*160A en t/m 3*200A</v>
      </c>
      <c r="C24" s="80">
        <f>Tarievenvoorstel!O162</f>
        <v>4350</v>
      </c>
      <c r="D24" s="87">
        <v>1305</v>
      </c>
      <c r="E24" s="87">
        <v>2175</v>
      </c>
      <c r="F24" s="87">
        <v>870</v>
      </c>
      <c r="G24" s="86">
        <f t="shared" si="0"/>
        <v>0</v>
      </c>
    </row>
    <row r="25" spans="2:7" x14ac:dyDescent="0.2">
      <c r="B25" s="81" t="str">
        <f>Tarievenvoorstel!B163</f>
        <v>&gt;3*200A en t/m 3*225A</v>
      </c>
      <c r="C25" s="80">
        <f>Tarievenvoorstel!O163</f>
        <v>4350</v>
      </c>
      <c r="D25" s="87">
        <v>1305</v>
      </c>
      <c r="E25" s="87">
        <v>2175</v>
      </c>
      <c r="F25" s="87">
        <v>870</v>
      </c>
      <c r="G25" s="86">
        <f t="shared" si="0"/>
        <v>0</v>
      </c>
    </row>
    <row r="26" spans="2:7" x14ac:dyDescent="0.2">
      <c r="B26" s="81" t="str">
        <f>Tarievenvoorstel!B164</f>
        <v>&gt;0,15 t/m 0.63 MVA met LS meting</v>
      </c>
      <c r="C26" s="80">
        <f>Tarievenvoorstel!O164</f>
        <v>18600</v>
      </c>
      <c r="D26" s="87">
        <v>2604</v>
      </c>
      <c r="E26" s="87">
        <v>11346</v>
      </c>
      <c r="F26" s="87">
        <v>4650</v>
      </c>
      <c r="G26" s="86">
        <f t="shared" si="0"/>
        <v>0</v>
      </c>
    </row>
    <row r="27" spans="2:7" x14ac:dyDescent="0.2">
      <c r="B27" s="81" t="str">
        <f>Tarievenvoorstel!B165</f>
        <v>&gt; 0.63 MVA t/m 1.2 MVA met LS meting</v>
      </c>
      <c r="C27" s="80">
        <f>Tarievenvoorstel!O165</f>
        <v>21295</v>
      </c>
      <c r="D27" s="87">
        <v>2555.4</v>
      </c>
      <c r="E27" s="87">
        <v>14267.65</v>
      </c>
      <c r="F27" s="87">
        <v>4471.95</v>
      </c>
      <c r="G27" s="86">
        <f t="shared" si="0"/>
        <v>0</v>
      </c>
    </row>
    <row r="28" spans="2:7" x14ac:dyDescent="0.2">
      <c r="B28" s="81" t="str">
        <f>Tarievenvoorstel!B166</f>
        <v>&gt; 1.2 MVA t/m 2 MVA met MS meting</v>
      </c>
      <c r="C28" s="80">
        <f>Tarievenvoorstel!O166</f>
        <v>48550</v>
      </c>
      <c r="D28" s="87">
        <v>2427.5</v>
      </c>
      <c r="E28" s="87">
        <v>41753</v>
      </c>
      <c r="F28" s="87">
        <v>4369.5</v>
      </c>
      <c r="G28" s="86">
        <f t="shared" si="0"/>
        <v>0</v>
      </c>
    </row>
    <row r="29" spans="2:7" x14ac:dyDescent="0.2">
      <c r="B29" s="81" t="str">
        <f>Tarievenvoorstel!B167</f>
        <v>&gt; 2 MVA t/m 5 MVA met MS meting</v>
      </c>
      <c r="C29" s="80">
        <f>Tarievenvoorstel!O167</f>
        <v>310000</v>
      </c>
      <c r="D29" s="87">
        <v>238700</v>
      </c>
      <c r="E29" s="87">
        <v>55800</v>
      </c>
      <c r="F29" s="87">
        <v>15500</v>
      </c>
      <c r="G29" s="86">
        <f t="shared" si="0"/>
        <v>0</v>
      </c>
    </row>
    <row r="30" spans="2:7" x14ac:dyDescent="0.2">
      <c r="B30" s="81" t="str">
        <f>Tarievenvoorstel!B168</f>
        <v>&gt; 5 MVA tot 10 MVA met MS meting</v>
      </c>
      <c r="C30" s="80">
        <f>Tarievenvoorstel!O168</f>
        <v>330500</v>
      </c>
      <c r="D30" s="87">
        <v>241265</v>
      </c>
      <c r="E30" s="87">
        <v>66100</v>
      </c>
      <c r="F30" s="87">
        <v>23135</v>
      </c>
      <c r="G30" s="86">
        <f t="shared" si="0"/>
        <v>0</v>
      </c>
    </row>
    <row r="31" spans="2:7" x14ac:dyDescent="0.2">
      <c r="B31" s="81">
        <f>Tarievenvoorstel!B169</f>
        <v>0</v>
      </c>
      <c r="C31" s="80">
        <f>Tarievenvoorstel!O169</f>
        <v>0</v>
      </c>
      <c r="D31" s="87"/>
      <c r="E31" s="87"/>
      <c r="F31" s="87"/>
      <c r="G31" s="86">
        <f t="shared" si="0"/>
        <v>0</v>
      </c>
    </row>
    <row r="32" spans="2:7" x14ac:dyDescent="0.2">
      <c r="B32" s="81">
        <f>Tarievenvoorstel!B170</f>
        <v>0</v>
      </c>
      <c r="C32" s="80">
        <f>Tarievenvoorstel!O170</f>
        <v>0</v>
      </c>
      <c r="D32" s="87"/>
      <c r="E32" s="87"/>
      <c r="F32" s="87"/>
      <c r="G32" s="86">
        <f t="shared" si="0"/>
        <v>0</v>
      </c>
    </row>
    <row r="33" spans="2:7" x14ac:dyDescent="0.2">
      <c r="B33" s="81">
        <f>Tarievenvoorstel!B171</f>
        <v>0</v>
      </c>
      <c r="C33" s="80">
        <f>Tarievenvoorstel!O171</f>
        <v>0</v>
      </c>
      <c r="D33" s="87"/>
      <c r="E33" s="87"/>
      <c r="F33" s="87"/>
      <c r="G33" s="86">
        <f t="shared" si="0"/>
        <v>0</v>
      </c>
    </row>
    <row r="34" spans="2:7" x14ac:dyDescent="0.2">
      <c r="B34" s="81">
        <f>Tarievenvoorstel!B172</f>
        <v>0</v>
      </c>
      <c r="C34" s="80">
        <f>Tarievenvoorstel!O172</f>
        <v>0</v>
      </c>
      <c r="D34" s="87"/>
      <c r="E34" s="87"/>
      <c r="F34" s="87"/>
      <c r="G34" s="86">
        <f t="shared" si="0"/>
        <v>0</v>
      </c>
    </row>
    <row r="35" spans="2:7" x14ac:dyDescent="0.2">
      <c r="B35" s="81">
        <f>Tarievenvoorstel!B173</f>
        <v>0</v>
      </c>
      <c r="C35" s="80">
        <f>Tarievenvoorstel!O173</f>
        <v>0</v>
      </c>
      <c r="D35" s="87"/>
      <c r="E35" s="87"/>
      <c r="F35" s="87"/>
      <c r="G35" s="86">
        <f t="shared" si="0"/>
        <v>0</v>
      </c>
    </row>
    <row r="36" spans="2:7" x14ac:dyDescent="0.2">
      <c r="B36" s="79">
        <f>Tarievenvoorstel!B174</f>
        <v>0</v>
      </c>
      <c r="C36" s="78">
        <f>Tarievenvoorstel!O174</f>
        <v>0</v>
      </c>
      <c r="D36" s="85"/>
      <c r="E36" s="85"/>
      <c r="F36" s="85"/>
      <c r="G36" s="84">
        <f t="shared" si="0"/>
        <v>0</v>
      </c>
    </row>
    <row r="38" spans="2:7" s="144" customFormat="1" x14ac:dyDescent="0.2">
      <c r="B38" s="144" t="s">
        <v>220</v>
      </c>
    </row>
    <row r="40" spans="2:7" x14ac:dyDescent="0.2">
      <c r="B40" s="160" t="s">
        <v>220</v>
      </c>
    </row>
    <row r="41" spans="2:7" x14ac:dyDescent="0.2">
      <c r="B41" s="83" t="str">
        <f>Tarievenvoorstel!B177</f>
        <v xml:space="preserve"> 0 t/m 1*6A LS</v>
      </c>
      <c r="C41" s="82">
        <f>Tarievenvoorstel!O177</f>
        <v>17.75</v>
      </c>
      <c r="D41" s="89"/>
      <c r="E41" s="89"/>
      <c r="F41" s="89">
        <v>17.75</v>
      </c>
      <c r="G41" s="88">
        <f t="shared" ref="G41:G58" si="1">C41-D41-E41-F41</f>
        <v>0</v>
      </c>
    </row>
    <row r="42" spans="2:7" x14ac:dyDescent="0.2">
      <c r="B42" s="81" t="str">
        <f>Tarievenvoorstel!B178</f>
        <v xml:space="preserve"> 0 t/m 3*25A en 1*40A </v>
      </c>
      <c r="C42" s="80">
        <f>Tarievenvoorstel!O178</f>
        <v>20.5</v>
      </c>
      <c r="D42" s="87"/>
      <c r="E42" s="87"/>
      <c r="F42" s="87">
        <v>20.5</v>
      </c>
      <c r="G42" s="86">
        <f t="shared" si="1"/>
        <v>0</v>
      </c>
    </row>
    <row r="43" spans="2:7" x14ac:dyDescent="0.2">
      <c r="B43" s="81" t="str">
        <f>Tarievenvoorstel!B179</f>
        <v xml:space="preserve"> &gt;3*25A en t/m 3*40A </v>
      </c>
      <c r="C43" s="80">
        <f>Tarievenvoorstel!O179</f>
        <v>23.5</v>
      </c>
      <c r="D43" s="87"/>
      <c r="E43" s="87"/>
      <c r="F43" s="87">
        <v>23.5</v>
      </c>
      <c r="G43" s="86">
        <f t="shared" si="1"/>
        <v>0</v>
      </c>
    </row>
    <row r="44" spans="2:7" x14ac:dyDescent="0.2">
      <c r="B44" s="81" t="str">
        <f>Tarievenvoorstel!B180</f>
        <v xml:space="preserve"> &gt;3*40A en t/m 3*50A </v>
      </c>
      <c r="C44" s="80">
        <f>Tarievenvoorstel!O180</f>
        <v>23.5</v>
      </c>
      <c r="D44" s="87"/>
      <c r="E44" s="87"/>
      <c r="F44" s="87">
        <v>23.5</v>
      </c>
      <c r="G44" s="86">
        <f t="shared" si="1"/>
        <v>0</v>
      </c>
    </row>
    <row r="45" spans="2:7" x14ac:dyDescent="0.2">
      <c r="B45" s="81" t="str">
        <f>Tarievenvoorstel!B181</f>
        <v xml:space="preserve"> &gt;3*50A en t/m 3*63A </v>
      </c>
      <c r="C45" s="80">
        <f>Tarievenvoorstel!O181</f>
        <v>26</v>
      </c>
      <c r="D45" s="87"/>
      <c r="E45" s="87"/>
      <c r="F45" s="87">
        <v>26</v>
      </c>
      <c r="G45" s="86">
        <f t="shared" si="1"/>
        <v>0</v>
      </c>
    </row>
    <row r="46" spans="2:7" x14ac:dyDescent="0.2">
      <c r="B46" s="81" t="str">
        <f>Tarievenvoorstel!B182</f>
        <v xml:space="preserve"> &gt;3*63A en t/m 3*80A </v>
      </c>
      <c r="C46" s="80">
        <f>Tarievenvoorstel!O182</f>
        <v>26</v>
      </c>
      <c r="D46" s="87"/>
      <c r="E46" s="87"/>
      <c r="F46" s="87">
        <v>26</v>
      </c>
      <c r="G46" s="86">
        <f t="shared" si="1"/>
        <v>0</v>
      </c>
    </row>
    <row r="47" spans="2:7" x14ac:dyDescent="0.2">
      <c r="B47" s="81" t="str">
        <f>Tarievenvoorstel!B183</f>
        <v xml:space="preserve"> &gt;3*80A en t/m 3*100A </v>
      </c>
      <c r="C47" s="80">
        <f>Tarievenvoorstel!O183</f>
        <v>40.950000000000003</v>
      </c>
      <c r="D47" s="87"/>
      <c r="E47" s="87"/>
      <c r="F47" s="87">
        <v>40.950000000000003</v>
      </c>
      <c r="G47" s="86">
        <f t="shared" si="1"/>
        <v>0</v>
      </c>
    </row>
    <row r="48" spans="2:7" x14ac:dyDescent="0.2">
      <c r="B48" s="81" t="str">
        <f>Tarievenvoorstel!B184</f>
        <v xml:space="preserve"> &gt;3*100A en t/m 3*125A </v>
      </c>
      <c r="C48" s="80">
        <f>Tarievenvoorstel!O184</f>
        <v>40.950000000000003</v>
      </c>
      <c r="D48" s="87"/>
      <c r="E48" s="87"/>
      <c r="F48" s="87">
        <v>40.950000000000003</v>
      </c>
      <c r="G48" s="86">
        <f t="shared" si="1"/>
        <v>0</v>
      </c>
    </row>
    <row r="49" spans="2:7" x14ac:dyDescent="0.2">
      <c r="B49" s="81" t="str">
        <f>Tarievenvoorstel!B185</f>
        <v xml:space="preserve"> &gt;3*125A en t/m 3*160A </v>
      </c>
      <c r="C49" s="80">
        <f>Tarievenvoorstel!O185</f>
        <v>41.5</v>
      </c>
      <c r="D49" s="87"/>
      <c r="E49" s="87"/>
      <c r="F49" s="87">
        <v>41.5</v>
      </c>
      <c r="G49" s="86">
        <f t="shared" si="1"/>
        <v>0</v>
      </c>
    </row>
    <row r="50" spans="2:7" x14ac:dyDescent="0.2">
      <c r="B50" s="81" t="str">
        <f>Tarievenvoorstel!B186</f>
        <v xml:space="preserve"> &gt;3*160A en t/m 3*200A </v>
      </c>
      <c r="C50" s="80">
        <f>Tarievenvoorstel!O186</f>
        <v>41.5</v>
      </c>
      <c r="D50" s="87"/>
      <c r="E50" s="87"/>
      <c r="F50" s="87">
        <v>41.5</v>
      </c>
      <c r="G50" s="86">
        <f t="shared" si="1"/>
        <v>0</v>
      </c>
    </row>
    <row r="51" spans="2:7" x14ac:dyDescent="0.2">
      <c r="B51" s="81" t="str">
        <f>Tarievenvoorstel!B187</f>
        <v xml:space="preserve"> &gt;3*200A en t/m 3*225A </v>
      </c>
      <c r="C51" s="80">
        <f>Tarievenvoorstel!O187</f>
        <v>41.95</v>
      </c>
      <c r="D51" s="87"/>
      <c r="E51" s="87"/>
      <c r="F51" s="87">
        <v>41.95</v>
      </c>
      <c r="G51" s="86">
        <f t="shared" si="1"/>
        <v>0</v>
      </c>
    </row>
    <row r="52" spans="2:7" x14ac:dyDescent="0.2">
      <c r="B52" s="81" t="str">
        <f>Tarievenvoorstel!B188</f>
        <v xml:space="preserve"> &gt;0,15 t/m 0.63 MVA met LS meting </v>
      </c>
      <c r="C52" s="80">
        <f>Tarievenvoorstel!O188</f>
        <v>105</v>
      </c>
      <c r="D52" s="87"/>
      <c r="E52" s="87"/>
      <c r="F52" s="87">
        <v>105</v>
      </c>
      <c r="G52" s="86">
        <f t="shared" si="1"/>
        <v>0</v>
      </c>
    </row>
    <row r="53" spans="2:7" x14ac:dyDescent="0.2">
      <c r="B53" s="81" t="str">
        <f>Tarievenvoorstel!B189</f>
        <v xml:space="preserve"> &gt; 0.63 MVA t/m 1.2 MVA met LS meting </v>
      </c>
      <c r="C53" s="80">
        <f>Tarievenvoorstel!O189</f>
        <v>105</v>
      </c>
      <c r="D53" s="87"/>
      <c r="E53" s="87"/>
      <c r="F53" s="87">
        <v>105</v>
      </c>
      <c r="G53" s="86">
        <f t="shared" si="1"/>
        <v>0</v>
      </c>
    </row>
    <row r="54" spans="2:7" x14ac:dyDescent="0.2">
      <c r="B54" s="81" t="str">
        <f>Tarievenvoorstel!B190</f>
        <v xml:space="preserve"> &gt; 1.2 MVA t/m 2 MVA met MS meting </v>
      </c>
      <c r="C54" s="80">
        <f>Tarievenvoorstel!O190</f>
        <v>105</v>
      </c>
      <c r="D54" s="87"/>
      <c r="E54" s="87"/>
      <c r="F54" s="87">
        <v>105</v>
      </c>
      <c r="G54" s="86">
        <f t="shared" si="1"/>
        <v>0</v>
      </c>
    </row>
    <row r="55" spans="2:7" x14ac:dyDescent="0.2">
      <c r="B55" s="81" t="str">
        <f>Tarievenvoorstel!B191</f>
        <v xml:space="preserve"> &gt; 2 MVA t/m 5 MVA met MS meting </v>
      </c>
      <c r="C55" s="80">
        <f>Tarievenvoorstel!O191</f>
        <v>183</v>
      </c>
      <c r="D55" s="87"/>
      <c r="E55" s="87"/>
      <c r="F55" s="87">
        <v>183</v>
      </c>
      <c r="G55" s="86">
        <f t="shared" si="1"/>
        <v>0</v>
      </c>
    </row>
    <row r="56" spans="2:7" x14ac:dyDescent="0.2">
      <c r="B56" s="81" t="str">
        <f>Tarievenvoorstel!B192</f>
        <v xml:space="preserve"> &gt; 5 MVA tot 10 MVA met MS meting </v>
      </c>
      <c r="C56" s="80">
        <f>Tarievenvoorstel!O192</f>
        <v>230</v>
      </c>
      <c r="D56" s="87"/>
      <c r="E56" s="87"/>
      <c r="F56" s="87">
        <v>230</v>
      </c>
      <c r="G56" s="86">
        <f t="shared" si="1"/>
        <v>0</v>
      </c>
    </row>
    <row r="57" spans="2:7" x14ac:dyDescent="0.2">
      <c r="B57" s="81">
        <f>Tarievenvoorstel!B193</f>
        <v>0</v>
      </c>
      <c r="C57" s="80">
        <f>Tarievenvoorstel!O193</f>
        <v>0</v>
      </c>
      <c r="D57" s="87"/>
      <c r="E57" s="87"/>
      <c r="F57" s="87"/>
      <c r="G57" s="86">
        <f t="shared" si="1"/>
        <v>0</v>
      </c>
    </row>
    <row r="58" spans="2:7" x14ac:dyDescent="0.2">
      <c r="B58" s="79">
        <f>Tarievenvoorstel!B194</f>
        <v>0</v>
      </c>
      <c r="C58" s="78">
        <f>Tarievenvoorstel!O194</f>
        <v>0</v>
      </c>
      <c r="D58" s="85"/>
      <c r="E58" s="85"/>
      <c r="F58" s="85"/>
      <c r="G58" s="84">
        <f t="shared" si="1"/>
        <v>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tint="-4.9989318521683403E-2"/>
  </sheetPr>
  <dimension ref="A1"/>
  <sheetViews>
    <sheetView showGridLines="0" zoomScale="85" zoomScaleNormal="85" workbookViewId="0"/>
  </sheetViews>
  <sheetFormatPr defaultColWidth="9.140625" defaultRowHeight="12.75" x14ac:dyDescent="0.2"/>
  <cols>
    <col min="1" max="16384" width="9.140625" style="163"/>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352915-D3A2-40E0-AFF6-C4944DCC1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CDAB9D1-B815-4B0E-93E7-4496A7FE99F6}">
  <ds:schemaRefs>
    <ds:schemaRef ds:uri="http://schemas.microsoft.com/office/2006/documentManagement/types"/>
    <ds:schemaRef ds:uri="http://schemas.openxmlformats.org/package/2006/metadata/core-properties"/>
    <ds:schemaRef ds:uri="http://www.w3.org/XML/1998/namespace"/>
    <ds:schemaRef ds:uri="http://purl.org/dc/dcmitype/"/>
    <ds:schemaRef ds:uri="http://schemas.microsoft.com/office/2006/metadata/properties"/>
    <ds:schemaRef ds:uri="http://purl.org/dc/elements/1.1/"/>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Titelblad</vt:lpstr>
      <vt:lpstr>Toelichting</vt:lpstr>
      <vt:lpstr>Bronnen en toepassingen</vt:lpstr>
      <vt:lpstr>Input --&gt;</vt:lpstr>
      <vt:lpstr>Contactgegevens</vt:lpstr>
      <vt:lpstr>Tarievenvoorstel</vt:lpstr>
      <vt:lpstr>Deelmarktgrenzen Transport</vt:lpstr>
      <vt:lpstr>Elementen EAV tarieven</vt:lpstr>
      <vt:lpstr>Berekeningen --&gt;</vt:lpstr>
      <vt:lpstr>Controles ACM</vt:lpstr>
      <vt:lpstr>Overig --&gt;</vt:lpstr>
      <vt:lpstr>Toelichting bij tarieven</vt:lpstr>
      <vt:lpstr>Richtlijn controle tarieven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Heerenveen, Tyronne</dc:creator>
  <cp:lastModifiedBy>Langen, Vincent van</cp:lastModifiedBy>
  <dcterms:created xsi:type="dcterms:W3CDTF">2018-05-15T11:27:11Z</dcterms:created>
  <dcterms:modified xsi:type="dcterms:W3CDTF">2019-10-03T09:19:20Z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