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920" yWindow="-120" windowWidth="29040" windowHeight="15840"/>
  </bookViews>
  <sheets>
    <sheet name="Titelblad" sheetId="9" r:id="rId1"/>
    <sheet name="Toelichting" sheetId="10" r:id="rId2"/>
    <sheet name="Bronnen en toepassingen" sheetId="28" r:id="rId3"/>
    <sheet name="Contactgegevens" sheetId="29" r:id="rId4"/>
    <sheet name="Tarievenvoorstel" sheetId="18" r:id="rId5"/>
    <sheet name="Controles ACM" sheetId="24" r:id="rId6"/>
    <sheet name="Overig --&gt;" sheetId="25" r:id="rId7"/>
    <sheet name="Toelichting controle tarieven" sheetId="21" r:id="rId8"/>
    <sheet name="Richtlijn controle tarieven" sheetId="27" r:id="rId9"/>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42" i="18" l="1"/>
  <c r="I81" i="24" l="1"/>
  <c r="I38" i="24" l="1"/>
  <c r="I64" i="24" l="1"/>
  <c r="I73" i="24" s="1"/>
  <c r="I24" i="24"/>
  <c r="O73" i="18" l="1"/>
  <c r="O69" i="18"/>
  <c r="O61" i="18"/>
  <c r="O57" i="18"/>
  <c r="O75" i="18"/>
  <c r="O59" i="18"/>
  <c r="O70" i="18"/>
  <c r="O60" i="18"/>
  <c r="O76" i="18"/>
  <c r="O72" i="18"/>
  <c r="O58" i="18"/>
  <c r="O62" i="18"/>
  <c r="O63" i="18"/>
  <c r="O64" i="18"/>
  <c r="O71" i="18"/>
  <c r="O74" i="18"/>
  <c r="I40" i="24" l="1"/>
  <c r="I20" i="24" l="1"/>
  <c r="I17" i="24" l="1"/>
  <c r="I16" i="24"/>
  <c r="I15" i="24"/>
  <c r="O24" i="18" l="1"/>
  <c r="O20" i="18"/>
  <c r="D8" i="18"/>
  <c r="I65" i="24" l="1"/>
  <c r="I74" i="24" s="1"/>
  <c r="I54" i="24"/>
  <c r="I49" i="24"/>
  <c r="I50" i="24" s="1"/>
  <c r="I46" i="24"/>
  <c r="O121" i="18" l="1"/>
  <c r="O136" i="18"/>
  <c r="O124" i="18"/>
  <c r="O133" i="18"/>
  <c r="O125" i="18"/>
  <c r="O120" i="18"/>
  <c r="O122" i="18"/>
  <c r="O119" i="18"/>
  <c r="O137" i="18"/>
  <c r="O132" i="18"/>
  <c r="O126" i="18"/>
  <c r="O123" i="18"/>
  <c r="O134" i="18"/>
  <c r="O131" i="18"/>
  <c r="O138" i="18"/>
  <c r="O135" i="18"/>
  <c r="O112" i="18"/>
  <c r="O106" i="18"/>
  <c r="O96" i="18"/>
  <c r="O90" i="18"/>
  <c r="O111" i="18"/>
  <c r="O105" i="18"/>
  <c r="O95" i="18"/>
  <c r="O89" i="18"/>
  <c r="O110" i="18"/>
  <c r="O104" i="18"/>
  <c r="O94" i="18"/>
  <c r="O88" i="18"/>
  <c r="O109" i="18"/>
  <c r="O103" i="18"/>
  <c r="O93" i="18"/>
  <c r="O87" i="18"/>
  <c r="O175" i="18"/>
  <c r="O174" i="18"/>
  <c r="O31" i="18"/>
  <c r="O30" i="18"/>
  <c r="O29" i="18"/>
  <c r="O28" i="18"/>
  <c r="O50" i="18"/>
  <c r="O44" i="18"/>
  <c r="O49" i="18"/>
  <c r="O43" i="18"/>
  <c r="O48" i="18"/>
  <c r="O42" i="18"/>
  <c r="O47" i="18"/>
  <c r="O41" i="18"/>
  <c r="I18" i="24"/>
  <c r="I26" i="24"/>
  <c r="I53" i="24"/>
  <c r="I21" i="24" l="1"/>
  <c r="I28" i="24" s="1"/>
  <c r="I30" i="24" s="1"/>
  <c r="D10" i="18" s="1"/>
  <c r="O25" i="18"/>
  <c r="O21" i="18"/>
  <c r="I22" i="24" l="1"/>
  <c r="I32" i="24"/>
  <c r="D9" i="18" s="1"/>
  <c r="B43" i="10"/>
  <c r="B31" i="10" l="1"/>
  <c r="B38" i="10" s="1"/>
  <c r="B32" i="10" l="1"/>
  <c r="B33" i="10" l="1"/>
  <c r="B37" i="10" s="1"/>
</calcChain>
</file>

<file path=xl/comments1.xml><?xml version="1.0" encoding="utf-8"?>
<comments xmlns="http://schemas.openxmlformats.org/spreadsheetml/2006/main">
  <authors>
    <author>Auteur</author>
  </authors>
  <commentList>
    <comment ref="B37" authorId="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<sst xmlns="http://schemas.openxmlformats.org/spreadsheetml/2006/main" count="572" uniqueCount="260">
  <si>
    <t>Overige opmerkingen</t>
  </si>
  <si>
    <t>Over dit bestand</t>
  </si>
  <si>
    <t>Zaaknummer</t>
  </si>
  <si>
    <t>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</si>
  <si>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</si>
  <si>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</si>
  <si>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</si>
  <si>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</si>
  <si>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</si>
  <si>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</si>
  <si>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</si>
  <si>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</si>
  <si>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</si>
  <si>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</si>
  <si>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</si>
  <si>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</si>
  <si>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</si>
  <si>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</si>
  <si>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</si>
  <si>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</si>
  <si>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</si>
  <si>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</si>
  <si>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</si>
  <si>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</si>
  <si>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</si>
  <si>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</si>
  <si>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Eenheid</t>
  </si>
  <si>
    <t>Constante</t>
  </si>
  <si>
    <t>Beschrijving gegevens</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</si>
  <si>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</si>
  <si>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</si>
  <si>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</si>
  <si>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</si>
  <si>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</si>
  <si>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</si>
  <si>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</si>
  <si>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</si>
  <si>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</si>
  <si>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</si>
  <si>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</si>
  <si>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</si>
  <si>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</si>
  <si>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</si>
  <si>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</si>
  <si>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Toelichting bij dit bestand</t>
  </si>
  <si>
    <t>Berekende waarde die wordt opgehaald op een ander tabblad, incl. eindresultaat van berekening</t>
  </si>
  <si>
    <t>Data en input (vermeld de bron); bij een dataverzoek: in te vullen velden</t>
  </si>
  <si>
    <t>Grijze cijfers geven de uitkomt van een check berekening; dit is geen resultaat waarmee verder wordt gerekend</t>
  </si>
  <si>
    <t>Schematische weergave en/of inhoudsopgave van de werking van dit model</t>
  </si>
  <si>
    <t>Bevat bedrijfsvertrouwelijke gegevens? (j/n)</t>
  </si>
  <si>
    <t>Tarievenbesluit</t>
  </si>
  <si>
    <t>nee</t>
  </si>
  <si>
    <t>nee (definitieve versie wel)</t>
  </si>
  <si>
    <t>Rekenvolumes 2017-2021 en tarieven</t>
  </si>
  <si>
    <t>Kleinverbruik (t/m 40 m3/h)</t>
  </si>
  <si>
    <t>Vastrecht (TOVT)</t>
  </si>
  <si>
    <t>Capaciteitsafhankelijk tarief (TAVTc)</t>
  </si>
  <si>
    <t>Profielgrootverbruik ( &gt;40 m3/h)</t>
  </si>
  <si>
    <t>Telemetriegrootverbruik (&lt; 16 bar)</t>
  </si>
  <si>
    <t>Capaciteitsafhankelijk tarief (TAVTc) lage druk</t>
  </si>
  <si>
    <t>Capaciteitsafhankelijk tarief (TAVTc) hoge druk</t>
  </si>
  <si>
    <t>Capaciteitsafhankelijk tarief (TAVTc) standaard</t>
  </si>
  <si>
    <t>Periodieke Aansluitvergoeding aansluitingen t/m 40 m3/h</t>
  </si>
  <si>
    <t>Lage druk aansluitingen</t>
  </si>
  <si>
    <t>0 t/m 10 m3(n)/h</t>
  </si>
  <si>
    <t>10 t/m 16 m3(n)/h</t>
  </si>
  <si>
    <t>16 t/m 25 m3(n)/h</t>
  </si>
  <si>
    <t>25 t/m 40 m3(n)/h</t>
  </si>
  <si>
    <t>Hoge druk aansluitingen</t>
  </si>
  <si>
    <t>Periodieke Aansluitvergoeding aansluitingen groter dan 40 m3/h</t>
  </si>
  <si>
    <t>40 t/m 65 m3(n)/h</t>
  </si>
  <si>
    <t>65 t/m 100 m3(n)/h</t>
  </si>
  <si>
    <t>100 t/m 160 m3(n)/h</t>
  </si>
  <si>
    <t>160 t/m 250 m3(n)/h</t>
  </si>
  <si>
    <t>250 t/m 400 m3(n)/h</t>
  </si>
  <si>
    <t>400 t/m 650 m3(n)/h</t>
  </si>
  <si>
    <t>650 t/m 1000 m3(n)/h</t>
  </si>
  <si>
    <t>1000 t/m 1600 m3(n)/h</t>
  </si>
  <si>
    <t>Bijdragen Eenmalige Aansluitvergoeding t/m 40 m3(n)/h - aansluiting t/m 25 meter</t>
  </si>
  <si>
    <t>Bijdragen Eenmalige Aansluitvergoeding t/m 40 m3(n)/h - meerlengte &gt; 25 meter</t>
  </si>
  <si>
    <t>Bijdragen Eenmalige Aansluitvergoeding &gt; 40 m3(n)/h</t>
  </si>
  <si>
    <t>Transportdienst EHD (&gt;= 16 bar)</t>
  </si>
  <si>
    <t>Rekenvolume</t>
  </si>
  <si>
    <t>Tarief</t>
  </si>
  <si>
    <t>#</t>
  </si>
  <si>
    <t>EUR/jaar</t>
  </si>
  <si>
    <t>EUR/jaar/m3/h</t>
  </si>
  <si>
    <t>EUR</t>
  </si>
  <si>
    <t>EUR/m</t>
  </si>
  <si>
    <t>Omzet transportdienst</t>
  </si>
  <si>
    <t>Omzet aansluitdienst</t>
  </si>
  <si>
    <t>Omzet EHD</t>
  </si>
  <si>
    <t>Controle Toegestane Totale Inkomsten</t>
  </si>
  <si>
    <t>Beoordeling omzet</t>
  </si>
  <si>
    <t>Controle Rekenvolume</t>
  </si>
  <si>
    <t>Totaal Rekenvolume</t>
  </si>
  <si>
    <t>Totaal Rekenvolume aangepast</t>
  </si>
  <si>
    <t>Beoordeling</t>
  </si>
  <si>
    <t>Verwachte tariefmutatie Transportdienst</t>
  </si>
  <si>
    <t xml:space="preserve">Vastrecht Kleinverbruik (KV) en Profielgrootverbruik (PGV) </t>
  </si>
  <si>
    <t xml:space="preserve">Verwachte mutatie vastrecht KV en PGV </t>
  </si>
  <si>
    <t>Verwachte mutatie niet-vastrecht KV en PGV tarieven</t>
  </si>
  <si>
    <t xml:space="preserve">Verwachte mutatie tarieven Telemetrie </t>
  </si>
  <si>
    <t>Categorie A</t>
  </si>
  <si>
    <t>%</t>
  </si>
  <si>
    <t>Categorie B</t>
  </si>
  <si>
    <t>Categorie C</t>
  </si>
  <si>
    <t>Verwachte tariefmutatie Aansluitdienst</t>
  </si>
  <si>
    <t>Verwachte tariefmutatie EHD</t>
  </si>
  <si>
    <t>Verwachte mutatie EHD totaal</t>
  </si>
  <si>
    <t>Categorie D</t>
  </si>
  <si>
    <t>Categorie E</t>
  </si>
  <si>
    <t>Categorie F</t>
  </si>
  <si>
    <t>Beoordeling rekenvolume</t>
  </si>
  <si>
    <t>Resterende tariefruimte</t>
  </si>
  <si>
    <t>Controle Totale Inkomsten en rekenvolume in Tarievenvoorstel</t>
  </si>
  <si>
    <t>EUR, pp 2019</t>
  </si>
  <si>
    <t xml:space="preserve">Toelichting </t>
  </si>
  <si>
    <t>Kleinverbruik</t>
  </si>
  <si>
    <t>Vastrecht</t>
  </si>
  <si>
    <t>Capaciteits-afhankelijk tarief</t>
  </si>
  <si>
    <t>Profielgrootverbruik</t>
  </si>
  <si>
    <t>Telemetriegrootverbruik</t>
  </si>
  <si>
    <r>
      <t>Extra Hoge Druk (</t>
    </r>
    <r>
      <rPr>
        <b/>
        <sz val="10"/>
        <rFont val="Calibri"/>
        <family val="2"/>
      </rPr>
      <t>≥</t>
    </r>
    <r>
      <rPr>
        <b/>
        <sz val="9"/>
        <rFont val="Arial"/>
        <family val="2"/>
      </rPr>
      <t xml:space="preserve"> 16 bar)</t>
    </r>
  </si>
  <si>
    <t>Transportdienst</t>
  </si>
  <si>
    <t>Eénmalige aansluitvergoeding</t>
  </si>
  <si>
    <t>Periodieke aansluitvergoeding</t>
  </si>
  <si>
    <t>Meerlengtevergoeding</t>
  </si>
  <si>
    <t>Controle</t>
  </si>
  <si>
    <t>Richtlijn controle tarieven</t>
  </si>
  <si>
    <t>Onderwerp</t>
  </si>
  <si>
    <t>Ja/Nee</t>
  </si>
  <si>
    <t>Zijn in het tarievenvoorstel alle decimalen van alle tarieven zichtbaar?</t>
  </si>
  <si>
    <t>Is het gebruikte aantal decimalen voor vastrechttarieven, voor capaciteitstarieven en voor periodieke aansluitvergoedingen maximaal vier en voor aansluittarieven maximaal twee?</t>
  </si>
  <si>
    <t>Is het vastrecht kleinverbruik op nul decimalen afgerond gelijk aan het uniforme vastrecht van EUR 18? Zo nee, waarom niet?</t>
  </si>
  <si>
    <t>Is er in de categorie telemetriegrootverbruikers een keuze gemaakt tussen een ongedifferentieerd capaciteitstarief of op druk gebaseerde capaciteitstarieven? Zo nee, waarom niet?</t>
  </si>
  <si>
    <t>Wijken de afzonderlijke transportdiensttarieven meer af dan 4 procentpunt t.o.v. het tarief van vorig jaar inclusief de verwachte tariefmutaties?</t>
  </si>
  <si>
    <t>Aansluitdienst</t>
  </si>
  <si>
    <t>Wijken de afzonderlijke aansluitdiensttarieven meer af dan 4 procentpunt t.o.v. het tarief van vorig jaar inclusief de verwachte tariefmutaties?</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</si>
  <si>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de ACM.</t>
  </si>
  <si>
    <t>NB1</t>
  </si>
  <si>
    <t>NB2</t>
  </si>
  <si>
    <t>Contactpersoon</t>
  </si>
  <si>
    <t>Telefoonnummer</t>
  </si>
  <si>
    <t>ACM</t>
  </si>
  <si>
    <t>Postbus 16326</t>
  </si>
  <si>
    <t>2500 BH  Den Haag</t>
  </si>
  <si>
    <t>Telefoonnummer: 070 - 72 22 000</t>
  </si>
  <si>
    <t>E-mailadres: codatahelpdesk@acm.nl</t>
  </si>
  <si>
    <t>Legenda</t>
  </si>
  <si>
    <t xml:space="preserve">LD:     </t>
  </si>
  <si>
    <t>&lt; 200mbar</t>
  </si>
  <si>
    <t xml:space="preserve">HD:    </t>
  </si>
  <si>
    <t>≥ 200 mbar en &lt; 16 bar</t>
  </si>
  <si>
    <t>EHD:</t>
  </si>
  <si>
    <t>≥ 16 bar</t>
  </si>
  <si>
    <t>Tarieven zijn excl. BTW</t>
  </si>
  <si>
    <t>Ondertitel</t>
  </si>
  <si>
    <t>In dit bestand worden per netbeheerder de rekenvolumes en tarieven gepresenteerd.</t>
  </si>
  <si>
    <t>Rekenvolumes Transportdienst 2017-2021 en tarieven</t>
  </si>
  <si>
    <t xml:space="preserve">Rekenvolumes Aansluitdienst 2017-2021 en tarieven </t>
  </si>
  <si>
    <t>Rekenvolumes Transport- en Aansluitdienst Extra Hoge Druk 2017-2021 en tarieven</t>
  </si>
  <si>
    <t>Bronverwijzing</t>
  </si>
  <si>
    <t>Categorie</t>
  </si>
  <si>
    <t>Bronnenoverzicht en specifieke toepassingen</t>
  </si>
  <si>
    <t>Bronnenoverzicht</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</si>
  <si>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</si>
  <si>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</si>
  <si>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Nr.</t>
  </si>
  <si>
    <t xml:space="preserve">Verkorte naam </t>
  </si>
  <si>
    <t>Naam bestand extern</t>
  </si>
  <si>
    <t>Zaaknummer en/of kenmerk ACM</t>
  </si>
  <si>
    <t>Aanvullende gegevens bestand extern</t>
  </si>
  <si>
    <t>Zoals gebruikt in dit bestand</t>
  </si>
  <si>
    <t>Exacte bestandsnaam</t>
  </si>
  <si>
    <t>Indien van toepassing</t>
  </si>
  <si>
    <t>Datum ontvangst, versie nr., opmerkingen</t>
  </si>
  <si>
    <t xml:space="preserve">Op dit blad wordt door de regionale netbeheerder een voorstel gedaan voor de transport- en aansluittarieven 2019. </t>
  </si>
  <si>
    <t>Dit blad dient ter controle van het tarievenvoorstel. Op dit blad wordt gecontroleerd of het tarievenvoorstel aan de maximale totale inkomsten voldoet en of het rekenvolume niet gewijzigd is. Daarnaast wordt de verwachte tariefmutatie berekend.</t>
  </si>
  <si>
    <t xml:space="preserve">SO bestand </t>
  </si>
  <si>
    <t>SO bestand</t>
  </si>
  <si>
    <t>ACM/DE/2016/205160 ACM/DE/2016/205162 ACM/DE/2016/205163 ACM/DE/2016/205164 ACM/DE/2016/205165 ACM/DE/2016/205166 ACM/DE/2016/205167 ACM/DE/2016/205168</t>
  </si>
  <si>
    <t xml:space="preserve"> </t>
  </si>
  <si>
    <t>Tarievenmodule transporttarieven 2020 Gas</t>
  </si>
  <si>
    <t>TI-berekening regionale netbeheerders gas 2020</t>
  </si>
  <si>
    <t>Dit Excel-bestand is bedoelt voor de tarievenvoorstellen voor het jaar 2020 voor de regionale netbeheerders gas.</t>
  </si>
  <si>
    <t>Deze berekeningen maken onderdeel uit van de tarievenbesluiten gas 2020.</t>
  </si>
  <si>
    <t>TI-berekening RNB-G 2020</t>
  </si>
  <si>
    <t>Berekening totale inkomsten regionale netbeheerders gas 2020</t>
  </si>
  <si>
    <t>Tarievenvoorstel 2020</t>
  </si>
  <si>
    <t>EUR, pp 2020</t>
  </si>
  <si>
    <t>Totale Inkomsten 2020 inclusief correcties</t>
  </si>
  <si>
    <t>Omzet 2020 voor de transportdienst: kleinverbruikers</t>
  </si>
  <si>
    <t>Omzet 2020 voor de transportdienst: profielgrootverbruikers</t>
  </si>
  <si>
    <t xml:space="preserve">Omzet 2020 voor de transportdienst: telemetriegrootverbruikers </t>
  </si>
  <si>
    <t xml:space="preserve">Omzet 2020 voor de aansluitdienst t/m 40m3/h </t>
  </si>
  <si>
    <t>Omzet 2020 voor de aansluitdienst vanaf 40m3/h</t>
  </si>
  <si>
    <t>Omzet 2020 voor de EHD transportdienst</t>
  </si>
  <si>
    <t>Omzet tarievenvoorstel 2020</t>
  </si>
  <si>
    <t>Tarievenbesluit gas 2019</t>
  </si>
  <si>
    <t>TI Transport 2019</t>
  </si>
  <si>
    <t>TI Transportdienst 2019 zonder vastrecht KV en PGV</t>
  </si>
  <si>
    <t>Richtbedrag TI Transport 2020, inclusief correcties</t>
  </si>
  <si>
    <t>Vastrecht Kleinverbruik (KV) en Profielgrootverbruik (PGV) 2020</t>
  </si>
  <si>
    <t xml:space="preserve">Richtbedrag TI Transport 2020 zonder vastrecht KV en PGV </t>
  </si>
  <si>
    <t>TI AD PAV 2019</t>
  </si>
  <si>
    <t>TI AD EAV 2019</t>
  </si>
  <si>
    <t>TI EHD 2019</t>
  </si>
  <si>
    <t>Richtbedrag TI EHD 2020 (incl. correcties)</t>
  </si>
  <si>
    <t>Is het bedrag "Totale Inkomsten 2020 inclusief correcties" in het tabblad Tarievenvoorstel ongewijzigd? Zo nee, waarom niet?</t>
  </si>
  <si>
    <t>Wijkt de verdeling van de inkomsten over de transportdienst en de aansluitdienst in het tarievenvoorstel meer dan 1 procentpunt af van de verdeling volgens de richtbedragen zoals opgenomen in de spreadsheet TI-berekeningen Gas 2020? Zo ja, waarom?</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</si>
  <si>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</si>
  <si>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</si>
  <si>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Contactgegevens</t>
  </si>
  <si>
    <t>Invuldatum</t>
  </si>
  <si>
    <t>Code bedrijf</t>
  </si>
  <si>
    <t>Naam bedrijf</t>
  </si>
  <si>
    <t>Postcode</t>
  </si>
  <si>
    <t>Plaats</t>
  </si>
  <si>
    <t>E-mailadres</t>
  </si>
  <si>
    <t>Bijdragen Eenmalige Aansluitvergoeding &gt; 40 m3(n)/h - meerlengte &gt; 25 meter</t>
  </si>
  <si>
    <t>Richtbedrag TI AD PAV 2020 (incl. correcties) - bestaande taken</t>
  </si>
  <si>
    <t>Richtbedrag TI AD EAV 2020 (incl. correcties) - bestaande taken</t>
  </si>
  <si>
    <t xml:space="preserve">Verwachte mutatie AD PAV  t/m 40m3/h </t>
  </si>
  <si>
    <t xml:space="preserve">Verwachte mutatie AD EAV  t/m 40m3/h </t>
  </si>
  <si>
    <t xml:space="preserve">TI-berekening RNB-G 2020, tabblad 'richtbedragen', regel 82. </t>
  </si>
  <si>
    <t xml:space="preserve">TI-berekening RNB-G 2020, tabblad 'richtbedragen', regel 83. </t>
  </si>
  <si>
    <t xml:space="preserve">TI-berekening RNB-G 2020, tabblad 'richtbedragen', regel 85. </t>
  </si>
  <si>
    <t xml:space="preserve">TI-berekening RNB-G 2020, tabblad 'richtbedragen', regel 87. </t>
  </si>
  <si>
    <t xml:space="preserve">TI-berekening RNB-G 2020, tabblad 'TI-berekening 2020', regel 40. </t>
  </si>
  <si>
    <t>Richtbedrag TI AD PAV 2020 - deel nieuwe taken</t>
  </si>
  <si>
    <t>Richtbedrag TI AD EAV 2020 - deel nieuwe taken</t>
  </si>
  <si>
    <t>Verwachte mutatie AD PAV &gt; 40 m3/h</t>
  </si>
  <si>
    <t>Verwachte mutatie AD EAV &gt; 40 m3/h</t>
  </si>
  <si>
    <t>TI AD PAV 2019 &gt; 40 m3/h</t>
  </si>
  <si>
    <t>TI AD EAV 2019 &gt; 40 m3/h</t>
  </si>
  <si>
    <t>Tarievenblad gas 2019, regel 49-56, 61-68</t>
  </si>
  <si>
    <t>Tarievenblad gas 2019, regel 111-118, 123-130</t>
  </si>
  <si>
    <t>Tarievenblad gas 2019</t>
  </si>
  <si>
    <t>De ACM houdt zich het recht voor om de tarieven ook op andere punten te toetsen dan de punten die op dit werkblad zijn opgenoemd.</t>
  </si>
  <si>
    <t>Zijn de rekenvolumes per tariefdrager gelijk aan de door de ACM ingevulde rekenvolumes?</t>
  </si>
  <si>
    <t xml:space="preserve">TI-berekening RNB-G 2020, tabblad 'richtbedragen', regel 84. </t>
  </si>
  <si>
    <t xml:space="preserve">TI-berekening RNB-G 2020, tabblad 'richtbedragen', regel 86. </t>
  </si>
  <si>
    <t>somproduct tarieven uit Tarievenbesluit 2019 en rekenvolumes uit SO bestand</t>
  </si>
  <si>
    <t>herzien_regionaal-netbeheer-gas-2017-2021-so-bestand</t>
  </si>
  <si>
    <t>ACM/19/035793</t>
  </si>
  <si>
    <t>Tarievenmodule transporttarieven 2020 Gas Enduris</t>
  </si>
  <si>
    <t>Dit bestand maakt geen onderdeel uit van een besluit door ACM. Dit bestand is om die reden niet op zichzelf appellabel. Mogelijkheden ten aanzien van bezwaar en beroep zijn opgenomen in het besluit.</t>
  </si>
  <si>
    <t>n.v.t.</t>
  </si>
  <si>
    <t>Ja</t>
  </si>
  <si>
    <t>Nee</t>
  </si>
  <si>
    <t>DELN - 16.0655.52</t>
  </si>
  <si>
    <t>Enduris B.V.</t>
  </si>
  <si>
    <t xml:space="preserve">4462 ET </t>
  </si>
  <si>
    <t>Goes</t>
  </si>
  <si>
    <t xml:space="preserve">Enduris heeft géén bezwaren tegen de openbaarmaking van het tarievenbesluit door de ACM, zonder dat de ACM daarbij een wachttijd van 10 werkdagen in acht neemt. </t>
  </si>
  <si>
    <t xml:space="preserve">Enduris dient de tarievenvoorstellen in op basis van de door de ACM vastgestelde totale inkomsten, maar Enduris sluit zich aan bij de bezwaren van Enexis tegen de door de ACM vastgestelde totale inkomsten 2020 voor gas. </t>
  </si>
  <si>
    <t>Daarnaast heeft Enduris bezwaar tegen de toewijzing van de correctie herziene x-factor- en rekenvolumina EHD. De bezwaren zijn toegelicht in de bijlage Toelichting bij informatieverzoek tarievenbesluiten 2020.docx</t>
  </si>
  <si>
    <t>Voor het Tarievenvoorstel Gas 2020 zal derhalve worden opgemerkt dat Enduris alle rechten op bezwaar en beroep wenst te behouden.</t>
  </si>
  <si>
    <t>ja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</si>
</sst>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 #,##0.0000_ ;_ * \-#,##0.0000_ ;_ * &quot;-&quot;??_ ;_ @_ "/>
    <numFmt numFmtId="168" formatCode="_ * #,##0.0000_ ;_ * \-#,##0.0000_ ;_ * &quot;-&quot;????_ ;_ @_ "/>
    <numFmt numFmtId="169" formatCode="_ * #,##0.0000000_ ;_ * \-#,##0.0000000_ ;_ * &quot;-&quot;??_ ;_ @_ "/>
    <numFmt numFmtId="170" formatCode="_ * #,##0.000000000_ ;_ * \-#,##0.000000000_ ;_ * &quot;-&quot;??_ ;_ @_ "/>
  </numFmts>
  <fonts count="38" x14ac:knownFonts="1">
    <font>
      <sz val="10"/>
      <color theme="1"/>
      <name val="Arial"/>
      <family val="2"/>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1"/>
      <color theme="1"/>
      <name val="Arial"/>
      <family val="2"/>
    </font>
    <font>
      <b/>
      <sz val="10"/>
      <color indexed="9"/>
      <name val="Arial"/>
      <family val="2"/>
    </font>
    <font>
      <b/>
      <sz val="10"/>
      <name val="Calibri"/>
      <family val="2"/>
    </font>
    <font>
      <b/>
      <sz val="9"/>
      <name val="Arial"/>
      <family val="2"/>
    </font>
    <font>
      <sz val="10"/>
      <color indexed="8"/>
      <name val="Arial"/>
      <family val="2"/>
    </font>
    <font>
      <b/>
      <sz val="11"/>
      <color indexed="8"/>
      <name val="Arial"/>
      <family val="2"/>
    </font>
    <font>
      <b/>
      <sz val="14"/>
      <name val="Arial"/>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rgb="FF7030A0"/>
        <bgColor indexed="64"/>
      </patternFill>
    </fill>
    <fill>
      <patternFill patternType="solid">
        <fgColor rgb="FFE1FFE1"/>
        <bgColor indexed="64"/>
      </patternFill>
    </fill>
    <fill>
      <patternFill patternType="solid">
        <fgColor rgb="FF99FF99"/>
        <bgColor indexed="64"/>
      </patternFill>
    </fill>
    <fill>
      <patternFill patternType="solid">
        <fgColor theme="1"/>
        <bgColor indexed="64"/>
      </patternFill>
    </fill>
  </fills>
  <borders count="2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s>
  <cellStyleXfs count="73">
    <xf numFmtId="0" fontId="0" fillId="0" borderId="0">
      <alignment vertical="top"/>
    </xf>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0" borderId="0">
      <alignment vertical="top"/>
    </xf>
    <xf numFmtId="49" fontId="9" fillId="5" borderId="1">
      <alignment vertical="top"/>
    </xf>
    <xf numFmtId="49" fontId="7" fillId="20" borderId="1">
      <alignment vertical="top"/>
    </xf>
    <xf numFmtId="49" fontId="7" fillId="0" borderId="0">
      <alignment vertical="top"/>
    </xf>
    <xf numFmtId="43" fontId="6" fillId="13" borderId="0">
      <alignment vertical="top"/>
    </xf>
    <xf numFmtId="43" fontId="6" fillId="12" borderId="0">
      <alignment vertical="top"/>
    </xf>
    <xf numFmtId="43" fontId="6" fillId="10" borderId="0">
      <alignment vertical="top"/>
    </xf>
    <xf numFmtId="43" fontId="6" fillId="49" borderId="0">
      <alignment vertical="top"/>
    </xf>
    <xf numFmtId="43" fontId="6" fillId="7" borderId="0">
      <alignment vertical="top"/>
    </xf>
    <xf numFmtId="43" fontId="6" fillId="14" borderId="0">
      <alignment vertical="top"/>
    </xf>
    <xf numFmtId="49" fontId="11" fillId="0" borderId="0">
      <alignment vertical="top"/>
    </xf>
    <xf numFmtId="49" fontId="10" fillId="0" borderId="0">
      <alignment vertical="top"/>
    </xf>
    <xf numFmtId="0" fontId="17" fillId="16" borderId="5" applyNumberFormat="0" applyAlignment="0" applyProtection="0"/>
    <xf numFmtId="0" fontId="18" fillId="17" borderId="6" applyNumberFormat="0" applyAlignment="0" applyProtection="0"/>
    <xf numFmtId="0" fontId="19" fillId="17" borderId="5" applyNumberFormat="0" applyAlignment="0" applyProtection="0"/>
    <xf numFmtId="0" fontId="20" fillId="0" borderId="7" applyNumberFormat="0" applyFill="0" applyAlignment="0" applyProtection="0"/>
    <xf numFmtId="0" fontId="14" fillId="18" borderId="8" applyNumberFormat="0" applyAlignment="0" applyProtection="0"/>
    <xf numFmtId="0" fontId="16" fillId="19" borderId="9"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9" fillId="44"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6" fillId="45" borderId="0" applyNumberFormat="0">
      <alignment vertical="top"/>
    </xf>
    <xf numFmtId="43" fontId="6" fillId="12" borderId="0" applyFont="0" applyFill="0" applyBorder="0" applyAlignment="0" applyProtection="0">
      <alignment vertical="top"/>
    </xf>
    <xf numFmtId="10" fontId="6" fillId="0" borderId="0" applyFont="0" applyFill="0" applyBorder="0" applyAlignment="0" applyProtection="0">
      <alignment vertical="top"/>
    </xf>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0" fontId="1" fillId="0" borderId="0"/>
    <xf numFmtId="43" fontId="6" fillId="50" borderId="0">
      <alignment vertical="top"/>
    </xf>
    <xf numFmtId="43" fontId="6" fillId="12" borderId="0" applyFont="0" applyFill="0" applyBorder="0" applyAlignment="0" applyProtection="0">
      <alignment vertical="top"/>
    </xf>
    <xf numFmtId="0" fontId="2" fillId="0" borderId="0">
      <alignment vertical="top"/>
    </xf>
  </cellStyleXfs>
  <cellXfs count="146">
    <xf numFmtId="0" fontId="0" fillId="0" borderId="0" xfId="0">
      <alignment vertical="top"/>
    </xf>
    <xf numFmtId="0" fontId="7" fillId="0" borderId="0" xfId="4" applyFont="1">
      <alignment vertical="top"/>
    </xf>
    <xf numFmtId="0" fontId="6" fillId="0" borderId="0" xfId="4">
      <alignment vertical="top"/>
    </xf>
    <xf numFmtId="0" fontId="8" fillId="0" borderId="0" xfId="4" applyFont="1">
      <alignment vertical="top"/>
    </xf>
    <xf numFmtId="0" fontId="11" fillId="0" borderId="0" xfId="4" applyFont="1">
      <alignment vertical="top"/>
    </xf>
    <xf numFmtId="49" fontId="9" fillId="5" borderId="1" xfId="5">
      <alignment vertical="top"/>
    </xf>
    <xf numFmtId="49" fontId="7" fillId="20" borderId="1" xfId="6">
      <alignment vertical="top"/>
    </xf>
    <xf numFmtId="0" fontId="6" fillId="0" borderId="0" xfId="4" applyFill="1">
      <alignment vertical="top"/>
    </xf>
    <xf numFmtId="0" fontId="8" fillId="0" borderId="2" xfId="4" applyFont="1" applyBorder="1" applyAlignment="1">
      <alignment horizontal="left" vertical="top" wrapText="1"/>
    </xf>
    <xf numFmtId="0" fontId="6" fillId="0" borderId="2" xfId="4" applyBorder="1" applyAlignment="1">
      <alignment horizontal="left" vertical="top" wrapText="1"/>
    </xf>
    <xf numFmtId="0" fontId="11" fillId="0" borderId="0" xfId="4" applyFont="1" applyFill="1">
      <alignment vertical="top"/>
    </xf>
    <xf numFmtId="0" fontId="6" fillId="6" borderId="0" xfId="4" applyFill="1">
      <alignment vertical="top"/>
    </xf>
    <xf numFmtId="2" fontId="6" fillId="11" borderId="0" xfId="4" applyNumberFormat="1" applyFill="1">
      <alignment vertical="top"/>
    </xf>
    <xf numFmtId="1" fontId="6" fillId="0" borderId="0" xfId="4" applyNumberFormat="1" applyFill="1">
      <alignment vertical="top"/>
    </xf>
    <xf numFmtId="1" fontId="10" fillId="0" borderId="0" xfId="4" applyNumberFormat="1" applyFont="1" applyFill="1">
      <alignment vertical="top"/>
    </xf>
    <xf numFmtId="0" fontId="13" fillId="0" borderId="0" xfId="4" applyFont="1" applyFill="1">
      <alignment vertical="top"/>
    </xf>
    <xf numFmtId="0" fontId="9" fillId="5" borderId="1" xfId="5" applyNumberFormat="1">
      <alignment vertical="top"/>
    </xf>
    <xf numFmtId="0" fontId="15" fillId="0" borderId="0" xfId="4" applyFont="1">
      <alignment vertical="top"/>
    </xf>
    <xf numFmtId="0" fontId="8" fillId="8" borderId="0" xfId="4" applyFont="1" applyFill="1">
      <alignment vertical="top"/>
    </xf>
    <xf numFmtId="0" fontId="8" fillId="9" borderId="0" xfId="4" applyFont="1" applyFill="1">
      <alignment vertical="top"/>
    </xf>
    <xf numFmtId="0" fontId="6" fillId="15" borderId="0" xfId="4" applyFill="1">
      <alignment vertical="top"/>
    </xf>
    <xf numFmtId="49" fontId="8" fillId="20" borderId="0" xfId="6" applyFont="1" applyBorder="1">
      <alignment vertical="top"/>
    </xf>
    <xf numFmtId="0" fontId="6" fillId="0" borderId="0" xfId="4" applyFont="1">
      <alignment vertical="top"/>
    </xf>
    <xf numFmtId="49" fontId="7" fillId="0" borderId="0" xfId="7">
      <alignment vertical="top"/>
    </xf>
    <xf numFmtId="49" fontId="10" fillId="0" borderId="0" xfId="15">
      <alignment vertical="top"/>
    </xf>
    <xf numFmtId="0" fontId="6" fillId="0" borderId="2" xfId="4" applyFont="1" applyBorder="1" applyAlignment="1">
      <alignment horizontal="left" vertical="top" wrapText="1"/>
    </xf>
    <xf numFmtId="43" fontId="6" fillId="13" borderId="0" xfId="8">
      <alignment vertical="top"/>
    </xf>
    <xf numFmtId="0" fontId="8" fillId="12" borderId="0" xfId="4" applyFont="1" applyFill="1">
      <alignment vertical="top"/>
    </xf>
    <xf numFmtId="9" fontId="6" fillId="0" borderId="0" xfId="4" applyNumberFormat="1">
      <alignment vertical="top"/>
    </xf>
    <xf numFmtId="43" fontId="6" fillId="12" borderId="0" xfId="63" applyFill="1">
      <alignment vertical="top"/>
    </xf>
    <xf numFmtId="43" fontId="6" fillId="14" borderId="0" xfId="63" applyFill="1">
      <alignment vertical="top"/>
    </xf>
    <xf numFmtId="43" fontId="6" fillId="10" borderId="0" xfId="10">
      <alignment vertical="top"/>
    </xf>
    <xf numFmtId="43" fontId="6" fillId="7" borderId="0" xfId="12">
      <alignment vertical="top"/>
    </xf>
    <xf numFmtId="43" fontId="6" fillId="49" borderId="0" xfId="11">
      <alignment vertical="top"/>
    </xf>
    <xf numFmtId="43" fontId="13" fillId="0" borderId="0" xfId="63" applyFont="1" applyFill="1">
      <alignment vertical="top"/>
    </xf>
    <xf numFmtId="0" fontId="2" fillId="0" borderId="0" xfId="0" applyFont="1" applyAlignment="1"/>
    <xf numFmtId="164" fontId="2" fillId="0" borderId="14" xfId="63" applyNumberFormat="1" applyFont="1" applyFill="1" applyBorder="1" applyAlignment="1"/>
    <xf numFmtId="164" fontId="2" fillId="0" borderId="15" xfId="63" applyNumberFormat="1" applyFont="1" applyFill="1" applyBorder="1" applyAlignment="1"/>
    <xf numFmtId="164" fontId="2" fillId="0" borderId="0" xfId="63" applyNumberFormat="1" applyFont="1" applyFill="1" applyAlignment="1"/>
    <xf numFmtId="164" fontId="2" fillId="0" borderId="16" xfId="63" applyNumberFormat="1" applyFont="1" applyFill="1" applyBorder="1" applyAlignment="1"/>
    <xf numFmtId="0" fontId="31" fillId="0" borderId="0" xfId="0" applyFont="1" applyFill="1" applyAlignment="1"/>
    <xf numFmtId="43" fontId="6" fillId="12" borderId="0" xfId="9">
      <alignment vertical="top"/>
    </xf>
    <xf numFmtId="43" fontId="6" fillId="0" borderId="0" xfId="11" applyFill="1">
      <alignment vertical="top"/>
    </xf>
    <xf numFmtId="0" fontId="2" fillId="0" borderId="0" xfId="0" applyFont="1" applyFill="1" applyAlignment="1"/>
    <xf numFmtId="0" fontId="6" fillId="0" borderId="0" xfId="65" applyFont="1" applyFill="1" applyBorder="1" applyAlignment="1">
      <alignment vertical="center"/>
    </xf>
    <xf numFmtId="0" fontId="6" fillId="46" borderId="0" xfId="65" applyFont="1" applyFill="1" applyBorder="1" applyAlignment="1">
      <alignment horizontal="right" vertical="center"/>
    </xf>
    <xf numFmtId="164" fontId="6" fillId="0" borderId="2" xfId="66" applyNumberFormat="1" applyFont="1" applyFill="1" applyBorder="1" applyAlignment="1">
      <alignment vertical="center"/>
    </xf>
    <xf numFmtId="0" fontId="6" fillId="46" borderId="0" xfId="65" applyFont="1" applyFill="1" applyBorder="1" applyAlignment="1">
      <alignment vertical="center"/>
    </xf>
    <xf numFmtId="0" fontId="6" fillId="46" borderId="0" xfId="65" applyNumberFormat="1" applyFont="1" applyFill="1" applyBorder="1" applyAlignment="1">
      <alignment vertical="center"/>
    </xf>
    <xf numFmtId="0" fontId="6" fillId="0" borderId="0" xfId="65" applyFont="1" applyFill="1" applyBorder="1" applyAlignment="1">
      <alignment horizontal="right" vertical="center"/>
    </xf>
    <xf numFmtId="164" fontId="6" fillId="46" borderId="0" xfId="63" applyNumberFormat="1" applyFont="1" applyFill="1" applyBorder="1" applyAlignment="1">
      <alignment vertical="center"/>
    </xf>
    <xf numFmtId="0" fontId="6" fillId="0" borderId="0" xfId="65" applyNumberFormat="1" applyFont="1" applyFill="1" applyBorder="1" applyAlignment="1">
      <alignment horizontal="right" vertical="center"/>
    </xf>
    <xf numFmtId="164" fontId="6" fillId="0" borderId="0" xfId="63" applyNumberFormat="1" applyFont="1" applyFill="1" applyAlignment="1"/>
    <xf numFmtId="164" fontId="6" fillId="0" borderId="0" xfId="66" applyNumberFormat="1" applyFont="1" applyFill="1" applyBorder="1" applyAlignment="1">
      <alignment vertical="center"/>
    </xf>
    <xf numFmtId="39" fontId="32" fillId="46" borderId="0" xfId="65" applyNumberFormat="1" applyFont="1" applyFill="1" applyBorder="1" applyAlignment="1">
      <alignment horizontal="center" vertical="center"/>
    </xf>
    <xf numFmtId="0" fontId="6" fillId="0" borderId="0" xfId="4" applyBorder="1">
      <alignment vertical="top"/>
    </xf>
    <xf numFmtId="164" fontId="6" fillId="46" borderId="14" xfId="66" applyNumberFormat="1" applyFont="1" applyFill="1" applyBorder="1" applyAlignment="1">
      <alignment vertical="center"/>
    </xf>
    <xf numFmtId="0" fontId="2" fillId="0" borderId="0" xfId="0" applyFont="1" applyBorder="1" applyAlignment="1"/>
    <xf numFmtId="164" fontId="6" fillId="46" borderId="15" xfId="66" applyNumberFormat="1" applyFont="1" applyFill="1" applyBorder="1" applyAlignment="1">
      <alignment vertical="center"/>
    </xf>
    <xf numFmtId="166" fontId="6" fillId="0" borderId="2" xfId="64" applyNumberFormat="1" applyFont="1" applyFill="1" applyBorder="1" applyAlignment="1">
      <alignment vertical="center"/>
    </xf>
    <xf numFmtId="164" fontId="6" fillId="46" borderId="0" xfId="66" applyNumberFormat="1" applyFont="1" applyFill="1" applyBorder="1" applyAlignment="1">
      <alignment vertical="center"/>
    </xf>
    <xf numFmtId="43" fontId="6" fillId="13" borderId="0" xfId="8" applyBorder="1">
      <alignment vertical="top"/>
    </xf>
    <xf numFmtId="164" fontId="6" fillId="46" borderId="2" xfId="66" applyNumberFormat="1" applyFont="1" applyFill="1" applyBorder="1" applyAlignment="1">
      <alignment vertical="center"/>
    </xf>
    <xf numFmtId="164" fontId="6" fillId="12" borderId="0" xfId="9" applyNumberFormat="1">
      <alignment vertical="top"/>
    </xf>
    <xf numFmtId="43" fontId="6" fillId="0" borderId="2" xfId="4" applyNumberFormat="1" applyBorder="1">
      <alignment vertical="top"/>
    </xf>
    <xf numFmtId="10" fontId="6" fillId="0" borderId="0" xfId="64" applyAlignment="1">
      <alignment horizontal="left" vertical="top"/>
    </xf>
    <xf numFmtId="43" fontId="6" fillId="0" borderId="0" xfId="4" applyNumberFormat="1">
      <alignment vertical="top"/>
    </xf>
    <xf numFmtId="164" fontId="6" fillId="0" borderId="0" xfId="9" applyNumberFormat="1" applyFill="1">
      <alignment vertical="top"/>
    </xf>
    <xf numFmtId="0" fontId="6" fillId="0" borderId="0" xfId="65" applyFont="1" applyFill="1" applyAlignment="1">
      <alignment vertical="top" wrapText="1"/>
    </xf>
    <xf numFmtId="0" fontId="7" fillId="0" borderId="0" xfId="65" applyFont="1" applyFill="1" applyAlignment="1">
      <alignment vertical="top" wrapText="1"/>
    </xf>
    <xf numFmtId="0" fontId="6" fillId="0" borderId="0" xfId="65" applyFont="1" applyFill="1" applyAlignment="1">
      <alignment horizontal="left" vertical="top" wrapText="1"/>
    </xf>
    <xf numFmtId="0" fontId="6" fillId="47" borderId="0" xfId="65" applyFont="1" applyFill="1" applyBorder="1"/>
    <xf numFmtId="0" fontId="6" fillId="47" borderId="18" xfId="65" applyFont="1" applyFill="1" applyBorder="1"/>
    <xf numFmtId="0" fontId="35" fillId="0" borderId="19" xfId="65" applyFont="1" applyFill="1" applyBorder="1"/>
    <xf numFmtId="0" fontId="6" fillId="0" borderId="0" xfId="65" applyFont="1" applyFill="1" applyBorder="1" applyAlignment="1">
      <alignment wrapText="1"/>
    </xf>
    <xf numFmtId="0" fontId="35" fillId="47" borderId="20" xfId="65" applyFont="1" applyFill="1" applyBorder="1"/>
    <xf numFmtId="0" fontId="6" fillId="0" borderId="20" xfId="65" applyFont="1" applyFill="1" applyBorder="1" applyAlignment="1">
      <alignment wrapText="1"/>
    </xf>
    <xf numFmtId="0" fontId="6" fillId="0" borderId="0" xfId="65" applyFont="1" applyFill="1" applyBorder="1"/>
    <xf numFmtId="0" fontId="6" fillId="47" borderId="20" xfId="65" applyFont="1" applyFill="1" applyBorder="1"/>
    <xf numFmtId="0" fontId="6" fillId="47" borderId="21" xfId="65" applyFont="1" applyFill="1" applyBorder="1"/>
    <xf numFmtId="0" fontId="6" fillId="47" borderId="0" xfId="65" applyFont="1" applyFill="1" applyAlignment="1">
      <alignment horizontal="center" vertical="top"/>
    </xf>
    <xf numFmtId="0" fontId="6" fillId="0" borderId="22" xfId="4" applyBorder="1">
      <alignment vertical="top"/>
    </xf>
    <xf numFmtId="0" fontId="6" fillId="0" borderId="23" xfId="4" applyBorder="1" applyAlignment="1">
      <alignment vertical="top" wrapText="1"/>
    </xf>
    <xf numFmtId="0" fontId="36" fillId="0" borderId="0" xfId="0" applyFont="1" applyFill="1" applyBorder="1" applyAlignment="1"/>
    <xf numFmtId="0" fontId="31" fillId="0" borderId="0" xfId="0" applyFont="1" applyFill="1" applyBorder="1" applyAlignment="1"/>
    <xf numFmtId="0" fontId="31" fillId="0" borderId="0" xfId="0" applyFont="1" applyAlignment="1"/>
    <xf numFmtId="49" fontId="7" fillId="20" borderId="3" xfId="6" applyBorder="1">
      <alignment vertical="top"/>
    </xf>
    <xf numFmtId="0" fontId="6" fillId="0" borderId="24" xfId="4" applyBorder="1">
      <alignment vertical="top"/>
    </xf>
    <xf numFmtId="0" fontId="6" fillId="0" borderId="26" xfId="4" applyBorder="1">
      <alignment vertical="top"/>
    </xf>
    <xf numFmtId="0" fontId="6" fillId="0" borderId="0" xfId="0" applyFont="1" applyFill="1" applyAlignment="1"/>
    <xf numFmtId="0" fontId="6" fillId="0" borderId="0" xfId="0" applyNumberFormat="1" applyFont="1" applyAlignment="1"/>
    <xf numFmtId="0" fontId="0" fillId="0" borderId="0" xfId="0" applyFont="1" applyAlignment="1"/>
    <xf numFmtId="43" fontId="6" fillId="46" borderId="0" xfId="9" applyFill="1">
      <alignment vertical="top"/>
    </xf>
    <xf numFmtId="0" fontId="6" fillId="0" borderId="0" xfId="4" applyFont="1" applyAlignment="1">
      <alignment vertical="top"/>
    </xf>
    <xf numFmtId="0" fontId="9" fillId="48" borderId="1" xfId="4" applyFont="1" applyFill="1" applyBorder="1">
      <alignment vertical="top"/>
    </xf>
    <xf numFmtId="0" fontId="37" fillId="48" borderId="1" xfId="4" applyFont="1" applyFill="1" applyBorder="1">
      <alignment vertical="top"/>
    </xf>
    <xf numFmtId="0" fontId="14" fillId="48" borderId="1" xfId="4" applyFont="1" applyFill="1" applyBorder="1">
      <alignment vertical="top"/>
    </xf>
    <xf numFmtId="49" fontId="6" fillId="20" borderId="2" xfId="6" applyFont="1" applyBorder="1">
      <alignment vertical="top"/>
    </xf>
    <xf numFmtId="0" fontId="6" fillId="0" borderId="2" xfId="4" applyFont="1" applyBorder="1">
      <alignment vertical="top"/>
    </xf>
    <xf numFmtId="0" fontId="6" fillId="0" borderId="2" xfId="4" applyBorder="1">
      <alignment vertical="top"/>
    </xf>
    <xf numFmtId="10" fontId="6" fillId="0" borderId="0" xfId="64">
      <alignment vertical="top"/>
    </xf>
    <xf numFmtId="43" fontId="6" fillId="50" borderId="0" xfId="70">
      <alignment vertical="top"/>
    </xf>
    <xf numFmtId="167" fontId="6" fillId="50" borderId="0" xfId="70" applyNumberFormat="1">
      <alignment vertical="top"/>
    </xf>
    <xf numFmtId="167" fontId="2" fillId="0" borderId="0" xfId="63" applyNumberFormat="1" applyFont="1" applyFill="1" applyAlignment="1"/>
    <xf numFmtId="0" fontId="6" fillId="0" borderId="20" xfId="4" applyBorder="1">
      <alignment vertical="top"/>
    </xf>
    <xf numFmtId="0" fontId="6" fillId="47" borderId="28" xfId="65" applyFont="1" applyFill="1" applyBorder="1"/>
    <xf numFmtId="43" fontId="6" fillId="50" borderId="17" xfId="70" applyBorder="1">
      <alignment vertical="top"/>
    </xf>
    <xf numFmtId="43" fontId="6" fillId="49" borderId="2" xfId="11" applyFill="1" applyBorder="1" applyAlignment="1">
      <alignment horizontal="left" vertical="top" indent="1"/>
    </xf>
    <xf numFmtId="43" fontId="6" fillId="50" borderId="2" xfId="70" applyBorder="1">
      <alignment vertical="top"/>
    </xf>
    <xf numFmtId="2" fontId="6" fillId="13" borderId="0" xfId="8" applyNumberFormat="1">
      <alignment vertical="top"/>
    </xf>
    <xf numFmtId="164" fontId="6" fillId="12" borderId="0" xfId="9" applyNumberFormat="1" applyBorder="1">
      <alignment vertical="top"/>
    </xf>
    <xf numFmtId="164" fontId="6" fillId="14" borderId="0" xfId="13" applyNumberFormat="1">
      <alignment vertical="top"/>
    </xf>
    <xf numFmtId="167" fontId="6" fillId="0" borderId="0" xfId="4" applyNumberFormat="1">
      <alignment vertical="top"/>
    </xf>
    <xf numFmtId="164" fontId="6" fillId="0" borderId="0" xfId="63" applyNumberFormat="1" applyFill="1">
      <alignment vertical="top"/>
    </xf>
    <xf numFmtId="168" fontId="6" fillId="0" borderId="0" xfId="4" applyNumberFormat="1">
      <alignment vertical="top"/>
    </xf>
    <xf numFmtId="169" fontId="9" fillId="5" borderId="1" xfId="63" applyNumberFormat="1" applyFont="1" applyFill="1" applyBorder="1">
      <alignment vertical="top"/>
    </xf>
    <xf numFmtId="169" fontId="6" fillId="0" borderId="0" xfId="63" applyNumberFormat="1" applyFill="1">
      <alignment vertical="top"/>
    </xf>
    <xf numFmtId="169" fontId="7" fillId="20" borderId="4" xfId="63" applyNumberFormat="1" applyFont="1" applyFill="1" applyBorder="1">
      <alignment vertical="top"/>
    </xf>
    <xf numFmtId="169" fontId="6" fillId="0" borderId="25" xfId="63" applyNumberFormat="1" applyFill="1" applyBorder="1">
      <alignment vertical="top"/>
    </xf>
    <xf numFmtId="169" fontId="6" fillId="0" borderId="27" xfId="63" applyNumberFormat="1" applyFill="1" applyBorder="1">
      <alignment vertical="top"/>
    </xf>
    <xf numFmtId="169" fontId="7" fillId="20" borderId="1" xfId="63" applyNumberFormat="1" applyFont="1" applyFill="1" applyBorder="1">
      <alignment vertical="top"/>
    </xf>
    <xf numFmtId="170" fontId="6" fillId="0" borderId="0" xfId="63" applyNumberFormat="1" applyFill="1">
      <alignment vertical="top"/>
    </xf>
    <xf numFmtId="43" fontId="2" fillId="0" borderId="0" xfId="63" applyNumberFormat="1" applyFont="1" applyFill="1" applyAlignment="1"/>
    <xf numFmtId="43" fontId="6" fillId="0" borderId="0" xfId="4" applyNumberFormat="1" applyFill="1">
      <alignment vertical="top"/>
    </xf>
    <xf numFmtId="164" fontId="6" fillId="0" borderId="0" xfId="4" applyNumberFormat="1">
      <alignment vertical="top"/>
    </xf>
    <xf numFmtId="164" fontId="6" fillId="46" borderId="0" xfId="65" applyNumberFormat="1" applyFont="1" applyFill="1" applyBorder="1" applyAlignment="1">
      <alignment vertical="center"/>
    </xf>
    <xf numFmtId="43" fontId="6" fillId="0" borderId="0" xfId="63" applyFill="1">
      <alignment vertical="top"/>
    </xf>
    <xf numFmtId="43" fontId="6" fillId="0" borderId="0" xfId="63" applyFill="1" applyBorder="1">
      <alignment vertical="top"/>
    </xf>
    <xf numFmtId="43" fontId="6" fillId="0" borderId="0" xfId="63" applyNumberFormat="1" applyFill="1">
      <alignment vertical="top"/>
    </xf>
    <xf numFmtId="168" fontId="6" fillId="0" borderId="0" xfId="4" applyNumberFormat="1" applyFill="1">
      <alignment vertical="top"/>
    </xf>
    <xf numFmtId="167" fontId="31" fillId="0" borderId="0" xfId="63" applyNumberFormat="1" applyFont="1" applyFill="1" applyAlignment="1"/>
    <xf numFmtId="167" fontId="6" fillId="0" borderId="0" xfId="4" applyNumberFormat="1" applyFill="1">
      <alignment vertical="top"/>
    </xf>
    <xf numFmtId="43" fontId="2" fillId="0" borderId="0" xfId="63" applyFont="1" applyFill="1" applyAlignment="1"/>
    <xf numFmtId="164" fontId="6" fillId="0" borderId="0" xfId="4" applyNumberFormat="1" applyFill="1">
      <alignment vertical="top"/>
    </xf>
    <xf numFmtId="0" fontId="6" fillId="0" borderId="0" xfId="4" applyFill="1" applyBorder="1">
      <alignment vertical="top"/>
    </xf>
    <xf numFmtId="49" fontId="7" fillId="0" borderId="0" xfId="7" applyFill="1" applyBorder="1">
      <alignment vertical="top"/>
    </xf>
    <xf numFmtId="164" fontId="2" fillId="0" borderId="0" xfId="71" applyNumberFormat="1" applyFont="1" applyFill="1" applyBorder="1" applyAlignment="1"/>
    <xf numFmtId="0" fontId="2" fillId="0" borderId="0" xfId="72" applyFont="1" applyFill="1" applyBorder="1" applyAlignment="1"/>
    <xf numFmtId="43" fontId="6" fillId="0" borderId="0" xfId="70" applyFill="1" applyBorder="1">
      <alignment vertical="top"/>
    </xf>
    <xf numFmtId="167" fontId="6" fillId="0" borderId="0" xfId="70" applyNumberFormat="1" applyFill="1" applyBorder="1">
      <alignment vertical="top"/>
    </xf>
    <xf numFmtId="167" fontId="2" fillId="0" borderId="0" xfId="71" applyNumberFormat="1" applyFont="1" applyFill="1" applyBorder="1" applyAlignment="1"/>
    <xf numFmtId="14" fontId="6" fillId="50" borderId="2" xfId="70" applyNumberFormat="1" applyBorder="1">
      <alignment vertical="top"/>
    </xf>
    <xf numFmtId="43" fontId="6" fillId="50" borderId="0" xfId="70" applyNumberFormat="1">
      <alignment vertical="top"/>
    </xf>
    <xf numFmtId="43" fontId="6" fillId="50" borderId="0" xfId="70" applyAlignment="1">
      <alignment vertical="top" wrapText="1"/>
    </xf>
    <xf numFmtId="43" fontId="6" fillId="51" borderId="2" xfId="70" applyFill="1" applyBorder="1">
      <alignment vertical="top"/>
    </xf>
    <xf numFmtId="0" fontId="6" fillId="51" borderId="0" xfId="4" applyFill="1">
      <alignment vertical="top"/>
    </xf>
  </cellXfs>
  <cellStyles count="73">
    <cellStyle name="_kop1 Bladtitel" xfId="5"/>
    <cellStyle name="_kop2 Bloktitel" xfId="6"/>
    <cellStyle name="_kop3 Subkop" xfId="7"/>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cellStyle name="Cel Berekening" xfId="9"/>
    <cellStyle name="Cel Bijzonderheid" xfId="10"/>
    <cellStyle name="Cel Input" xfId="11"/>
    <cellStyle name="Cel Input Data" xfId="70"/>
    <cellStyle name="Cel n.v.t. (leeg)" xfId="62"/>
    <cellStyle name="Cel PM extern" xfId="12"/>
    <cellStyle name="Cel Verwijzing" xfId="13"/>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mma 10 2 2" xfId="68"/>
    <cellStyle name="Komma 14 2" xfId="66"/>
    <cellStyle name="Komma 9" xfId="7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cellStyle name="Procent" xfId="27" builtinId="5" hidden="1"/>
    <cellStyle name="Procent" xfId="64" builtinId="5"/>
    <cellStyle name="Procent 2" xfId="67"/>
    <cellStyle name="Standaard" xfId="0" builtinId="0" customBuiltin="1"/>
    <cellStyle name="Standaard 10" xfId="72"/>
    <cellStyle name="Standaard 2" xfId="65"/>
    <cellStyle name="Standaard 3 4" xfId="69"/>
    <cellStyle name="Standaard ACM-DE" xfId="4"/>
    <cellStyle name="Titel" xfId="28" builtinId="15" hidden="1"/>
    <cellStyle name="Toelichting" xfId="15"/>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11">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CCFFCC"/>
      <color rgb="FFE1FFE1"/>
      <color rgb="FFFFFFCC"/>
      <color rgb="FFCCC8D9"/>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a:extLst>
            <a:ext uri="{FF2B5EF4-FFF2-40B4-BE49-F238E27FC236}">
              <a16:creationId xmlns:a16="http://schemas.microsoft.com/office/drawing/2014/main" xmlns="" id="{00000000-0008-0000-0100-000002000000}"/>
            </a:ext>
          </a:extLst>
        </xdr:cNvPr>
        <xdr:cNvSpPr/>
      </xdr:nvSpPr>
      <xdr:spPr>
        <a:xfrm>
          <a:off x="5633250" y="3379855"/>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a:extLst>
            <a:ext uri="{FF2B5EF4-FFF2-40B4-BE49-F238E27FC236}">
              <a16:creationId xmlns:a16="http://schemas.microsoft.com/office/drawing/2014/main" xmlns="" id="{00000000-0008-0000-0100-000003000000}"/>
            </a:ext>
          </a:extLst>
        </xdr:cNvPr>
        <xdr:cNvSpPr/>
      </xdr:nvSpPr>
      <xdr:spPr>
        <a:xfrm>
          <a:off x="3067051" y="3368630"/>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2020</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a:extLst>
            <a:ext uri="{FF2B5EF4-FFF2-40B4-BE49-F238E27FC236}">
              <a16:creationId xmlns:a16="http://schemas.microsoft.com/office/drawing/2014/main" xmlns="" id="{00000000-0008-0000-0100-000004000000}"/>
            </a:ext>
          </a:extLst>
        </xdr:cNvPr>
        <xdr:cNvCxnSpPr>
          <a:stCxn id="6" idx="3"/>
          <a:endCxn id="3" idx="1"/>
        </xdr:cNvCxnSpPr>
      </xdr:nvCxnSpPr>
      <xdr:spPr>
        <a:xfrm flipV="1">
          <a:off x="2377807" y="3751043"/>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a:extLst>
            <a:ext uri="{FF2B5EF4-FFF2-40B4-BE49-F238E27FC236}">
              <a16:creationId xmlns:a16="http://schemas.microsoft.com/office/drawing/2014/main" xmlns="" id="{00000000-0008-0000-0100-000005000000}"/>
            </a:ext>
          </a:extLst>
        </xdr:cNvPr>
        <xdr:cNvCxnSpPr>
          <a:stCxn id="3" idx="3"/>
          <a:endCxn id="2" idx="1"/>
        </xdr:cNvCxnSpPr>
      </xdr:nvCxnSpPr>
      <xdr:spPr>
        <a:xfrm>
          <a:off x="4880083" y="3751043"/>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a:extLst>
            <a:ext uri="{FF2B5EF4-FFF2-40B4-BE49-F238E27FC236}">
              <a16:creationId xmlns:a16="http://schemas.microsoft.com/office/drawing/2014/main" xmlns="" id="{00000000-0008-0000-0100-000006000000}"/>
            </a:ext>
          </a:extLst>
        </xdr:cNvPr>
        <xdr:cNvSpPr/>
      </xdr:nvSpPr>
      <xdr:spPr>
        <a:xfrm>
          <a:off x="179293" y="3405470"/>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a:extLst>
            <a:ext uri="{FF2B5EF4-FFF2-40B4-BE49-F238E27FC236}">
              <a16:creationId xmlns:a16="http://schemas.microsoft.com/office/drawing/2014/main" xmlns="" id="{00000000-0008-0000-0100-000007000000}"/>
            </a:ext>
          </a:extLst>
        </xdr:cNvPr>
        <xdr:cNvSpPr/>
      </xdr:nvSpPr>
      <xdr:spPr>
        <a:xfrm>
          <a:off x="3070410" y="1926291"/>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a:extLst>
            <a:ext uri="{FF2B5EF4-FFF2-40B4-BE49-F238E27FC236}">
              <a16:creationId xmlns:a16="http://schemas.microsoft.com/office/drawing/2014/main" xmlns="" id="{00000000-0008-0000-0100-000008000000}"/>
            </a:ext>
          </a:extLst>
        </xdr:cNvPr>
        <xdr:cNvCxnSpPr>
          <a:stCxn id="7" idx="2"/>
          <a:endCxn id="3" idx="0"/>
        </xdr:cNvCxnSpPr>
      </xdr:nvCxnSpPr>
      <xdr:spPr>
        <a:xfrm>
          <a:off x="3972164" y="2691115"/>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C38"/>
  <sheetViews>
    <sheetView showGridLines="0" tabSelected="1" zoomScale="85" zoomScaleNormal="85" workbookViewId="0">
      <pane ySplit="3" topLeftCell="A4" activePane="bottomLeft" state="frozen"/>
      <selection activeCell="A4" sqref="A4"/>
      <selection pane="bottomLeft" activeCell="A4" sqref="A4"/>
    </sheetView>
  </sheetViews>
  <sheetFormatPr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183</v>
      </c>
    </row>
    <row r="6" spans="2:3" x14ac:dyDescent="0.2">
      <c r="B6" s="3"/>
    </row>
    <row r="13" spans="2:3" s="6" customFormat="1" x14ac:dyDescent="0.2">
      <c r="B13" s="6" t="s">
        <v>1</v>
      </c>
    </row>
    <row r="14" spans="2:3" s="7" customFormat="1" x14ac:dyDescent="0.2"/>
    <row r="15" spans="2:3" x14ac:dyDescent="0.2">
      <c r="B15" s="8" t="s">
        <v>2</v>
      </c>
      <c r="C15" s="9" t="s">
        <v>245</v>
      </c>
    </row>
    <row r="16" spans="2:3" x14ac:dyDescent="0.2">
      <c r="B16" s="8" t="s">
        <v>3</v>
      </c>
      <c r="C16" s="9" t="s">
        <v>246</v>
      </c>
    </row>
    <row r="17" spans="2:3" x14ac:dyDescent="0.2">
      <c r="B17" s="25" t="s">
        <v>157</v>
      </c>
      <c r="C17" s="9"/>
    </row>
    <row r="18" spans="2:3" x14ac:dyDescent="0.2">
      <c r="B18" s="8" t="s">
        <v>4</v>
      </c>
      <c r="C18" s="9" t="s">
        <v>50</v>
      </c>
    </row>
    <row r="19" spans="2:3" x14ac:dyDescent="0.2">
      <c r="B19" s="8" t="s">
        <v>5</v>
      </c>
      <c r="C19" s="9"/>
    </row>
    <row r="20" spans="2:3" x14ac:dyDescent="0.2">
      <c r="B20" s="8" t="s">
        <v>6</v>
      </c>
      <c r="C20" s="9"/>
    </row>
    <row r="21" spans="2:3" x14ac:dyDescent="0.2">
      <c r="B21" s="8" t="s">
        <v>7</v>
      </c>
      <c r="C21" s="9" t="s">
        <v>184</v>
      </c>
    </row>
    <row r="22" spans="2:3" x14ac:dyDescent="0.2">
      <c r="B22" s="8" t="s">
        <v>8</v>
      </c>
      <c r="C22" s="9"/>
    </row>
    <row r="25" spans="2:3" s="6" customFormat="1" x14ac:dyDescent="0.2">
      <c r="B25" s="6" t="s">
        <v>9</v>
      </c>
    </row>
    <row r="27" spans="2:3" x14ac:dyDescent="0.2">
      <c r="B27" s="8" t="s">
        <v>10</v>
      </c>
      <c r="C27" s="9" t="s">
        <v>51</v>
      </c>
    </row>
    <row r="28" spans="2:3" x14ac:dyDescent="0.2">
      <c r="B28" s="8" t="s">
        <v>11</v>
      </c>
      <c r="C28" s="9" t="s">
        <v>259</v>
      </c>
    </row>
    <row r="29" spans="2:3" ht="25.5" x14ac:dyDescent="0.2">
      <c r="B29" s="8" t="s">
        <v>12</v>
      </c>
      <c r="C29" s="9" t="s">
        <v>52</v>
      </c>
    </row>
    <row r="30" spans="2:3" x14ac:dyDescent="0.2">
      <c r="B30" s="25" t="s">
        <v>49</v>
      </c>
      <c r="C30" s="9" t="s">
        <v>51</v>
      </c>
    </row>
    <row r="31" spans="2:3" x14ac:dyDescent="0.2">
      <c r="B31" s="8" t="s">
        <v>13</v>
      </c>
      <c r="C31" s="9"/>
    </row>
    <row r="32" spans="2:3" x14ac:dyDescent="0.2">
      <c r="B32" s="8" t="s">
        <v>8</v>
      </c>
      <c r="C32" s="9"/>
    </row>
    <row r="35" spans="2:2" s="6" customFormat="1" x14ac:dyDescent="0.2">
      <c r="B35" s="6" t="s">
        <v>15</v>
      </c>
    </row>
    <row r="38" spans="2:2" x14ac:dyDescent="0.2">
      <c r="B38" s="2" t="s">
        <v>247</v>
      </c>
    </row>
  </sheetData>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sheetPr>
  <dimension ref="B2:R56"/>
  <sheetViews>
    <sheetView showGridLines="0" zoomScale="85" zoomScaleNormal="85" workbookViewId="0">
      <pane ySplit="3" topLeftCell="A4" activePane="bottomLeft" state="frozen"/>
      <selection activeCell="A4" sqref="A4"/>
      <selection pane="bottomLeft" activeCell="A4" sqref="A4"/>
    </sheetView>
  </sheetViews>
  <sheetFormatPr defaultRowHeight="12.75" x14ac:dyDescent="0.2"/>
  <cols>
    <col min="1" max="7" width="9.140625" style="2" customWidth="1"/>
    <col min="8" max="16384" width="9.140625" style="2"/>
  </cols>
  <sheetData>
    <row r="2" spans="2:18" s="5" customFormat="1" ht="18" x14ac:dyDescent="0.2">
      <c r="B2" s="5" t="s">
        <v>44</v>
      </c>
    </row>
    <row r="4" spans="2:18" s="6" customFormat="1" x14ac:dyDescent="0.2">
      <c r="B4" s="6" t="s">
        <v>16</v>
      </c>
    </row>
    <row r="6" spans="2:18" x14ac:dyDescent="0.2">
      <c r="B6" s="89" t="s">
        <v>185</v>
      </c>
    </row>
    <row r="7" spans="2:18" x14ac:dyDescent="0.2">
      <c r="B7" s="91" t="s">
        <v>158</v>
      </c>
      <c r="H7" s="28"/>
    </row>
    <row r="8" spans="2:18" x14ac:dyDescent="0.2">
      <c r="B8" s="90" t="s">
        <v>186</v>
      </c>
    </row>
    <row r="9" spans="2:18" x14ac:dyDescent="0.2">
      <c r="B9" s="90"/>
    </row>
    <row r="10" spans="2:18" s="6" customFormat="1" x14ac:dyDescent="0.2">
      <c r="B10" s="6" t="s">
        <v>48</v>
      </c>
    </row>
    <row r="13" spans="2:18" s="83" customFormat="1" ht="15" x14ac:dyDescent="0.25"/>
    <row r="14" spans="2:18" s="83" customFormat="1" ht="15" x14ac:dyDescent="0.25">
      <c r="B14" s="84"/>
      <c r="C14" s="84"/>
      <c r="D14" s="84"/>
      <c r="E14" s="84"/>
      <c r="F14" s="84"/>
      <c r="G14" s="84"/>
      <c r="H14" s="84"/>
      <c r="I14" s="84"/>
      <c r="J14" s="84"/>
      <c r="K14" s="84"/>
      <c r="L14" s="84"/>
      <c r="M14" s="84"/>
      <c r="N14" s="84"/>
      <c r="O14" s="84"/>
      <c r="P14" s="84"/>
      <c r="Q14" s="84"/>
      <c r="R14" s="85"/>
    </row>
    <row r="15" spans="2:18" s="83" customFormat="1" ht="15" x14ac:dyDescent="0.25">
      <c r="B15" s="84"/>
      <c r="C15" s="84"/>
      <c r="D15" s="84"/>
      <c r="E15" s="84"/>
      <c r="F15" s="84"/>
      <c r="G15" s="84"/>
      <c r="H15" s="84"/>
      <c r="I15" s="84"/>
      <c r="J15" s="84"/>
      <c r="K15" s="84"/>
      <c r="L15" s="84"/>
      <c r="M15" s="84"/>
      <c r="N15" s="84"/>
      <c r="O15" s="84"/>
      <c r="P15" s="84"/>
      <c r="Q15" s="84"/>
      <c r="R15" s="85"/>
    </row>
    <row r="16" spans="2:18" s="83" customFormat="1" ht="15" x14ac:dyDescent="0.25">
      <c r="B16" s="84"/>
      <c r="C16" s="84"/>
      <c r="D16" s="84"/>
      <c r="E16" s="84"/>
      <c r="F16" s="84"/>
      <c r="G16" s="84"/>
      <c r="H16" s="84"/>
      <c r="I16" s="84"/>
      <c r="J16" s="84"/>
      <c r="K16" s="84"/>
      <c r="L16" s="84"/>
      <c r="M16" s="84"/>
      <c r="N16" s="84"/>
      <c r="O16" s="84"/>
      <c r="P16" s="84"/>
      <c r="Q16" s="84"/>
      <c r="R16" s="85"/>
    </row>
    <row r="17" spans="2:18" s="83" customFormat="1" ht="15" x14ac:dyDescent="0.25">
      <c r="B17" s="84"/>
      <c r="C17" s="84"/>
      <c r="D17" s="84"/>
      <c r="E17" s="84"/>
      <c r="F17" s="84"/>
      <c r="G17" s="84"/>
      <c r="H17" s="84"/>
      <c r="I17" s="84"/>
      <c r="J17" s="84"/>
      <c r="K17" s="84"/>
      <c r="L17" s="84"/>
      <c r="M17" s="84"/>
      <c r="N17" s="84"/>
      <c r="O17" s="84"/>
      <c r="P17" s="84"/>
      <c r="Q17" s="84"/>
      <c r="R17" s="85"/>
    </row>
    <row r="18" spans="2:18" s="83" customFormat="1" ht="15" x14ac:dyDescent="0.25">
      <c r="B18" s="84"/>
      <c r="C18" s="84"/>
      <c r="D18" s="84"/>
      <c r="E18" s="84"/>
      <c r="F18" s="84"/>
      <c r="G18" s="84"/>
      <c r="H18" s="84"/>
      <c r="I18" s="84"/>
      <c r="J18" s="84"/>
      <c r="K18" s="84"/>
      <c r="L18" s="84"/>
      <c r="M18" s="84"/>
      <c r="N18" s="84"/>
      <c r="O18" s="84"/>
      <c r="P18" s="84"/>
      <c r="Q18" s="84"/>
      <c r="R18" s="85"/>
    </row>
    <row r="19" spans="2:18" s="83" customFormat="1" ht="15" x14ac:dyDescent="0.25">
      <c r="B19" s="84"/>
      <c r="C19" s="84"/>
      <c r="D19" s="84"/>
      <c r="E19" s="84"/>
      <c r="F19" s="84"/>
      <c r="G19" s="84"/>
      <c r="H19" s="84"/>
      <c r="I19" s="84"/>
      <c r="J19" s="84"/>
      <c r="K19" s="84"/>
      <c r="L19" s="84"/>
      <c r="M19" s="84"/>
      <c r="N19" s="84"/>
      <c r="O19" s="84"/>
      <c r="P19" s="84"/>
      <c r="Q19" s="84"/>
      <c r="R19" s="85"/>
    </row>
    <row r="20" spans="2:18" s="83" customFormat="1" ht="15" x14ac:dyDescent="0.25">
      <c r="B20" s="84"/>
      <c r="C20" s="84"/>
      <c r="D20" s="84"/>
      <c r="E20" s="84"/>
      <c r="F20" s="84"/>
      <c r="G20" s="84"/>
      <c r="H20" s="84"/>
      <c r="I20" s="84"/>
      <c r="J20" s="84"/>
      <c r="K20" s="84"/>
      <c r="L20" s="84"/>
      <c r="M20" s="84"/>
      <c r="N20" s="84"/>
      <c r="O20" s="84"/>
      <c r="P20" s="84"/>
      <c r="Q20" s="84"/>
      <c r="R20" s="85"/>
    </row>
    <row r="21" spans="2:18" s="83" customFormat="1" ht="15" x14ac:dyDescent="0.25">
      <c r="B21" s="84"/>
      <c r="C21" s="84"/>
      <c r="D21" s="84"/>
      <c r="E21" s="84"/>
      <c r="F21" s="84"/>
      <c r="G21" s="84"/>
      <c r="H21" s="84"/>
      <c r="I21" s="84"/>
      <c r="J21" s="84"/>
      <c r="K21" s="84"/>
      <c r="L21" s="84"/>
      <c r="M21" s="84"/>
      <c r="N21" s="84"/>
      <c r="O21" s="84"/>
      <c r="P21" s="84"/>
      <c r="Q21" s="84"/>
      <c r="R21" s="85"/>
    </row>
    <row r="22" spans="2:18" s="83" customFormat="1" ht="15" x14ac:dyDescent="0.25">
      <c r="B22" s="84"/>
      <c r="C22" s="84"/>
      <c r="D22" s="84"/>
      <c r="E22" s="84"/>
      <c r="F22" s="84"/>
      <c r="G22" s="84"/>
      <c r="H22" s="84"/>
      <c r="I22" s="84"/>
      <c r="J22" s="84"/>
      <c r="K22" s="84"/>
      <c r="L22" s="84"/>
      <c r="M22" s="84"/>
      <c r="N22" s="84"/>
      <c r="O22" s="84"/>
      <c r="P22" s="84"/>
      <c r="Q22" s="84"/>
      <c r="R22" s="85"/>
    </row>
    <row r="23" spans="2:18" s="83" customFormat="1" ht="15" x14ac:dyDescent="0.25">
      <c r="B23" s="84"/>
      <c r="C23" s="84"/>
      <c r="D23" s="84"/>
      <c r="E23" s="84"/>
      <c r="F23" s="84"/>
      <c r="G23" s="84"/>
      <c r="H23" s="84"/>
      <c r="I23" s="84"/>
      <c r="J23" s="84"/>
      <c r="K23" s="84"/>
      <c r="L23" s="84"/>
      <c r="M23" s="84"/>
      <c r="N23" s="84"/>
      <c r="O23" s="84"/>
      <c r="P23" s="84"/>
      <c r="Q23" s="84"/>
      <c r="R23" s="85"/>
    </row>
    <row r="24" spans="2:18" s="83" customFormat="1" ht="15" x14ac:dyDescent="0.25">
      <c r="B24" s="84"/>
      <c r="C24" s="84"/>
      <c r="D24" s="84"/>
      <c r="E24" s="84"/>
      <c r="F24" s="84"/>
      <c r="G24" s="84"/>
      <c r="H24" s="84"/>
      <c r="I24" s="84"/>
      <c r="J24" s="84"/>
      <c r="K24" s="84"/>
      <c r="L24" s="84"/>
      <c r="M24" s="84"/>
      <c r="N24" s="84"/>
      <c r="O24" s="84"/>
      <c r="P24" s="84"/>
      <c r="Q24" s="84"/>
      <c r="R24" s="85"/>
    </row>
    <row r="25" spans="2:18" s="83" customFormat="1" ht="15" x14ac:dyDescent="0.25">
      <c r="B25" s="84"/>
      <c r="C25" s="84"/>
      <c r="D25" s="84"/>
      <c r="E25" s="84"/>
      <c r="F25" s="84"/>
      <c r="G25" s="84"/>
      <c r="H25" s="84"/>
      <c r="I25" s="84"/>
      <c r="J25" s="84"/>
      <c r="K25" s="84"/>
      <c r="L25" s="84"/>
      <c r="M25" s="84"/>
      <c r="N25" s="84"/>
      <c r="O25" s="84"/>
      <c r="P25" s="84"/>
      <c r="Q25" s="84"/>
      <c r="R25" s="85"/>
    </row>
    <row r="26" spans="2:18" s="6" customFormat="1" x14ac:dyDescent="0.2">
      <c r="B26" s="6" t="s">
        <v>17</v>
      </c>
    </row>
    <row r="27" spans="2:18" x14ac:dyDescent="0.2">
      <c r="C27" s="7"/>
    </row>
    <row r="28" spans="2:18" x14ac:dyDescent="0.2">
      <c r="B28" s="23" t="s">
        <v>37</v>
      </c>
      <c r="C28" s="7"/>
      <c r="D28" s="23" t="s">
        <v>18</v>
      </c>
      <c r="F28" s="10"/>
    </row>
    <row r="29" spans="2:18" x14ac:dyDescent="0.2">
      <c r="C29" s="7"/>
    </row>
    <row r="30" spans="2:18" x14ac:dyDescent="0.2">
      <c r="B30" s="33">
        <v>123</v>
      </c>
      <c r="C30" s="7"/>
      <c r="D30" s="22" t="s">
        <v>46</v>
      </c>
    </row>
    <row r="31" spans="2:18" x14ac:dyDescent="0.2">
      <c r="B31" s="30">
        <f>B30</f>
        <v>123</v>
      </c>
      <c r="C31" s="7"/>
      <c r="D31" s="2" t="s">
        <v>19</v>
      </c>
    </row>
    <row r="32" spans="2:18" x14ac:dyDescent="0.2">
      <c r="B32" s="29">
        <f>B31+B30</f>
        <v>246</v>
      </c>
      <c r="C32" s="7"/>
      <c r="D32" s="2" t="s">
        <v>20</v>
      </c>
    </row>
    <row r="33" spans="2:7" x14ac:dyDescent="0.2">
      <c r="B33" s="26">
        <f>B31+B32</f>
        <v>369</v>
      </c>
      <c r="C33" s="7"/>
      <c r="D33" s="22" t="s">
        <v>45</v>
      </c>
      <c r="E33" s="10"/>
      <c r="F33" s="4"/>
    </row>
    <row r="34" spans="2:7" x14ac:dyDescent="0.2">
      <c r="B34" s="11"/>
      <c r="C34" s="7"/>
      <c r="D34" s="3" t="s">
        <v>21</v>
      </c>
      <c r="E34" s="10"/>
    </row>
    <row r="35" spans="2:7" x14ac:dyDescent="0.2">
      <c r="B35" s="7"/>
      <c r="C35" s="7"/>
    </row>
    <row r="36" spans="2:7" x14ac:dyDescent="0.2">
      <c r="B36" s="24" t="s">
        <v>22</v>
      </c>
      <c r="C36" s="7"/>
    </row>
    <row r="37" spans="2:7" x14ac:dyDescent="0.2">
      <c r="B37" s="31">
        <f>B33+16</f>
        <v>385</v>
      </c>
      <c r="C37" s="7"/>
      <c r="D37" s="2" t="s">
        <v>23</v>
      </c>
    </row>
    <row r="38" spans="2:7" x14ac:dyDescent="0.2">
      <c r="B38" s="32">
        <f>B31*PI()</f>
        <v>386.41589639154455</v>
      </c>
      <c r="C38" s="13"/>
      <c r="D38" s="2" t="s">
        <v>24</v>
      </c>
    </row>
    <row r="39" spans="2:7" x14ac:dyDescent="0.2">
      <c r="B39" s="13"/>
      <c r="C39" s="13"/>
    </row>
    <row r="40" spans="2:7" x14ac:dyDescent="0.2">
      <c r="B40" s="24" t="s">
        <v>25</v>
      </c>
      <c r="C40" s="14"/>
    </row>
    <row r="41" spans="2:7" x14ac:dyDescent="0.2">
      <c r="B41" s="101">
        <v>123</v>
      </c>
      <c r="C41" s="14"/>
      <c r="D41" s="22" t="s">
        <v>211</v>
      </c>
      <c r="G41" s="10"/>
    </row>
    <row r="42" spans="2:7" x14ac:dyDescent="0.2">
      <c r="B42" s="107">
        <v>124</v>
      </c>
      <c r="C42" s="14"/>
      <c r="D42" s="22" t="s">
        <v>212</v>
      </c>
    </row>
    <row r="43" spans="2:7" x14ac:dyDescent="0.2">
      <c r="B43" s="34">
        <f>B41-B42</f>
        <v>-1</v>
      </c>
      <c r="C43" s="15"/>
      <c r="D43" s="2" t="s">
        <v>47</v>
      </c>
    </row>
    <row r="46" spans="2:7" x14ac:dyDescent="0.2">
      <c r="B46" s="23" t="s">
        <v>32</v>
      </c>
    </row>
    <row r="47" spans="2:7" x14ac:dyDescent="0.2">
      <c r="B47" s="1"/>
    </row>
    <row r="48" spans="2:7" x14ac:dyDescent="0.2">
      <c r="B48" s="24" t="s">
        <v>38</v>
      </c>
    </row>
    <row r="49" spans="2:4" x14ac:dyDescent="0.2">
      <c r="B49" s="19" t="s">
        <v>31</v>
      </c>
      <c r="C49" s="7"/>
      <c r="D49" s="3" t="s">
        <v>41</v>
      </c>
    </row>
    <row r="50" spans="2:4" x14ac:dyDescent="0.2">
      <c r="B50" s="18" t="s">
        <v>29</v>
      </c>
      <c r="C50" s="7"/>
      <c r="D50" s="3" t="s">
        <v>33</v>
      </c>
    </row>
    <row r="51" spans="2:4" x14ac:dyDescent="0.2">
      <c r="B51" s="27" t="s">
        <v>30</v>
      </c>
      <c r="C51" s="7"/>
      <c r="D51" s="3" t="s">
        <v>34</v>
      </c>
    </row>
    <row r="52" spans="2:4" x14ac:dyDescent="0.2">
      <c r="B52" s="12" t="s">
        <v>30</v>
      </c>
      <c r="C52" s="7"/>
      <c r="D52" s="3" t="s">
        <v>36</v>
      </c>
    </row>
    <row r="53" spans="2:4" x14ac:dyDescent="0.2">
      <c r="C53" s="7"/>
      <c r="D53" s="3"/>
    </row>
    <row r="54" spans="2:4" x14ac:dyDescent="0.2">
      <c r="B54" s="24" t="s">
        <v>40</v>
      </c>
      <c r="C54" s="7"/>
      <c r="D54" s="3"/>
    </row>
    <row r="55" spans="2:4" x14ac:dyDescent="0.2">
      <c r="B55" s="20" t="s">
        <v>35</v>
      </c>
      <c r="C55" s="7"/>
      <c r="D55" s="3" t="s">
        <v>42</v>
      </c>
    </row>
    <row r="56" spans="2:4" x14ac:dyDescent="0.2">
      <c r="B56" s="21" t="s">
        <v>39</v>
      </c>
      <c r="D56" s="22" t="s">
        <v>43</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F14"/>
  <sheetViews>
    <sheetView showGridLines="0" zoomScale="85" zoomScaleNormal="85" workbookViewId="0">
      <pane ySplit="3" topLeftCell="A4" activePane="bottomLeft" state="frozen"/>
      <selection activeCell="A4" sqref="A4"/>
      <selection pane="bottomLeft" activeCell="A4" sqref="A4"/>
    </sheetView>
  </sheetViews>
  <sheetFormatPr defaultRowHeight="12.75" x14ac:dyDescent="0.2"/>
  <cols>
    <col min="1" max="1" width="2.85546875" style="2" customWidth="1"/>
    <col min="2" max="2" width="7.5703125" style="2" customWidth="1"/>
    <col min="3" max="3" width="35.140625" style="2" customWidth="1"/>
    <col min="4" max="5" width="36.28515625" style="2" customWidth="1"/>
    <col min="6" max="6" width="40.7109375" style="2" customWidth="1"/>
    <col min="7" max="7" width="4.5703125" style="2" customWidth="1"/>
    <col min="8" max="8" width="43.42578125" style="2" customWidth="1"/>
    <col min="9" max="9" width="28.7109375" style="2" customWidth="1"/>
    <col min="10" max="10" width="18.42578125" style="2" customWidth="1"/>
    <col min="11" max="12" width="58.42578125" style="2" customWidth="1"/>
    <col min="13" max="16384" width="9.140625" style="2"/>
  </cols>
  <sheetData>
    <row r="2" spans="2:6" s="95" customFormat="1" ht="18" x14ac:dyDescent="0.2">
      <c r="B2" s="94" t="s">
        <v>164</v>
      </c>
    </row>
    <row r="4" spans="2:6" s="6" customFormat="1" x14ac:dyDescent="0.2">
      <c r="B4" s="6" t="s">
        <v>165</v>
      </c>
    </row>
    <row r="6" spans="2:6" x14ac:dyDescent="0.2">
      <c r="B6" s="24" t="s">
        <v>166</v>
      </c>
    </row>
    <row r="7" spans="2:6" x14ac:dyDescent="0.2">
      <c r="B7" s="24" t="s">
        <v>167</v>
      </c>
    </row>
    <row r="9" spans="2:6" x14ac:dyDescent="0.2">
      <c r="B9" s="96" t="s">
        <v>168</v>
      </c>
      <c r="C9" s="96" t="s">
        <v>169</v>
      </c>
      <c r="D9" s="96" t="s">
        <v>170</v>
      </c>
      <c r="E9" s="96" t="s">
        <v>171</v>
      </c>
      <c r="F9" s="96" t="s">
        <v>172</v>
      </c>
    </row>
    <row r="10" spans="2:6" x14ac:dyDescent="0.2">
      <c r="B10" s="97"/>
      <c r="C10" s="97" t="s">
        <v>173</v>
      </c>
      <c r="D10" s="97" t="s">
        <v>174</v>
      </c>
      <c r="E10" s="97" t="s">
        <v>175</v>
      </c>
      <c r="F10" s="97" t="s">
        <v>176</v>
      </c>
    </row>
    <row r="11" spans="2:6" x14ac:dyDescent="0.2">
      <c r="B11" s="98">
        <v>1</v>
      </c>
      <c r="C11" s="99" t="s">
        <v>187</v>
      </c>
      <c r="D11" s="99" t="s">
        <v>188</v>
      </c>
      <c r="E11" s="99"/>
      <c r="F11" s="99"/>
    </row>
    <row r="12" spans="2:6" x14ac:dyDescent="0.2">
      <c r="B12" s="99">
        <v>2</v>
      </c>
      <c r="C12" s="99" t="s">
        <v>179</v>
      </c>
      <c r="D12" s="99" t="s">
        <v>244</v>
      </c>
      <c r="E12" s="99" t="s">
        <v>181</v>
      </c>
      <c r="F12" s="99" t="s">
        <v>182</v>
      </c>
    </row>
    <row r="13" spans="2:6" x14ac:dyDescent="0.2">
      <c r="B13" s="99">
        <v>3</v>
      </c>
      <c r="C13" s="99" t="s">
        <v>199</v>
      </c>
      <c r="D13" s="99"/>
      <c r="E13" s="99"/>
      <c r="F13" s="99"/>
    </row>
    <row r="14" spans="2:6" x14ac:dyDescent="0.2">
      <c r="B14" s="99">
        <v>4</v>
      </c>
      <c r="C14" s="99" t="s">
        <v>238</v>
      </c>
      <c r="D14" s="99"/>
      <c r="E14" s="99"/>
      <c r="F14" s="99"/>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C34"/>
  <sheetViews>
    <sheetView showGridLines="0" zoomScale="85" zoomScaleNormal="85" workbookViewId="0">
      <pane ySplit="3" topLeftCell="A4" activePane="bottomLeft" state="frozen"/>
      <selection activeCell="A4" sqref="A4"/>
      <selection pane="bottomLeft" activeCell="A4" sqref="A4"/>
    </sheetView>
  </sheetViews>
  <sheetFormatPr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183</v>
      </c>
    </row>
    <row r="6" spans="2:3" x14ac:dyDescent="0.2">
      <c r="B6" s="3"/>
    </row>
    <row r="13" spans="2:3" s="6" customFormat="1" x14ac:dyDescent="0.2">
      <c r="B13" s="6" t="s">
        <v>213</v>
      </c>
    </row>
    <row r="14" spans="2:3" s="7" customFormat="1" x14ac:dyDescent="0.2"/>
    <row r="15" spans="2:3" x14ac:dyDescent="0.2">
      <c r="B15" s="25" t="s">
        <v>214</v>
      </c>
      <c r="C15" s="141">
        <v>43733</v>
      </c>
    </row>
    <row r="16" spans="2:3" x14ac:dyDescent="0.2">
      <c r="B16" s="25" t="s">
        <v>215</v>
      </c>
      <c r="C16" s="108" t="s">
        <v>251</v>
      </c>
    </row>
    <row r="17" spans="2:3" x14ac:dyDescent="0.2">
      <c r="B17" s="25" t="s">
        <v>216</v>
      </c>
      <c r="C17" s="108" t="s">
        <v>252</v>
      </c>
    </row>
    <row r="18" spans="2:3" x14ac:dyDescent="0.2">
      <c r="B18" s="25" t="s">
        <v>217</v>
      </c>
      <c r="C18" s="108" t="s">
        <v>253</v>
      </c>
    </row>
    <row r="19" spans="2:3" x14ac:dyDescent="0.2">
      <c r="B19" s="25" t="s">
        <v>218</v>
      </c>
      <c r="C19" s="108" t="s">
        <v>254</v>
      </c>
    </row>
    <row r="20" spans="2:3" x14ac:dyDescent="0.2">
      <c r="B20" s="25" t="s">
        <v>142</v>
      </c>
      <c r="C20" s="144"/>
    </row>
    <row r="21" spans="2:3" x14ac:dyDescent="0.2">
      <c r="B21" s="25" t="s">
        <v>143</v>
      </c>
      <c r="C21" s="144"/>
    </row>
    <row r="22" spans="2:3" x14ac:dyDescent="0.2">
      <c r="B22" s="25" t="s">
        <v>219</v>
      </c>
      <c r="C22" s="144"/>
    </row>
    <row r="25" spans="2:3" s="6" customFormat="1" x14ac:dyDescent="0.2">
      <c r="B25" s="6" t="s">
        <v>14</v>
      </c>
    </row>
    <row r="27" spans="2:3" x14ac:dyDescent="0.2">
      <c r="B27" s="23" t="s">
        <v>142</v>
      </c>
      <c r="C27" s="23" t="s">
        <v>143</v>
      </c>
    </row>
    <row r="28" spans="2:3" x14ac:dyDescent="0.2">
      <c r="B28" s="145"/>
      <c r="C28" s="145"/>
    </row>
    <row r="30" spans="2:3" x14ac:dyDescent="0.2">
      <c r="B30" s="2" t="s">
        <v>144</v>
      </c>
    </row>
    <row r="31" spans="2:3" x14ac:dyDescent="0.2">
      <c r="B31" s="2" t="s">
        <v>145</v>
      </c>
    </row>
    <row r="32" spans="2:3" x14ac:dyDescent="0.2">
      <c r="B32" s="2" t="s">
        <v>146</v>
      </c>
    </row>
    <row r="33" spans="2:2" x14ac:dyDescent="0.2">
      <c r="B33" s="2" t="s">
        <v>147</v>
      </c>
    </row>
    <row r="34" spans="2:2" x14ac:dyDescent="0.2">
      <c r="B34" s="2" t="s">
        <v>148</v>
      </c>
    </row>
  </sheetData>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AN188"/>
  <sheetViews>
    <sheetView showGridLines="0" zoomScale="85" zoomScaleNormal="85" workbookViewId="0">
      <pane xSplit="5" ySplit="15" topLeftCell="F16" activePane="bottomRight" state="frozen"/>
      <selection activeCell="Q51" sqref="Q51"/>
      <selection pane="topRight" activeCell="Q51" sqref="Q51"/>
      <selection pane="bottomLeft" activeCell="Q51" sqref="Q51"/>
      <selection pane="bottomRight" activeCell="F16" sqref="F16"/>
    </sheetView>
  </sheetViews>
  <sheetFormatPr defaultRowHeight="12.75" x14ac:dyDescent="0.2"/>
  <cols>
    <col min="1" max="1" width="4" style="2" customWidth="1"/>
    <col min="2" max="2" width="22" style="2" customWidth="1"/>
    <col min="3" max="3" width="4.140625" style="2" customWidth="1"/>
    <col min="4" max="4" width="30.42578125" style="2" customWidth="1"/>
    <col min="5" max="5" width="21.42578125" style="2" customWidth="1"/>
    <col min="6" max="6" width="2.7109375" style="2" customWidth="1"/>
    <col min="7" max="7" width="12.5703125" style="2" customWidth="1"/>
    <col min="8" max="8" width="2.7109375" style="2" customWidth="1"/>
    <col min="9" max="9" width="15.7109375" style="2" customWidth="1"/>
    <col min="10" max="10" width="2.7109375" style="2" customWidth="1"/>
    <col min="11" max="11" width="16" style="2" bestFit="1" customWidth="1"/>
    <col min="12" max="12" width="2.7109375" style="2" customWidth="1"/>
    <col min="13" max="13" width="15.7109375" style="2" customWidth="1"/>
    <col min="14" max="14" width="2.7109375" style="2" customWidth="1"/>
    <col min="15" max="15" width="17.140625" style="2" customWidth="1"/>
    <col min="16" max="16" width="24" style="116" bestFit="1" customWidth="1"/>
    <col min="17" max="17" width="2.7109375" style="2" customWidth="1"/>
    <col min="18" max="18" width="36.28515625" style="2" bestFit="1" customWidth="1"/>
    <col min="19" max="19" width="16" style="2" bestFit="1" customWidth="1"/>
    <col min="20" max="32" width="13.7109375" style="2" customWidth="1"/>
    <col min="33" max="16384" width="9.140625" style="2"/>
  </cols>
  <sheetData>
    <row r="2" spans="2:23" s="16" customFormat="1" ht="18" x14ac:dyDescent="0.2">
      <c r="B2" s="16" t="s">
        <v>189</v>
      </c>
      <c r="P2" s="115"/>
    </row>
    <row r="4" spans="2:23" x14ac:dyDescent="0.2">
      <c r="B4" s="23" t="s">
        <v>28</v>
      </c>
    </row>
    <row r="5" spans="2:23" x14ac:dyDescent="0.2">
      <c r="B5" s="2" t="s">
        <v>177</v>
      </c>
      <c r="R5" s="126"/>
      <c r="S5" s="126"/>
      <c r="T5" s="126"/>
      <c r="U5" s="126"/>
      <c r="V5" s="66"/>
      <c r="W5" s="66"/>
    </row>
    <row r="6" spans="2:23" x14ac:dyDescent="0.2">
      <c r="B6" s="23"/>
      <c r="C6" s="1"/>
      <c r="D6" s="1"/>
      <c r="R6" s="126"/>
      <c r="S6" s="126"/>
      <c r="T6" s="126"/>
      <c r="U6" s="126"/>
      <c r="V6" s="66"/>
      <c r="W6" s="66"/>
    </row>
    <row r="7" spans="2:23" x14ac:dyDescent="0.2">
      <c r="B7" s="23" t="s">
        <v>97</v>
      </c>
      <c r="G7" s="17"/>
      <c r="O7" s="86" t="s">
        <v>149</v>
      </c>
      <c r="P7" s="117"/>
      <c r="R7" s="126"/>
      <c r="T7" s="126"/>
      <c r="W7" s="66"/>
    </row>
    <row r="8" spans="2:23" x14ac:dyDescent="0.2">
      <c r="B8" s="2" t="s">
        <v>113</v>
      </c>
      <c r="D8" s="64" t="str">
        <f>'Controles ACM'!I40</f>
        <v>REKENVOLUME VOLDOET</v>
      </c>
      <c r="G8" s="17"/>
      <c r="O8" s="87" t="s">
        <v>150</v>
      </c>
      <c r="P8" s="118" t="s">
        <v>151</v>
      </c>
      <c r="R8" s="126"/>
      <c r="T8" s="126"/>
    </row>
    <row r="9" spans="2:23" x14ac:dyDescent="0.2">
      <c r="B9" s="2" t="s">
        <v>93</v>
      </c>
      <c r="D9" s="64" t="str">
        <f>'Controles ACM'!I32</f>
        <v>TARIEVENVOORSTEL VOLDOET</v>
      </c>
      <c r="G9" s="17"/>
      <c r="O9" s="87" t="s">
        <v>152</v>
      </c>
      <c r="P9" s="118" t="s">
        <v>153</v>
      </c>
      <c r="R9" s="66"/>
      <c r="T9" s="66"/>
    </row>
    <row r="10" spans="2:23" x14ac:dyDescent="0.2">
      <c r="B10" s="2" t="s">
        <v>114</v>
      </c>
      <c r="D10" s="64">
        <f>'Controles ACM'!I30</f>
        <v>22.979732371866703</v>
      </c>
      <c r="O10" s="88" t="s">
        <v>154</v>
      </c>
      <c r="P10" s="119" t="s">
        <v>155</v>
      </c>
      <c r="R10" s="127"/>
      <c r="T10" s="66"/>
    </row>
    <row r="11" spans="2:23" x14ac:dyDescent="0.2">
      <c r="O11" s="2" t="s">
        <v>156</v>
      </c>
      <c r="R11" s="123"/>
    </row>
    <row r="14" spans="2:23" s="6" customFormat="1" x14ac:dyDescent="0.2">
      <c r="B14" s="6" t="s">
        <v>53</v>
      </c>
      <c r="G14" s="6" t="s">
        <v>26</v>
      </c>
      <c r="I14" s="6" t="s">
        <v>82</v>
      </c>
      <c r="K14" s="6" t="s">
        <v>26</v>
      </c>
      <c r="M14" s="6" t="s">
        <v>83</v>
      </c>
      <c r="P14" s="120"/>
    </row>
    <row r="16" spans="2:23" x14ac:dyDescent="0.2">
      <c r="F16" s="100"/>
    </row>
    <row r="17" spans="2:21" s="6" customFormat="1" x14ac:dyDescent="0.2">
      <c r="B17" s="6" t="s">
        <v>159</v>
      </c>
      <c r="P17" s="120"/>
    </row>
    <row r="19" spans="2:21" x14ac:dyDescent="0.2">
      <c r="B19" s="23" t="s">
        <v>54</v>
      </c>
      <c r="Q19" s="7"/>
      <c r="R19" s="7"/>
      <c r="S19" s="7"/>
      <c r="T19" s="7"/>
      <c r="U19" s="7"/>
    </row>
    <row r="20" spans="2:21" x14ac:dyDescent="0.2">
      <c r="B20" s="2" t="s">
        <v>55</v>
      </c>
      <c r="G20" s="2" t="s">
        <v>84</v>
      </c>
      <c r="I20" s="36">
        <v>188011.04723781827</v>
      </c>
      <c r="K20" s="2" t="s">
        <v>85</v>
      </c>
      <c r="M20" s="102">
        <v>18</v>
      </c>
      <c r="O20" s="65">
        <f>'Controles ACM'!$I$52</f>
        <v>0</v>
      </c>
      <c r="Q20" s="7"/>
      <c r="R20" s="103"/>
      <c r="S20" s="129"/>
      <c r="T20" s="7"/>
      <c r="U20" s="7"/>
    </row>
    <row r="21" spans="2:21" x14ac:dyDescent="0.2">
      <c r="B21" s="2" t="s">
        <v>56</v>
      </c>
      <c r="G21" s="2" t="s">
        <v>84</v>
      </c>
      <c r="I21" s="37">
        <v>603938.88779902353</v>
      </c>
      <c r="K21" s="2" t="s">
        <v>86</v>
      </c>
      <c r="M21" s="102">
        <v>27.299999999999997</v>
      </c>
      <c r="O21" s="100">
        <f>'Controles ACM'!$I$53</f>
        <v>3.4996343584373202E-2</v>
      </c>
      <c r="P21" s="121"/>
      <c r="Q21" s="7"/>
      <c r="R21" s="103"/>
      <c r="S21" s="129"/>
      <c r="T21" s="7"/>
      <c r="U21" s="7"/>
    </row>
    <row r="22" spans="2:21" x14ac:dyDescent="0.2">
      <c r="I22" s="38"/>
      <c r="O22" s="100"/>
      <c r="Q22" s="7"/>
      <c r="R22" s="103"/>
      <c r="S22" s="129"/>
      <c r="T22" s="7"/>
      <c r="U22" s="7"/>
    </row>
    <row r="23" spans="2:21" x14ac:dyDescent="0.2">
      <c r="B23" s="23" t="s">
        <v>57</v>
      </c>
      <c r="I23" s="38"/>
      <c r="O23" s="100"/>
      <c r="Q23" s="7"/>
      <c r="R23" s="103"/>
      <c r="S23" s="129"/>
      <c r="T23" s="7"/>
      <c r="U23" s="7"/>
    </row>
    <row r="24" spans="2:21" x14ac:dyDescent="0.2">
      <c r="B24" s="2" t="s">
        <v>55</v>
      </c>
      <c r="G24" s="2" t="s">
        <v>84</v>
      </c>
      <c r="I24" s="36">
        <v>552.69763009924861</v>
      </c>
      <c r="K24" s="2" t="s">
        <v>85</v>
      </c>
      <c r="M24" s="102">
        <v>18</v>
      </c>
      <c r="O24" s="65">
        <f>'Controles ACM'!$I$52</f>
        <v>0</v>
      </c>
      <c r="Q24" s="7"/>
      <c r="R24" s="103"/>
      <c r="S24" s="129"/>
      <c r="T24" s="7"/>
      <c r="U24" s="7"/>
    </row>
    <row r="25" spans="2:21" x14ac:dyDescent="0.2">
      <c r="B25" s="2" t="s">
        <v>56</v>
      </c>
      <c r="G25" s="2" t="s">
        <v>84</v>
      </c>
      <c r="I25" s="37">
        <v>38014.180481653377</v>
      </c>
      <c r="K25" s="2" t="s">
        <v>86</v>
      </c>
      <c r="M25" s="102">
        <v>27.299999999999997</v>
      </c>
      <c r="O25" s="100">
        <f>'Controles ACM'!$I$53</f>
        <v>3.4996343584373202E-2</v>
      </c>
      <c r="Q25" s="7"/>
      <c r="R25" s="103"/>
      <c r="S25" s="129"/>
      <c r="T25" s="7"/>
      <c r="U25" s="7"/>
    </row>
    <row r="26" spans="2:21" ht="14.25" x14ac:dyDescent="0.2">
      <c r="I26" s="40"/>
      <c r="O26" s="100"/>
      <c r="Q26" s="7"/>
      <c r="R26" s="130"/>
      <c r="S26" s="7"/>
      <c r="T26" s="7"/>
      <c r="U26" s="7"/>
    </row>
    <row r="27" spans="2:21" ht="14.25" x14ac:dyDescent="0.2">
      <c r="B27" s="23" t="s">
        <v>58</v>
      </c>
      <c r="I27" s="40"/>
      <c r="O27" s="100"/>
      <c r="Q27" s="7"/>
      <c r="R27" s="130"/>
      <c r="S27" s="7"/>
      <c r="T27" s="7"/>
      <c r="U27" s="7"/>
    </row>
    <row r="28" spans="2:21" x14ac:dyDescent="0.2">
      <c r="B28" s="2" t="s">
        <v>55</v>
      </c>
      <c r="G28" s="2" t="s">
        <v>84</v>
      </c>
      <c r="I28" s="36">
        <v>179.52250022013411</v>
      </c>
      <c r="K28" s="2" t="s">
        <v>85</v>
      </c>
      <c r="M28" s="102">
        <v>538.43999999999994</v>
      </c>
      <c r="O28" s="100">
        <f>'Controles ACM'!$I$54</f>
        <v>2.9274175321714946E-2</v>
      </c>
      <c r="Q28" s="7"/>
      <c r="R28" s="103"/>
      <c r="S28" s="7"/>
      <c r="T28" s="7"/>
      <c r="U28" s="7"/>
    </row>
    <row r="29" spans="2:21" x14ac:dyDescent="0.2">
      <c r="B29" s="2" t="s">
        <v>59</v>
      </c>
      <c r="G29" s="2" t="s">
        <v>84</v>
      </c>
      <c r="I29" s="39">
        <v>10827.62918600702</v>
      </c>
      <c r="K29" s="2" t="s">
        <v>86</v>
      </c>
      <c r="M29" s="102">
        <v>23.04</v>
      </c>
      <c r="O29" s="100">
        <f>'Controles ACM'!$I$54</f>
        <v>2.9274175321714946E-2</v>
      </c>
      <c r="Q29" s="7"/>
      <c r="R29" s="103"/>
      <c r="S29" s="7"/>
      <c r="T29" s="7"/>
      <c r="U29" s="7"/>
    </row>
    <row r="30" spans="2:21" x14ac:dyDescent="0.2">
      <c r="B30" s="2" t="s">
        <v>60</v>
      </c>
      <c r="G30" s="2" t="s">
        <v>84</v>
      </c>
      <c r="I30" s="39">
        <v>50771.303444784076</v>
      </c>
      <c r="K30" s="2" t="s">
        <v>86</v>
      </c>
      <c r="M30" s="102">
        <v>23.04</v>
      </c>
      <c r="O30" s="100">
        <f>'Controles ACM'!$I$54</f>
        <v>2.9274175321714946E-2</v>
      </c>
      <c r="Q30" s="7"/>
      <c r="R30" s="103"/>
      <c r="S30" s="7"/>
      <c r="T30" s="7"/>
      <c r="U30" s="7"/>
    </row>
    <row r="31" spans="2:21" x14ac:dyDescent="0.2">
      <c r="B31" s="2" t="s">
        <v>61</v>
      </c>
      <c r="G31" s="2" t="s">
        <v>84</v>
      </c>
      <c r="I31" s="37">
        <v>0</v>
      </c>
      <c r="K31" s="2" t="s">
        <v>86</v>
      </c>
      <c r="M31" s="102">
        <v>0</v>
      </c>
      <c r="O31" s="100">
        <f>'Controles ACM'!$I$54</f>
        <v>2.9274175321714946E-2</v>
      </c>
      <c r="Q31" s="7"/>
      <c r="R31" s="103"/>
      <c r="S31" s="7"/>
      <c r="T31" s="7"/>
      <c r="U31" s="7"/>
    </row>
    <row r="33" spans="2:39" x14ac:dyDescent="0.2">
      <c r="K33" s="114"/>
      <c r="M33" s="113"/>
    </row>
    <row r="34" spans="2:39" x14ac:dyDescent="0.2">
      <c r="M34" s="113"/>
    </row>
    <row r="36" spans="2:39" s="6" customFormat="1" x14ac:dyDescent="0.2">
      <c r="B36" s="6" t="s">
        <v>160</v>
      </c>
      <c r="P36" s="120"/>
    </row>
    <row r="38" spans="2:39" x14ac:dyDescent="0.2">
      <c r="B38" s="23" t="s">
        <v>62</v>
      </c>
      <c r="Q38" s="7"/>
      <c r="R38" s="7"/>
      <c r="S38" s="7"/>
      <c r="T38" s="7"/>
    </row>
    <row r="39" spans="2:39" x14ac:dyDescent="0.2">
      <c r="Q39" s="7"/>
      <c r="R39" s="7"/>
      <c r="S39" s="7"/>
      <c r="T39" s="7"/>
    </row>
    <row r="40" spans="2:39" x14ac:dyDescent="0.2">
      <c r="B40" s="23" t="s">
        <v>63</v>
      </c>
      <c r="Q40" s="7"/>
      <c r="R40" s="7"/>
      <c r="S40" s="7"/>
      <c r="T40" s="7"/>
      <c r="AB40" s="134"/>
      <c r="AC40" s="134"/>
      <c r="AD40" s="134"/>
      <c r="AE40" s="134"/>
      <c r="AF40" s="134"/>
      <c r="AG40" s="134"/>
      <c r="AH40" s="134"/>
      <c r="AI40" s="134"/>
      <c r="AJ40" s="134"/>
      <c r="AK40" s="134"/>
      <c r="AL40" s="134"/>
      <c r="AM40" s="134"/>
    </row>
    <row r="41" spans="2:39" x14ac:dyDescent="0.2">
      <c r="B41" s="2" t="s">
        <v>64</v>
      </c>
      <c r="G41" s="2" t="s">
        <v>84</v>
      </c>
      <c r="I41" s="36">
        <v>184701.58903101986</v>
      </c>
      <c r="K41" s="35" t="s">
        <v>87</v>
      </c>
      <c r="M41" s="102">
        <v>28.200000000000003</v>
      </c>
      <c r="O41" s="66">
        <f>'Controles ACM'!$I$64</f>
        <v>3.4614942024259632E-2</v>
      </c>
      <c r="Q41" s="7"/>
      <c r="R41" s="103"/>
      <c r="S41" s="129"/>
      <c r="T41" s="7"/>
      <c r="AB41" s="135"/>
      <c r="AC41" s="134"/>
      <c r="AD41" s="134"/>
      <c r="AE41" s="134"/>
      <c r="AF41" s="134"/>
      <c r="AG41" s="134"/>
      <c r="AH41" s="134"/>
      <c r="AI41" s="134"/>
      <c r="AJ41" s="134"/>
      <c r="AK41" s="134"/>
      <c r="AL41" s="134"/>
      <c r="AM41" s="134"/>
    </row>
    <row r="42" spans="2:39" x14ac:dyDescent="0.2">
      <c r="B42" s="2" t="s">
        <v>65</v>
      </c>
      <c r="G42" s="2" t="s">
        <v>84</v>
      </c>
      <c r="I42" s="39">
        <v>126.07011253394201</v>
      </c>
      <c r="K42" s="35" t="s">
        <v>87</v>
      </c>
      <c r="M42" s="102">
        <v>57</v>
      </c>
      <c r="O42" s="66">
        <f>'Controles ACM'!$I$64</f>
        <v>3.4614942024259632E-2</v>
      </c>
      <c r="Q42" s="7"/>
      <c r="R42" s="103"/>
      <c r="S42" s="129"/>
      <c r="T42" s="7"/>
      <c r="Z42" s="114">
        <f>+AM42-R41</f>
        <v>0</v>
      </c>
      <c r="AB42" s="134"/>
      <c r="AC42" s="134"/>
      <c r="AD42" s="134"/>
      <c r="AE42" s="134"/>
      <c r="AF42" s="134"/>
      <c r="AG42" s="134"/>
      <c r="AH42" s="134"/>
      <c r="AI42" s="136"/>
      <c r="AJ42" s="134"/>
      <c r="AK42" s="137"/>
      <c r="AL42" s="134"/>
      <c r="AM42" s="139"/>
    </row>
    <row r="43" spans="2:39" x14ac:dyDescent="0.2">
      <c r="B43" s="2" t="s">
        <v>66</v>
      </c>
      <c r="G43" s="2" t="s">
        <v>84</v>
      </c>
      <c r="I43" s="39">
        <v>2539.5010462371633</v>
      </c>
      <c r="K43" s="35" t="s">
        <v>87</v>
      </c>
      <c r="M43" s="102">
        <v>61.679999999999993</v>
      </c>
      <c r="O43" s="112">
        <f>'Controles ACM'!$I$64</f>
        <v>3.4614942024259632E-2</v>
      </c>
      <c r="Q43" s="7"/>
      <c r="R43" s="103"/>
      <c r="S43" s="129"/>
      <c r="T43" s="7"/>
      <c r="AB43" s="134"/>
      <c r="AC43" s="134"/>
      <c r="AD43" s="134"/>
      <c r="AE43" s="134"/>
      <c r="AF43" s="134"/>
      <c r="AG43" s="134"/>
      <c r="AH43" s="134"/>
      <c r="AI43" s="136"/>
      <c r="AJ43" s="134"/>
      <c r="AK43" s="137"/>
      <c r="AL43" s="134"/>
      <c r="AM43" s="139"/>
    </row>
    <row r="44" spans="2:39" x14ac:dyDescent="0.2">
      <c r="B44" s="2" t="s">
        <v>67</v>
      </c>
      <c r="G44" s="2" t="s">
        <v>84</v>
      </c>
      <c r="I44" s="37">
        <v>653.9017663200874</v>
      </c>
      <c r="K44" s="35" t="s">
        <v>87</v>
      </c>
      <c r="M44" s="102">
        <v>102</v>
      </c>
      <c r="O44" s="66">
        <f>'Controles ACM'!$I$64</f>
        <v>3.4614942024259632E-2</v>
      </c>
      <c r="Q44" s="7"/>
      <c r="R44" s="103"/>
      <c r="S44" s="129"/>
      <c r="T44" s="7"/>
      <c r="AB44" s="134"/>
      <c r="AC44" s="134"/>
      <c r="AD44" s="134"/>
      <c r="AE44" s="134"/>
      <c r="AF44" s="134"/>
      <c r="AG44" s="134"/>
      <c r="AH44" s="134"/>
      <c r="AI44" s="136"/>
      <c r="AJ44" s="134"/>
      <c r="AK44" s="137"/>
      <c r="AL44" s="134"/>
      <c r="AM44" s="139"/>
    </row>
    <row r="45" spans="2:39" x14ac:dyDescent="0.2">
      <c r="I45" s="38"/>
      <c r="K45" s="35"/>
      <c r="M45" s="103"/>
      <c r="Q45" s="7"/>
      <c r="R45" s="7"/>
      <c r="S45" s="129"/>
      <c r="T45" s="7"/>
      <c r="AB45" s="134"/>
      <c r="AC45" s="134"/>
      <c r="AD45" s="134"/>
      <c r="AE45" s="134"/>
      <c r="AF45" s="134"/>
      <c r="AG45" s="134"/>
      <c r="AH45" s="134"/>
      <c r="AI45" s="136"/>
      <c r="AJ45" s="134"/>
      <c r="AK45" s="137"/>
      <c r="AL45" s="134"/>
      <c r="AM45" s="139"/>
    </row>
    <row r="46" spans="2:39" x14ac:dyDescent="0.2">
      <c r="B46" s="23" t="s">
        <v>68</v>
      </c>
      <c r="I46" s="38"/>
      <c r="K46" s="35"/>
      <c r="M46" s="103"/>
      <c r="Q46" s="7"/>
      <c r="R46" s="7"/>
      <c r="S46" s="129"/>
      <c r="T46" s="7"/>
      <c r="AB46" s="134"/>
      <c r="AC46" s="134"/>
      <c r="AD46" s="134"/>
      <c r="AE46" s="134"/>
      <c r="AF46" s="134"/>
      <c r="AG46" s="134"/>
      <c r="AH46" s="134"/>
      <c r="AI46" s="136"/>
      <c r="AJ46" s="134"/>
      <c r="AK46" s="137"/>
      <c r="AL46" s="134"/>
      <c r="AM46" s="140"/>
    </row>
    <row r="47" spans="2:39" x14ac:dyDescent="0.2">
      <c r="B47" s="2" t="s">
        <v>64</v>
      </c>
      <c r="G47" s="2" t="s">
        <v>84</v>
      </c>
      <c r="I47" s="36">
        <v>0</v>
      </c>
      <c r="K47" s="35" t="s">
        <v>87</v>
      </c>
      <c r="M47" s="102"/>
      <c r="O47" s="66">
        <f>'Controles ACM'!$I$64</f>
        <v>3.4614942024259632E-2</v>
      </c>
      <c r="Q47" s="7"/>
      <c r="R47" s="7"/>
      <c r="S47" s="129"/>
      <c r="T47" s="7"/>
      <c r="AB47" s="135"/>
      <c r="AC47" s="134"/>
      <c r="AD47" s="134"/>
      <c r="AE47" s="134"/>
      <c r="AF47" s="134"/>
      <c r="AG47" s="134"/>
      <c r="AH47" s="134"/>
      <c r="AI47" s="136"/>
      <c r="AJ47" s="134"/>
      <c r="AK47" s="137"/>
      <c r="AL47" s="134"/>
      <c r="AM47" s="140"/>
    </row>
    <row r="48" spans="2:39" x14ac:dyDescent="0.2">
      <c r="B48" s="2" t="s">
        <v>65</v>
      </c>
      <c r="G48" s="2" t="s">
        <v>84</v>
      </c>
      <c r="I48" s="39">
        <v>0</v>
      </c>
      <c r="K48" s="35" t="s">
        <v>87</v>
      </c>
      <c r="M48" s="102"/>
      <c r="O48" s="66">
        <f>'Controles ACM'!$I$64</f>
        <v>3.4614942024259632E-2</v>
      </c>
      <c r="Q48" s="7"/>
      <c r="R48" s="7"/>
      <c r="S48" s="129"/>
      <c r="T48" s="7"/>
      <c r="AB48" s="134"/>
      <c r="AC48" s="134"/>
      <c r="AD48" s="134"/>
      <c r="AE48" s="134"/>
      <c r="AF48" s="134"/>
      <c r="AG48" s="134"/>
      <c r="AH48" s="134"/>
      <c r="AI48" s="136"/>
      <c r="AJ48" s="134"/>
      <c r="AK48" s="137"/>
      <c r="AL48" s="134"/>
      <c r="AM48" s="139"/>
    </row>
    <row r="49" spans="2:39" x14ac:dyDescent="0.2">
      <c r="B49" s="2" t="s">
        <v>66</v>
      </c>
      <c r="G49" s="2" t="s">
        <v>84</v>
      </c>
      <c r="I49" s="39">
        <v>0</v>
      </c>
      <c r="K49" s="35" t="s">
        <v>87</v>
      </c>
      <c r="M49" s="102"/>
      <c r="O49" s="66">
        <f>'Controles ACM'!$I$64</f>
        <v>3.4614942024259632E-2</v>
      </c>
      <c r="Q49" s="7"/>
      <c r="R49" s="7"/>
      <c r="S49" s="129"/>
      <c r="T49" s="7"/>
      <c r="AB49" s="134"/>
      <c r="AC49" s="134"/>
      <c r="AD49" s="134"/>
      <c r="AE49" s="134"/>
      <c r="AF49" s="134"/>
      <c r="AG49" s="134"/>
      <c r="AH49" s="134"/>
      <c r="AI49" s="136"/>
      <c r="AJ49" s="134"/>
      <c r="AK49" s="137"/>
      <c r="AL49" s="134"/>
      <c r="AM49" s="139"/>
    </row>
    <row r="50" spans="2:39" x14ac:dyDescent="0.2">
      <c r="B50" s="2" t="s">
        <v>67</v>
      </c>
      <c r="G50" s="2" t="s">
        <v>84</v>
      </c>
      <c r="I50" s="37">
        <v>0</v>
      </c>
      <c r="K50" s="35" t="s">
        <v>87</v>
      </c>
      <c r="M50" s="102"/>
      <c r="O50" s="66">
        <f>'Controles ACM'!$I$64</f>
        <v>3.4614942024259632E-2</v>
      </c>
      <c r="Q50" s="7"/>
      <c r="R50" s="7"/>
      <c r="S50" s="129"/>
      <c r="T50" s="7"/>
      <c r="AB50" s="134"/>
      <c r="AC50" s="134"/>
      <c r="AD50" s="134"/>
      <c r="AE50" s="134"/>
      <c r="AF50" s="134"/>
      <c r="AG50" s="134"/>
      <c r="AH50" s="134"/>
      <c r="AI50" s="136"/>
      <c r="AJ50" s="134"/>
      <c r="AK50" s="137"/>
      <c r="AL50" s="134"/>
      <c r="AM50" s="139"/>
    </row>
    <row r="51" spans="2:39" x14ac:dyDescent="0.2">
      <c r="I51" s="38"/>
      <c r="K51" s="35"/>
      <c r="M51" s="38"/>
      <c r="Q51" s="7"/>
      <c r="R51" s="7"/>
      <c r="S51" s="129"/>
      <c r="T51" s="7"/>
      <c r="AB51" s="134"/>
      <c r="AC51" s="134"/>
      <c r="AD51" s="134"/>
      <c r="AE51" s="134"/>
      <c r="AF51" s="134"/>
      <c r="AG51" s="134"/>
      <c r="AH51" s="134"/>
      <c r="AI51" s="136"/>
      <c r="AJ51" s="134"/>
      <c r="AK51" s="137"/>
      <c r="AL51" s="134"/>
      <c r="AM51" s="139"/>
    </row>
    <row r="52" spans="2:39" x14ac:dyDescent="0.2">
      <c r="I52" s="38"/>
      <c r="K52" s="35"/>
      <c r="M52" s="38"/>
      <c r="Q52" s="7"/>
      <c r="R52" s="7"/>
      <c r="S52" s="129"/>
      <c r="T52" s="7"/>
      <c r="AB52" s="134"/>
      <c r="AC52" s="134"/>
      <c r="AD52" s="134"/>
      <c r="AE52" s="134"/>
      <c r="AF52" s="134"/>
      <c r="AG52" s="134"/>
      <c r="AH52" s="134"/>
      <c r="AI52" s="136"/>
      <c r="AJ52" s="134"/>
      <c r="AK52" s="137"/>
      <c r="AL52" s="134"/>
      <c r="AM52" s="136"/>
    </row>
    <row r="53" spans="2:39" x14ac:dyDescent="0.2">
      <c r="I53" s="38"/>
      <c r="K53" s="35"/>
      <c r="M53" s="38"/>
      <c r="Q53" s="7"/>
      <c r="R53" s="7"/>
      <c r="S53" s="129"/>
      <c r="T53" s="7"/>
      <c r="AB53" s="134"/>
      <c r="AC53" s="134"/>
      <c r="AD53" s="134"/>
      <c r="AE53" s="134"/>
      <c r="AF53" s="134"/>
      <c r="AG53" s="134"/>
      <c r="AH53" s="134"/>
      <c r="AI53" s="136"/>
      <c r="AJ53" s="134"/>
      <c r="AK53" s="137"/>
      <c r="AL53" s="134"/>
      <c r="AM53" s="136"/>
    </row>
    <row r="54" spans="2:39" x14ac:dyDescent="0.2">
      <c r="B54" s="23" t="s">
        <v>69</v>
      </c>
      <c r="I54" s="38"/>
      <c r="K54" s="35"/>
      <c r="M54" s="38"/>
      <c r="Q54" s="7"/>
      <c r="R54" s="7"/>
      <c r="S54" s="129"/>
      <c r="AB54" s="134"/>
      <c r="AC54" s="134"/>
      <c r="AD54" s="134"/>
      <c r="AE54" s="134"/>
      <c r="AF54" s="134"/>
      <c r="AG54" s="134"/>
      <c r="AH54" s="134"/>
      <c r="AI54" s="136"/>
      <c r="AJ54" s="134"/>
      <c r="AK54" s="137"/>
      <c r="AL54" s="134"/>
      <c r="AM54" s="136"/>
    </row>
    <row r="55" spans="2:39" x14ac:dyDescent="0.2">
      <c r="I55" s="38"/>
      <c r="K55" s="35"/>
      <c r="M55" s="38"/>
      <c r="Q55" s="7"/>
      <c r="R55" s="7"/>
      <c r="S55" s="129"/>
      <c r="AB55" s="135"/>
      <c r="AC55" s="134"/>
      <c r="AD55" s="134"/>
      <c r="AE55" s="134"/>
      <c r="AF55" s="134"/>
      <c r="AG55" s="134"/>
      <c r="AH55" s="134"/>
      <c r="AI55" s="136"/>
      <c r="AJ55" s="134"/>
      <c r="AK55" s="137"/>
      <c r="AL55" s="134"/>
      <c r="AM55" s="136"/>
    </row>
    <row r="56" spans="2:39" x14ac:dyDescent="0.2">
      <c r="B56" s="23" t="s">
        <v>63</v>
      </c>
      <c r="I56" s="38"/>
      <c r="K56" s="35"/>
      <c r="M56" s="38"/>
      <c r="Q56" s="7"/>
      <c r="R56" s="129"/>
      <c r="S56" s="129"/>
      <c r="AB56" s="134"/>
      <c r="AC56" s="134"/>
      <c r="AD56" s="134"/>
      <c r="AE56" s="134"/>
      <c r="AF56" s="134"/>
      <c r="AG56" s="134"/>
      <c r="AH56" s="134"/>
      <c r="AI56" s="136"/>
      <c r="AJ56" s="134"/>
      <c r="AK56" s="137"/>
      <c r="AL56" s="134"/>
      <c r="AM56" s="136"/>
    </row>
    <row r="57" spans="2:39" x14ac:dyDescent="0.2">
      <c r="B57" s="2" t="s">
        <v>70</v>
      </c>
      <c r="G57" s="2" t="s">
        <v>84</v>
      </c>
      <c r="I57" s="36">
        <v>193.94954212108632</v>
      </c>
      <c r="K57" s="35" t="s">
        <v>87</v>
      </c>
      <c r="M57" s="102">
        <v>361.44</v>
      </c>
      <c r="O57" s="112">
        <f>'Controles ACM'!$I$73</f>
        <v>2.9360222386494295</v>
      </c>
      <c r="Q57" s="7"/>
      <c r="R57" s="103"/>
      <c r="S57" s="129"/>
      <c r="AB57" s="135"/>
      <c r="AC57" s="134"/>
      <c r="AD57" s="134"/>
      <c r="AE57" s="134"/>
      <c r="AF57" s="134"/>
      <c r="AG57" s="134"/>
      <c r="AH57" s="134"/>
      <c r="AI57" s="136"/>
      <c r="AJ57" s="134"/>
      <c r="AK57" s="137"/>
      <c r="AL57" s="134"/>
      <c r="AM57" s="136"/>
    </row>
    <row r="58" spans="2:39" x14ac:dyDescent="0.2">
      <c r="B58" s="2" t="s">
        <v>71</v>
      </c>
      <c r="G58" s="2" t="s">
        <v>84</v>
      </c>
      <c r="I58" s="39">
        <v>250.83846119979373</v>
      </c>
      <c r="K58" s="35" t="s">
        <v>87</v>
      </c>
      <c r="M58" s="102">
        <v>361.44</v>
      </c>
      <c r="O58" s="112">
        <f>'Controles ACM'!$I$73</f>
        <v>2.9360222386494295</v>
      </c>
      <c r="Q58" s="7"/>
      <c r="R58" s="103"/>
      <c r="S58" s="129"/>
      <c r="AB58" s="134"/>
      <c r="AC58" s="134"/>
      <c r="AD58" s="134"/>
      <c r="AE58" s="134"/>
      <c r="AF58" s="134"/>
      <c r="AG58" s="134"/>
      <c r="AH58" s="134"/>
      <c r="AI58" s="136"/>
      <c r="AJ58" s="134"/>
      <c r="AK58" s="137"/>
      <c r="AL58" s="134"/>
      <c r="AM58" s="139"/>
    </row>
    <row r="59" spans="2:39" x14ac:dyDescent="0.2">
      <c r="B59" s="2" t="s">
        <v>72</v>
      </c>
      <c r="G59" s="2" t="s">
        <v>84</v>
      </c>
      <c r="I59" s="39">
        <v>93.812167125803498</v>
      </c>
      <c r="K59" s="35" t="s">
        <v>87</v>
      </c>
      <c r="M59" s="102">
        <v>361.44</v>
      </c>
      <c r="O59" s="112">
        <f>'Controles ACM'!$I$73</f>
        <v>2.9360222386494295</v>
      </c>
      <c r="Q59" s="7"/>
      <c r="R59" s="103"/>
      <c r="S59" s="129"/>
      <c r="AB59" s="134"/>
      <c r="AC59" s="134"/>
      <c r="AD59" s="134"/>
      <c r="AE59" s="134"/>
      <c r="AF59" s="134"/>
      <c r="AG59" s="134"/>
      <c r="AH59" s="134"/>
      <c r="AI59" s="136"/>
      <c r="AJ59" s="134"/>
      <c r="AK59" s="137"/>
      <c r="AL59" s="134"/>
      <c r="AM59" s="139"/>
    </row>
    <row r="60" spans="2:39" x14ac:dyDescent="0.2">
      <c r="B60" s="2" t="s">
        <v>73</v>
      </c>
      <c r="G60" s="2" t="s">
        <v>84</v>
      </c>
      <c r="I60" s="39">
        <v>52.896758997194866</v>
      </c>
      <c r="K60" s="35" t="s">
        <v>87</v>
      </c>
      <c r="M60" s="102">
        <v>361.44</v>
      </c>
      <c r="O60" s="112">
        <f>'Controles ACM'!$I$73</f>
        <v>2.9360222386494295</v>
      </c>
      <c r="Q60" s="7"/>
      <c r="R60" s="103"/>
      <c r="S60" s="129"/>
      <c r="AB60" s="134"/>
      <c r="AC60" s="134"/>
      <c r="AD60" s="134"/>
      <c r="AE60" s="134"/>
      <c r="AF60" s="134"/>
      <c r="AG60" s="134"/>
      <c r="AH60" s="134"/>
      <c r="AI60" s="136"/>
      <c r="AJ60" s="134"/>
      <c r="AK60" s="137"/>
      <c r="AL60" s="134"/>
      <c r="AM60" s="139"/>
    </row>
    <row r="61" spans="2:39" x14ac:dyDescent="0.2">
      <c r="B61" s="2" t="s">
        <v>74</v>
      </c>
      <c r="G61" s="2" t="s">
        <v>84</v>
      </c>
      <c r="I61" s="39">
        <v>11.894277142533682</v>
      </c>
      <c r="K61" s="35" t="s">
        <v>87</v>
      </c>
      <c r="M61" s="102">
        <v>446.4</v>
      </c>
      <c r="O61" s="112">
        <f>'Controles ACM'!$I$73</f>
        <v>2.9360222386494295</v>
      </c>
      <c r="Q61" s="7"/>
      <c r="R61" s="103"/>
      <c r="S61" s="129"/>
      <c r="AB61" s="134"/>
      <c r="AC61" s="134"/>
      <c r="AD61" s="134"/>
      <c r="AE61" s="134"/>
      <c r="AF61" s="134"/>
      <c r="AG61" s="134"/>
      <c r="AH61" s="134"/>
      <c r="AI61" s="136"/>
      <c r="AJ61" s="134"/>
      <c r="AK61" s="137"/>
      <c r="AL61" s="134"/>
      <c r="AM61" s="139"/>
    </row>
    <row r="62" spans="2:39" x14ac:dyDescent="0.2">
      <c r="B62" s="2" t="s">
        <v>75</v>
      </c>
      <c r="G62" s="2" t="s">
        <v>84</v>
      </c>
      <c r="I62" s="39">
        <v>0.33275217932752182</v>
      </c>
      <c r="K62" s="35" t="s">
        <v>87</v>
      </c>
      <c r="M62" s="102">
        <v>446.4</v>
      </c>
      <c r="O62" s="112">
        <f>'Controles ACM'!$I$73</f>
        <v>2.9360222386494295</v>
      </c>
      <c r="Q62" s="7"/>
      <c r="R62" s="103"/>
      <c r="S62" s="129"/>
      <c r="AB62" s="134"/>
      <c r="AC62" s="134"/>
      <c r="AD62" s="134"/>
      <c r="AE62" s="134"/>
      <c r="AF62" s="134"/>
      <c r="AG62" s="134"/>
      <c r="AH62" s="134"/>
      <c r="AI62" s="136"/>
      <c r="AJ62" s="134"/>
      <c r="AK62" s="137"/>
      <c r="AL62" s="134"/>
      <c r="AM62" s="139"/>
    </row>
    <row r="63" spans="2:39" x14ac:dyDescent="0.2">
      <c r="B63" s="2" t="s">
        <v>76</v>
      </c>
      <c r="G63" s="2" t="s">
        <v>84</v>
      </c>
      <c r="I63" s="39">
        <v>0.99941884599418851</v>
      </c>
      <c r="K63" s="35" t="s">
        <v>87</v>
      </c>
      <c r="M63" s="102">
        <v>542.52</v>
      </c>
      <c r="O63" s="112">
        <f>'Controles ACM'!$I$73</f>
        <v>2.9360222386494295</v>
      </c>
      <c r="Q63" s="7"/>
      <c r="R63" s="103"/>
      <c r="S63" s="129"/>
      <c r="AB63" s="134"/>
      <c r="AC63" s="134"/>
      <c r="AD63" s="134"/>
      <c r="AE63" s="134"/>
      <c r="AF63" s="134"/>
      <c r="AG63" s="134"/>
      <c r="AH63" s="134"/>
      <c r="AI63" s="136"/>
      <c r="AJ63" s="134"/>
      <c r="AK63" s="137"/>
      <c r="AL63" s="134"/>
      <c r="AM63" s="139"/>
    </row>
    <row r="64" spans="2:39" x14ac:dyDescent="0.2">
      <c r="B64" s="2" t="s">
        <v>77</v>
      </c>
      <c r="G64" s="2" t="s">
        <v>84</v>
      </c>
      <c r="I64" s="37">
        <v>0</v>
      </c>
      <c r="K64" s="35" t="s">
        <v>87</v>
      </c>
      <c r="M64" s="102">
        <v>542.52</v>
      </c>
      <c r="O64" s="112">
        <f>'Controles ACM'!$I$73</f>
        <v>2.9360222386494295</v>
      </c>
      <c r="Q64" s="7"/>
      <c r="R64" s="103"/>
      <c r="S64" s="129"/>
      <c r="AB64" s="134"/>
      <c r="AC64" s="134"/>
      <c r="AD64" s="134"/>
      <c r="AE64" s="134"/>
      <c r="AF64" s="134"/>
      <c r="AG64" s="134"/>
      <c r="AH64" s="134"/>
      <c r="AI64" s="136"/>
      <c r="AJ64" s="134"/>
      <c r="AK64" s="137"/>
      <c r="AL64" s="134"/>
      <c r="AM64" s="139"/>
    </row>
    <row r="65" spans="2:39" x14ac:dyDescent="0.2">
      <c r="O65" s="112"/>
      <c r="Q65" s="7"/>
      <c r="R65" s="7"/>
      <c r="S65" s="129"/>
      <c r="AB65" s="134"/>
      <c r="AC65" s="134"/>
      <c r="AD65" s="134"/>
      <c r="AE65" s="134"/>
      <c r="AF65" s="134"/>
      <c r="AG65" s="134"/>
      <c r="AH65" s="134"/>
      <c r="AI65" s="136"/>
      <c r="AJ65" s="134"/>
      <c r="AK65" s="137"/>
      <c r="AL65" s="134"/>
      <c r="AM65" s="139"/>
    </row>
    <row r="66" spans="2:39" x14ac:dyDescent="0.2">
      <c r="O66" s="112"/>
      <c r="Q66" s="7"/>
      <c r="R66" s="7"/>
      <c r="S66" s="129"/>
      <c r="AB66" s="134"/>
      <c r="AC66" s="134"/>
      <c r="AD66" s="134"/>
      <c r="AE66" s="134"/>
      <c r="AF66" s="134"/>
      <c r="AG66" s="134"/>
      <c r="AH66" s="134"/>
      <c r="AI66" s="136"/>
      <c r="AJ66" s="134"/>
      <c r="AK66" s="137"/>
      <c r="AL66" s="134"/>
      <c r="AM66" s="139"/>
    </row>
    <row r="67" spans="2:39" x14ac:dyDescent="0.2">
      <c r="O67" s="112"/>
      <c r="Q67" s="7"/>
      <c r="R67" s="7"/>
      <c r="S67" s="129"/>
      <c r="AB67" s="134"/>
      <c r="AC67" s="134"/>
      <c r="AD67" s="134"/>
      <c r="AE67" s="134"/>
      <c r="AF67" s="134"/>
      <c r="AG67" s="134"/>
      <c r="AH67" s="134"/>
      <c r="AI67" s="136"/>
      <c r="AJ67" s="134"/>
      <c r="AK67" s="137"/>
      <c r="AL67" s="134"/>
      <c r="AM67" s="139"/>
    </row>
    <row r="68" spans="2:39" x14ac:dyDescent="0.2">
      <c r="B68" s="23" t="s">
        <v>68</v>
      </c>
      <c r="I68" s="38"/>
      <c r="K68" s="35"/>
      <c r="M68" s="103"/>
      <c r="O68" s="112"/>
      <c r="Q68" s="7"/>
      <c r="R68" s="7"/>
      <c r="S68" s="129"/>
      <c r="AB68" s="134"/>
      <c r="AC68" s="134"/>
      <c r="AD68" s="134"/>
      <c r="AE68" s="134"/>
      <c r="AF68" s="134"/>
      <c r="AG68" s="134"/>
      <c r="AH68" s="134"/>
      <c r="AI68" s="136"/>
      <c r="AJ68" s="134"/>
      <c r="AK68" s="137"/>
      <c r="AL68" s="134"/>
      <c r="AM68" s="140"/>
    </row>
    <row r="69" spans="2:39" x14ac:dyDescent="0.2">
      <c r="B69" s="2" t="s">
        <v>70</v>
      </c>
      <c r="G69" s="2" t="s">
        <v>84</v>
      </c>
      <c r="I69" s="36">
        <v>4.196906172559971</v>
      </c>
      <c r="K69" s="35" t="s">
        <v>87</v>
      </c>
      <c r="M69" s="102">
        <v>707.76</v>
      </c>
      <c r="O69" s="112">
        <f>'Controles ACM'!$I$73</f>
        <v>2.9360222386494295</v>
      </c>
      <c r="Q69" s="7"/>
      <c r="R69" s="103"/>
      <c r="S69" s="129"/>
      <c r="AB69" s="135"/>
      <c r="AC69" s="134"/>
      <c r="AD69" s="134"/>
      <c r="AE69" s="134"/>
      <c r="AF69" s="134"/>
      <c r="AG69" s="134"/>
      <c r="AH69" s="134"/>
      <c r="AI69" s="136"/>
      <c r="AJ69" s="134"/>
      <c r="AK69" s="137"/>
      <c r="AL69" s="134"/>
      <c r="AM69" s="140"/>
    </row>
    <row r="70" spans="2:39" x14ac:dyDescent="0.2">
      <c r="B70" s="2" t="s">
        <v>71</v>
      </c>
      <c r="G70" s="2" t="s">
        <v>84</v>
      </c>
      <c r="I70" s="39">
        <v>12.603767437764946</v>
      </c>
      <c r="K70" s="35" t="s">
        <v>87</v>
      </c>
      <c r="M70" s="102">
        <v>707.76</v>
      </c>
      <c r="O70" s="112">
        <f>'Controles ACM'!$I$73</f>
        <v>2.9360222386494295</v>
      </c>
      <c r="Q70" s="7"/>
      <c r="R70" s="103"/>
      <c r="S70" s="129"/>
      <c r="AB70" s="134"/>
      <c r="AC70" s="134"/>
      <c r="AD70" s="134"/>
      <c r="AE70" s="134"/>
      <c r="AF70" s="134"/>
      <c r="AG70" s="134"/>
      <c r="AH70" s="134"/>
      <c r="AI70" s="136"/>
      <c r="AJ70" s="134"/>
      <c r="AK70" s="137"/>
      <c r="AL70" s="134"/>
      <c r="AM70" s="139"/>
    </row>
    <row r="71" spans="2:39" x14ac:dyDescent="0.2">
      <c r="B71" s="2" t="s">
        <v>72</v>
      </c>
      <c r="G71" s="2" t="s">
        <v>84</v>
      </c>
      <c r="I71" s="39">
        <v>11.22282413172824</v>
      </c>
      <c r="K71" s="35" t="s">
        <v>87</v>
      </c>
      <c r="M71" s="102">
        <v>864.24</v>
      </c>
      <c r="O71" s="112">
        <f>'Controles ACM'!$I$73</f>
        <v>2.9360222386494295</v>
      </c>
      <c r="Q71" s="7"/>
      <c r="R71" s="103"/>
      <c r="S71" s="129"/>
      <c r="AB71" s="134"/>
      <c r="AC71" s="134"/>
      <c r="AD71" s="134"/>
      <c r="AE71" s="134"/>
      <c r="AF71" s="134"/>
      <c r="AG71" s="134"/>
      <c r="AH71" s="134"/>
      <c r="AI71" s="136"/>
      <c r="AJ71" s="134"/>
      <c r="AK71" s="137"/>
      <c r="AL71" s="134"/>
      <c r="AM71" s="139"/>
    </row>
    <row r="72" spans="2:39" x14ac:dyDescent="0.2">
      <c r="B72" s="2" t="s">
        <v>73</v>
      </c>
      <c r="G72" s="2" t="s">
        <v>84</v>
      </c>
      <c r="I72" s="39">
        <v>31.024702190019749</v>
      </c>
      <c r="K72" s="35" t="s">
        <v>87</v>
      </c>
      <c r="M72" s="102">
        <v>864.24</v>
      </c>
      <c r="O72" s="112">
        <f>'Controles ACM'!$I$73</f>
        <v>2.9360222386494295</v>
      </c>
      <c r="Q72" s="7"/>
      <c r="R72" s="103"/>
      <c r="S72" s="129"/>
      <c r="AB72" s="134"/>
      <c r="AC72" s="134"/>
      <c r="AD72" s="134"/>
      <c r="AE72" s="134"/>
      <c r="AF72" s="134"/>
      <c r="AG72" s="134"/>
      <c r="AH72" s="134"/>
      <c r="AI72" s="136"/>
      <c r="AJ72" s="134"/>
      <c r="AK72" s="137"/>
      <c r="AL72" s="134"/>
      <c r="AM72" s="139"/>
    </row>
    <row r="73" spans="2:39" x14ac:dyDescent="0.2">
      <c r="B73" s="2" t="s">
        <v>74</v>
      </c>
      <c r="G73" s="2" t="s">
        <v>84</v>
      </c>
      <c r="I73" s="39">
        <v>21.322439211542576</v>
      </c>
      <c r="K73" s="35" t="s">
        <v>87</v>
      </c>
      <c r="M73" s="102">
        <v>864.24</v>
      </c>
      <c r="O73" s="112">
        <f>'Controles ACM'!$I$73</f>
        <v>2.9360222386494295</v>
      </c>
      <c r="Q73" s="7"/>
      <c r="R73" s="103"/>
      <c r="S73" s="129"/>
      <c r="AB73" s="134"/>
      <c r="AC73" s="134"/>
      <c r="AD73" s="134"/>
      <c r="AE73" s="134"/>
      <c r="AF73" s="134"/>
      <c r="AG73" s="134"/>
      <c r="AH73" s="134"/>
      <c r="AI73" s="136"/>
      <c r="AJ73" s="134"/>
      <c r="AK73" s="137"/>
      <c r="AL73" s="134"/>
      <c r="AM73" s="139"/>
    </row>
    <row r="74" spans="2:39" x14ac:dyDescent="0.2">
      <c r="B74" s="2" t="s">
        <v>75</v>
      </c>
      <c r="G74" s="2" t="s">
        <v>84</v>
      </c>
      <c r="I74" s="39">
        <v>16.516735851667359</v>
      </c>
      <c r="K74" s="35" t="s">
        <v>87</v>
      </c>
      <c r="M74" s="102">
        <v>1139.04</v>
      </c>
      <c r="O74" s="112">
        <f>'Controles ACM'!$I$73</f>
        <v>2.9360222386494295</v>
      </c>
      <c r="Q74" s="7"/>
      <c r="R74" s="103"/>
      <c r="S74" s="129"/>
      <c r="AB74" s="134"/>
      <c r="AC74" s="134"/>
      <c r="AD74" s="134"/>
      <c r="AE74" s="134"/>
      <c r="AF74" s="134"/>
      <c r="AG74" s="134"/>
      <c r="AH74" s="134"/>
      <c r="AI74" s="136"/>
      <c r="AJ74" s="134"/>
      <c r="AK74" s="137"/>
      <c r="AL74" s="134"/>
      <c r="AM74" s="139"/>
    </row>
    <row r="75" spans="2:39" x14ac:dyDescent="0.2">
      <c r="B75" s="2" t="s">
        <v>76</v>
      </c>
      <c r="G75" s="2" t="s">
        <v>84</v>
      </c>
      <c r="I75" s="39">
        <v>14.325778331257782</v>
      </c>
      <c r="K75" s="35" t="s">
        <v>87</v>
      </c>
      <c r="M75" s="102">
        <v>1139.04</v>
      </c>
      <c r="O75" s="112">
        <f>'Controles ACM'!$I$73</f>
        <v>2.9360222386494295</v>
      </c>
      <c r="Q75" s="7"/>
      <c r="R75" s="103"/>
      <c r="S75" s="129"/>
      <c r="AB75" s="134"/>
      <c r="AC75" s="134"/>
      <c r="AD75" s="134"/>
      <c r="AE75" s="134"/>
      <c r="AF75" s="134"/>
      <c r="AG75" s="134"/>
      <c r="AH75" s="134"/>
      <c r="AI75" s="136"/>
      <c r="AJ75" s="134"/>
      <c r="AK75" s="137"/>
      <c r="AL75" s="134"/>
      <c r="AM75" s="139"/>
    </row>
    <row r="76" spans="2:39" x14ac:dyDescent="0.2">
      <c r="B76" s="2" t="s">
        <v>77</v>
      </c>
      <c r="G76" s="2" t="s">
        <v>84</v>
      </c>
      <c r="I76" s="37">
        <v>8.994769613947696</v>
      </c>
      <c r="K76" s="35" t="s">
        <v>87</v>
      </c>
      <c r="M76" s="102">
        <v>1139.04</v>
      </c>
      <c r="O76" s="112">
        <f>'Controles ACM'!$I$73</f>
        <v>2.9360222386494295</v>
      </c>
      <c r="Q76" s="7"/>
      <c r="R76" s="103"/>
      <c r="S76" s="129"/>
      <c r="AB76" s="134"/>
      <c r="AC76" s="134"/>
      <c r="AD76" s="134"/>
      <c r="AE76" s="134"/>
      <c r="AF76" s="134"/>
      <c r="AG76" s="134"/>
      <c r="AH76" s="134"/>
      <c r="AI76" s="136"/>
      <c r="AJ76" s="134"/>
      <c r="AK76" s="137"/>
      <c r="AL76" s="134"/>
      <c r="AM76" s="139"/>
    </row>
    <row r="77" spans="2:39" x14ac:dyDescent="0.2">
      <c r="O77" s="66"/>
      <c r="Q77" s="7"/>
      <c r="R77" s="7"/>
      <c r="S77" s="129"/>
      <c r="AB77" s="134"/>
      <c r="AC77" s="134"/>
      <c r="AD77" s="134"/>
      <c r="AE77" s="134"/>
      <c r="AF77" s="134"/>
      <c r="AG77" s="134"/>
      <c r="AH77" s="134"/>
      <c r="AI77" s="136"/>
      <c r="AJ77" s="134"/>
      <c r="AK77" s="137"/>
      <c r="AL77" s="134"/>
      <c r="AM77" s="139"/>
    </row>
    <row r="78" spans="2:39" x14ac:dyDescent="0.2">
      <c r="O78" s="66"/>
      <c r="Q78" s="7"/>
      <c r="R78" s="7"/>
      <c r="S78" s="129"/>
      <c r="AB78" s="134"/>
      <c r="AC78" s="134"/>
      <c r="AD78" s="134"/>
      <c r="AE78" s="134"/>
      <c r="AF78" s="134"/>
      <c r="AG78" s="134"/>
      <c r="AH78" s="134"/>
      <c r="AI78" s="136"/>
      <c r="AJ78" s="134"/>
      <c r="AK78" s="137"/>
      <c r="AL78" s="134"/>
      <c r="AM78" s="139"/>
    </row>
    <row r="79" spans="2:39" x14ac:dyDescent="0.2">
      <c r="Q79" s="7"/>
      <c r="R79" s="7"/>
      <c r="S79" s="129"/>
      <c r="AB79" s="134"/>
      <c r="AC79" s="134"/>
      <c r="AD79" s="134"/>
      <c r="AE79" s="134"/>
      <c r="AF79" s="134"/>
      <c r="AG79" s="134"/>
      <c r="AH79" s="134"/>
      <c r="AI79" s="136"/>
      <c r="AJ79" s="134"/>
      <c r="AK79" s="137"/>
      <c r="AL79" s="134"/>
      <c r="AM79" s="139"/>
    </row>
    <row r="80" spans="2:39" x14ac:dyDescent="0.2">
      <c r="I80" s="38"/>
      <c r="K80" s="35"/>
      <c r="M80" s="38"/>
      <c r="Q80" s="7"/>
      <c r="R80" s="7"/>
      <c r="S80" s="129"/>
      <c r="AB80" s="134"/>
      <c r="AC80" s="134"/>
      <c r="AD80" s="134"/>
      <c r="AE80" s="134"/>
      <c r="AF80" s="134"/>
      <c r="AG80" s="134"/>
      <c r="AH80" s="134"/>
      <c r="AI80" s="136"/>
      <c r="AJ80" s="134"/>
      <c r="AK80" s="137"/>
      <c r="AL80" s="134"/>
      <c r="AM80" s="136"/>
    </row>
    <row r="81" spans="2:39" x14ac:dyDescent="0.2">
      <c r="I81" s="38"/>
      <c r="K81" s="35"/>
      <c r="M81" s="38"/>
      <c r="Q81" s="7"/>
      <c r="R81" s="7"/>
      <c r="S81" s="129"/>
      <c r="AB81" s="134"/>
      <c r="AC81" s="134"/>
      <c r="AD81" s="134"/>
      <c r="AE81" s="134"/>
      <c r="AF81" s="134"/>
      <c r="AG81" s="134"/>
      <c r="AH81" s="134"/>
      <c r="AI81" s="136"/>
      <c r="AJ81" s="134"/>
      <c r="AK81" s="137"/>
      <c r="AL81" s="134"/>
      <c r="AM81" s="136"/>
    </row>
    <row r="82" spans="2:39" x14ac:dyDescent="0.2">
      <c r="I82" s="38"/>
      <c r="K82" s="35"/>
      <c r="M82" s="38"/>
      <c r="Q82" s="7"/>
      <c r="R82" s="7"/>
      <c r="S82" s="129"/>
      <c r="AB82" s="134"/>
      <c r="AC82" s="134"/>
      <c r="AD82" s="134"/>
      <c r="AE82" s="134"/>
      <c r="AF82" s="134"/>
      <c r="AG82" s="134"/>
      <c r="AH82" s="134"/>
      <c r="AI82" s="136"/>
      <c r="AJ82" s="134"/>
      <c r="AK82" s="137"/>
      <c r="AL82" s="134"/>
      <c r="AM82" s="136"/>
    </row>
    <row r="83" spans="2:39" x14ac:dyDescent="0.2">
      <c r="I83" s="38"/>
      <c r="K83" s="35"/>
      <c r="M83" s="38"/>
      <c r="Q83" s="7"/>
      <c r="R83" s="7"/>
      <c r="S83" s="129"/>
      <c r="AB83" s="134"/>
      <c r="AC83" s="134"/>
      <c r="AD83" s="134"/>
      <c r="AE83" s="134"/>
      <c r="AF83" s="134"/>
      <c r="AG83" s="134"/>
      <c r="AH83" s="134"/>
      <c r="AI83" s="136"/>
      <c r="AJ83" s="134"/>
      <c r="AK83" s="137"/>
      <c r="AL83" s="134"/>
      <c r="AM83" s="136"/>
    </row>
    <row r="84" spans="2:39" x14ac:dyDescent="0.2">
      <c r="B84" s="23" t="s">
        <v>78</v>
      </c>
      <c r="I84" s="38"/>
      <c r="K84" s="35"/>
      <c r="M84" s="38"/>
      <c r="Q84" s="7"/>
      <c r="R84" s="7"/>
      <c r="S84" s="129"/>
      <c r="AB84" s="134"/>
      <c r="AC84" s="134"/>
      <c r="AD84" s="134"/>
      <c r="AE84" s="134"/>
      <c r="AF84" s="134"/>
      <c r="AG84" s="134"/>
      <c r="AH84" s="134"/>
      <c r="AI84" s="136"/>
      <c r="AJ84" s="134"/>
      <c r="AK84" s="137"/>
      <c r="AL84" s="134"/>
      <c r="AM84" s="136"/>
    </row>
    <row r="85" spans="2:39" x14ac:dyDescent="0.2">
      <c r="I85" s="38"/>
      <c r="K85" s="35"/>
      <c r="M85" s="38"/>
      <c r="Q85" s="7"/>
      <c r="R85" s="116"/>
      <c r="S85" s="129"/>
      <c r="AB85" s="135"/>
      <c r="AC85" s="134"/>
      <c r="AD85" s="134"/>
      <c r="AE85" s="134"/>
      <c r="AF85" s="134"/>
      <c r="AG85" s="134"/>
      <c r="AH85" s="134"/>
      <c r="AI85" s="136"/>
      <c r="AJ85" s="134"/>
      <c r="AK85" s="137"/>
      <c r="AL85" s="134"/>
      <c r="AM85" s="136"/>
    </row>
    <row r="86" spans="2:39" x14ac:dyDescent="0.2">
      <c r="B86" s="23" t="s">
        <v>63</v>
      </c>
      <c r="I86" s="38"/>
      <c r="K86" s="35"/>
      <c r="M86" s="38"/>
      <c r="Q86" s="7"/>
      <c r="R86" s="131"/>
      <c r="S86" s="129"/>
      <c r="AB86" s="134"/>
      <c r="AC86" s="134"/>
      <c r="AD86" s="134"/>
      <c r="AE86" s="134"/>
      <c r="AF86" s="134"/>
      <c r="AG86" s="134"/>
      <c r="AH86" s="134"/>
      <c r="AI86" s="136"/>
      <c r="AJ86" s="134"/>
      <c r="AK86" s="137"/>
      <c r="AL86" s="134"/>
      <c r="AM86" s="136"/>
    </row>
    <row r="87" spans="2:39" x14ac:dyDescent="0.2">
      <c r="B87" s="2" t="s">
        <v>64</v>
      </c>
      <c r="G87" s="2" t="s">
        <v>84</v>
      </c>
      <c r="I87" s="36">
        <v>1169</v>
      </c>
      <c r="K87" s="35" t="s">
        <v>87</v>
      </c>
      <c r="M87" s="142">
        <v>800.32</v>
      </c>
      <c r="O87" s="112">
        <f>'Controles ACM'!$I$65</f>
        <v>2.8355602196074692E-2</v>
      </c>
      <c r="Q87" s="7"/>
      <c r="R87" s="132"/>
      <c r="S87" s="129"/>
      <c r="AB87" s="135"/>
      <c r="AC87" s="134"/>
      <c r="AD87" s="134"/>
      <c r="AE87" s="134"/>
      <c r="AF87" s="134"/>
      <c r="AG87" s="134"/>
      <c r="AH87" s="134"/>
      <c r="AI87" s="136"/>
      <c r="AJ87" s="134"/>
      <c r="AK87" s="137"/>
      <c r="AL87" s="134"/>
      <c r="AM87" s="136"/>
    </row>
    <row r="88" spans="2:39" x14ac:dyDescent="0.2">
      <c r="B88" s="2" t="s">
        <v>65</v>
      </c>
      <c r="G88" s="2" t="s">
        <v>84</v>
      </c>
      <c r="I88" s="39">
        <v>14</v>
      </c>
      <c r="K88" s="35" t="s">
        <v>87</v>
      </c>
      <c r="M88" s="142">
        <v>1443.34</v>
      </c>
      <c r="O88" s="66">
        <f>'Controles ACM'!$I$65</f>
        <v>2.8355602196074692E-2</v>
      </c>
      <c r="Q88" s="7"/>
      <c r="R88" s="132"/>
      <c r="S88" s="129"/>
      <c r="AB88" s="134"/>
      <c r="AC88" s="134"/>
      <c r="AD88" s="134"/>
      <c r="AE88" s="134"/>
      <c r="AF88" s="134"/>
      <c r="AG88" s="134"/>
      <c r="AH88" s="134"/>
      <c r="AI88" s="136"/>
      <c r="AJ88" s="134"/>
      <c r="AK88" s="137"/>
      <c r="AL88" s="134"/>
      <c r="AM88" s="138"/>
    </row>
    <row r="89" spans="2:39" x14ac:dyDescent="0.2">
      <c r="B89" s="2" t="s">
        <v>66</v>
      </c>
      <c r="G89" s="2" t="s">
        <v>84</v>
      </c>
      <c r="I89" s="39">
        <v>10</v>
      </c>
      <c r="K89" s="35" t="s">
        <v>87</v>
      </c>
      <c r="M89" s="142">
        <v>1443.34</v>
      </c>
      <c r="O89" s="66">
        <f>'Controles ACM'!$I$65</f>
        <v>2.8355602196074692E-2</v>
      </c>
      <c r="Q89" s="7"/>
      <c r="R89" s="132"/>
      <c r="S89" s="129"/>
      <c r="AB89" s="134"/>
      <c r="AC89" s="134"/>
      <c r="AD89" s="134"/>
      <c r="AE89" s="134"/>
      <c r="AF89" s="134"/>
      <c r="AG89" s="134"/>
      <c r="AH89" s="134"/>
      <c r="AI89" s="136"/>
      <c r="AJ89" s="134"/>
      <c r="AK89" s="137"/>
      <c r="AL89" s="134"/>
      <c r="AM89" s="138"/>
    </row>
    <row r="90" spans="2:39" x14ac:dyDescent="0.2">
      <c r="B90" s="2" t="s">
        <v>67</v>
      </c>
      <c r="G90" s="2" t="s">
        <v>84</v>
      </c>
      <c r="I90" s="37">
        <v>5.666666666666667</v>
      </c>
      <c r="K90" s="35" t="s">
        <v>87</v>
      </c>
      <c r="M90" s="142">
        <v>1835.63</v>
      </c>
      <c r="O90" s="66">
        <f>'Controles ACM'!$I$65</f>
        <v>2.8355602196074692E-2</v>
      </c>
      <c r="Q90" s="7"/>
      <c r="R90" s="132"/>
      <c r="S90" s="129"/>
      <c r="AB90" s="134"/>
      <c r="AC90" s="134"/>
      <c r="AD90" s="134"/>
      <c r="AE90" s="134"/>
      <c r="AF90" s="134"/>
      <c r="AG90" s="134"/>
      <c r="AH90" s="134"/>
      <c r="AI90" s="136"/>
      <c r="AJ90" s="134"/>
      <c r="AK90" s="137"/>
      <c r="AL90" s="134"/>
      <c r="AM90" s="138"/>
    </row>
    <row r="91" spans="2:39" x14ac:dyDescent="0.2">
      <c r="I91" s="38"/>
      <c r="K91" s="35"/>
      <c r="M91" s="38"/>
      <c r="Q91" s="7"/>
      <c r="R91" s="7"/>
      <c r="S91" s="129"/>
      <c r="AB91" s="134"/>
      <c r="AC91" s="134"/>
      <c r="AD91" s="134"/>
      <c r="AE91" s="134"/>
      <c r="AF91" s="134"/>
      <c r="AG91" s="134"/>
      <c r="AH91" s="134"/>
      <c r="AI91" s="136"/>
      <c r="AJ91" s="134"/>
      <c r="AK91" s="137"/>
      <c r="AL91" s="134"/>
      <c r="AM91" s="138"/>
    </row>
    <row r="92" spans="2:39" x14ac:dyDescent="0.2">
      <c r="B92" s="23" t="s">
        <v>68</v>
      </c>
      <c r="I92" s="38"/>
      <c r="K92" s="35"/>
      <c r="M92" s="38"/>
      <c r="Q92" s="7"/>
      <c r="R92" s="7"/>
      <c r="S92" s="129"/>
      <c r="AB92" s="134"/>
      <c r="AC92" s="134"/>
      <c r="AD92" s="134"/>
      <c r="AE92" s="134"/>
      <c r="AF92" s="134"/>
      <c r="AG92" s="134"/>
      <c r="AH92" s="134"/>
      <c r="AI92" s="136"/>
      <c r="AJ92" s="134"/>
      <c r="AK92" s="137"/>
      <c r="AL92" s="134"/>
      <c r="AM92" s="136"/>
    </row>
    <row r="93" spans="2:39" x14ac:dyDescent="0.2">
      <c r="B93" s="2" t="s">
        <v>64</v>
      </c>
      <c r="G93" s="2" t="s">
        <v>84</v>
      </c>
      <c r="I93" s="36">
        <v>0</v>
      </c>
      <c r="K93" s="35" t="s">
        <v>87</v>
      </c>
      <c r="M93" s="101"/>
      <c r="O93" s="66">
        <f>'Controles ACM'!$I$65</f>
        <v>2.8355602196074692E-2</v>
      </c>
      <c r="Q93" s="7"/>
      <c r="R93" s="7"/>
      <c r="S93" s="129"/>
      <c r="AB93" s="135"/>
      <c r="AC93" s="134"/>
      <c r="AD93" s="134"/>
      <c r="AE93" s="134"/>
      <c r="AF93" s="134"/>
      <c r="AG93" s="134"/>
      <c r="AH93" s="134"/>
      <c r="AI93" s="136"/>
      <c r="AJ93" s="134"/>
      <c r="AK93" s="137"/>
      <c r="AL93" s="134"/>
      <c r="AM93" s="136"/>
    </row>
    <row r="94" spans="2:39" x14ac:dyDescent="0.2">
      <c r="B94" s="2" t="s">
        <v>65</v>
      </c>
      <c r="G94" s="2" t="s">
        <v>84</v>
      </c>
      <c r="I94" s="39">
        <v>0</v>
      </c>
      <c r="K94" s="35" t="s">
        <v>87</v>
      </c>
      <c r="M94" s="101"/>
      <c r="O94" s="66">
        <f>'Controles ACM'!$I$65</f>
        <v>2.8355602196074692E-2</v>
      </c>
      <c r="Q94" s="7"/>
      <c r="R94" s="7"/>
      <c r="S94" s="129"/>
      <c r="AB94" s="134"/>
      <c r="AC94" s="134"/>
      <c r="AD94" s="134"/>
      <c r="AE94" s="134"/>
      <c r="AF94" s="134"/>
      <c r="AG94" s="134"/>
      <c r="AH94" s="134"/>
      <c r="AI94" s="136"/>
      <c r="AJ94" s="134"/>
      <c r="AK94" s="137"/>
      <c r="AL94" s="134"/>
      <c r="AM94" s="138"/>
    </row>
    <row r="95" spans="2:39" x14ac:dyDescent="0.2">
      <c r="B95" s="2" t="s">
        <v>66</v>
      </c>
      <c r="G95" s="2" t="s">
        <v>84</v>
      </c>
      <c r="I95" s="39">
        <v>0</v>
      </c>
      <c r="K95" s="35" t="s">
        <v>87</v>
      </c>
      <c r="M95" s="101"/>
      <c r="O95" s="66">
        <f>'Controles ACM'!$I$65</f>
        <v>2.8355602196074692E-2</v>
      </c>
      <c r="Q95" s="7"/>
      <c r="R95" s="7"/>
      <c r="S95" s="129"/>
      <c r="AB95" s="134"/>
      <c r="AC95" s="134"/>
      <c r="AD95" s="134"/>
      <c r="AE95" s="134"/>
      <c r="AF95" s="134"/>
      <c r="AG95" s="134"/>
      <c r="AH95" s="134"/>
      <c r="AI95" s="136"/>
      <c r="AJ95" s="134"/>
      <c r="AK95" s="137"/>
      <c r="AL95" s="134"/>
      <c r="AM95" s="138"/>
    </row>
    <row r="96" spans="2:39" x14ac:dyDescent="0.2">
      <c r="B96" s="2" t="s">
        <v>67</v>
      </c>
      <c r="G96" s="2" t="s">
        <v>84</v>
      </c>
      <c r="I96" s="37">
        <v>0</v>
      </c>
      <c r="K96" s="35" t="s">
        <v>87</v>
      </c>
      <c r="M96" s="101"/>
      <c r="O96" s="66">
        <f>'Controles ACM'!$I$65</f>
        <v>2.8355602196074692E-2</v>
      </c>
      <c r="Q96" s="7"/>
      <c r="R96" s="7"/>
      <c r="S96" s="129"/>
      <c r="AB96" s="134"/>
      <c r="AC96" s="134"/>
      <c r="AD96" s="134"/>
      <c r="AE96" s="134"/>
      <c r="AF96" s="134"/>
      <c r="AG96" s="134"/>
      <c r="AH96" s="134"/>
      <c r="AI96" s="136"/>
      <c r="AJ96" s="134"/>
      <c r="AK96" s="137"/>
      <c r="AL96" s="134"/>
      <c r="AM96" s="138"/>
    </row>
    <row r="97" spans="2:39" x14ac:dyDescent="0.2">
      <c r="I97" s="38"/>
      <c r="K97" s="35"/>
      <c r="M97" s="38"/>
      <c r="Q97" s="7"/>
      <c r="R97" s="7"/>
      <c r="S97" s="129"/>
      <c r="AB97" s="134"/>
      <c r="AC97" s="134"/>
      <c r="AD97" s="134"/>
      <c r="AE97" s="134"/>
      <c r="AF97" s="134"/>
      <c r="AG97" s="134"/>
      <c r="AH97" s="134"/>
      <c r="AI97" s="136"/>
      <c r="AJ97" s="134"/>
      <c r="AK97" s="137"/>
      <c r="AL97" s="134"/>
      <c r="AM97" s="138"/>
    </row>
    <row r="98" spans="2:39" x14ac:dyDescent="0.2">
      <c r="I98" s="38"/>
      <c r="K98" s="35"/>
      <c r="M98" s="38"/>
      <c r="Q98" s="7"/>
      <c r="R98" s="7"/>
      <c r="S98" s="129"/>
      <c r="AB98" s="134"/>
      <c r="AC98" s="134"/>
      <c r="AD98" s="134"/>
      <c r="AE98" s="134"/>
      <c r="AF98" s="134"/>
      <c r="AG98" s="134"/>
      <c r="AH98" s="134"/>
      <c r="AI98" s="136"/>
      <c r="AJ98" s="134"/>
      <c r="AK98" s="137"/>
      <c r="AL98" s="134"/>
      <c r="AM98" s="136"/>
    </row>
    <row r="99" spans="2:39" x14ac:dyDescent="0.2">
      <c r="I99" s="38"/>
      <c r="K99" s="35"/>
      <c r="M99" s="38"/>
      <c r="Q99" s="7"/>
      <c r="R99" s="7"/>
      <c r="S99" s="129"/>
      <c r="AB99" s="134"/>
      <c r="AC99" s="134"/>
      <c r="AD99" s="134"/>
      <c r="AE99" s="134"/>
      <c r="AF99" s="134"/>
      <c r="AG99" s="134"/>
      <c r="AH99" s="134"/>
      <c r="AI99" s="136"/>
      <c r="AJ99" s="134"/>
      <c r="AK99" s="137"/>
      <c r="AL99" s="134"/>
      <c r="AM99" s="136"/>
    </row>
    <row r="100" spans="2:39" x14ac:dyDescent="0.2">
      <c r="B100" s="23" t="s">
        <v>79</v>
      </c>
      <c r="I100" s="38"/>
      <c r="K100" s="35"/>
      <c r="M100" s="38"/>
      <c r="Q100" s="7"/>
      <c r="R100" s="7"/>
      <c r="S100" s="129"/>
      <c r="AB100" s="134"/>
      <c r="AC100" s="134"/>
      <c r="AD100" s="134"/>
      <c r="AE100" s="134"/>
      <c r="AF100" s="134"/>
      <c r="AG100" s="134"/>
      <c r="AH100" s="134"/>
      <c r="AI100" s="136"/>
      <c r="AJ100" s="134"/>
      <c r="AK100" s="137"/>
      <c r="AL100" s="134"/>
      <c r="AM100" s="136"/>
    </row>
    <row r="101" spans="2:39" x14ac:dyDescent="0.2">
      <c r="I101" s="38"/>
      <c r="K101" s="35"/>
      <c r="M101" s="122"/>
      <c r="Q101" s="7"/>
      <c r="R101" s="7"/>
      <c r="S101" s="129"/>
      <c r="AB101" s="135"/>
      <c r="AC101" s="134"/>
      <c r="AD101" s="134"/>
      <c r="AE101" s="134"/>
      <c r="AF101" s="134"/>
      <c r="AG101" s="134"/>
      <c r="AH101" s="134"/>
      <c r="AI101" s="136"/>
      <c r="AJ101" s="134"/>
      <c r="AK101" s="137"/>
      <c r="AL101" s="134"/>
      <c r="AM101" s="136"/>
    </row>
    <row r="102" spans="2:39" x14ac:dyDescent="0.2">
      <c r="B102" s="23" t="s">
        <v>63</v>
      </c>
      <c r="I102" s="38"/>
      <c r="K102" s="35"/>
      <c r="M102" s="122"/>
      <c r="Q102" s="7"/>
      <c r="R102" s="7"/>
      <c r="S102" s="129"/>
      <c r="AB102" s="134"/>
      <c r="AC102" s="134"/>
      <c r="AD102" s="134"/>
      <c r="AE102" s="134"/>
      <c r="AF102" s="134"/>
      <c r="AG102" s="134"/>
      <c r="AH102" s="134"/>
      <c r="AI102" s="136"/>
      <c r="AJ102" s="134"/>
      <c r="AK102" s="137"/>
      <c r="AL102" s="134"/>
      <c r="AM102" s="136"/>
    </row>
    <row r="103" spans="2:39" x14ac:dyDescent="0.2">
      <c r="B103" s="2" t="s">
        <v>64</v>
      </c>
      <c r="G103" s="2" t="s">
        <v>84</v>
      </c>
      <c r="I103" s="36">
        <v>1240.3333333333333</v>
      </c>
      <c r="K103" s="35" t="s">
        <v>88</v>
      </c>
      <c r="M103" s="142">
        <v>29.3</v>
      </c>
      <c r="O103" s="66">
        <f>'Controles ACM'!$I$65</f>
        <v>2.8355602196074692E-2</v>
      </c>
      <c r="Q103" s="7"/>
      <c r="R103" s="132"/>
      <c r="S103" s="129"/>
      <c r="AB103" s="135"/>
      <c r="AC103" s="134"/>
      <c r="AD103" s="134"/>
      <c r="AE103" s="134"/>
      <c r="AF103" s="134"/>
      <c r="AG103" s="134"/>
      <c r="AH103" s="134"/>
      <c r="AI103" s="136"/>
      <c r="AJ103" s="134"/>
      <c r="AK103" s="137"/>
      <c r="AL103" s="134"/>
      <c r="AM103" s="136"/>
    </row>
    <row r="104" spans="2:39" x14ac:dyDescent="0.2">
      <c r="B104" s="2" t="s">
        <v>65</v>
      </c>
      <c r="G104" s="2" t="s">
        <v>84</v>
      </c>
      <c r="I104" s="39">
        <v>232</v>
      </c>
      <c r="K104" s="35" t="s">
        <v>88</v>
      </c>
      <c r="M104" s="142">
        <v>31</v>
      </c>
      <c r="O104" s="66">
        <f>'Controles ACM'!$I$65</f>
        <v>2.8355602196074692E-2</v>
      </c>
      <c r="Q104" s="7"/>
      <c r="R104" s="132"/>
      <c r="S104" s="129"/>
      <c r="AB104" s="134"/>
      <c r="AC104" s="134"/>
      <c r="AD104" s="134"/>
      <c r="AE104" s="134"/>
      <c r="AF104" s="134"/>
      <c r="AG104" s="134"/>
      <c r="AH104" s="134"/>
      <c r="AI104" s="136"/>
      <c r="AJ104" s="134"/>
      <c r="AK104" s="137"/>
      <c r="AL104" s="134"/>
      <c r="AM104" s="138"/>
    </row>
    <row r="105" spans="2:39" x14ac:dyDescent="0.2">
      <c r="B105" s="2" t="s">
        <v>66</v>
      </c>
      <c r="G105" s="2" t="s">
        <v>84</v>
      </c>
      <c r="I105" s="39">
        <v>54.333333333333336</v>
      </c>
      <c r="K105" s="35" t="s">
        <v>88</v>
      </c>
      <c r="M105" s="142">
        <v>32.6</v>
      </c>
      <c r="O105" s="66">
        <f>'Controles ACM'!$I$65</f>
        <v>2.8355602196074692E-2</v>
      </c>
      <c r="Q105" s="7"/>
      <c r="R105" s="132"/>
      <c r="S105" s="129"/>
      <c r="AB105" s="134"/>
      <c r="AC105" s="134"/>
      <c r="AD105" s="134"/>
      <c r="AE105" s="134"/>
      <c r="AF105" s="134"/>
      <c r="AG105" s="134"/>
      <c r="AH105" s="134"/>
      <c r="AI105" s="136"/>
      <c r="AJ105" s="134"/>
      <c r="AK105" s="137"/>
      <c r="AL105" s="134"/>
      <c r="AM105" s="138"/>
    </row>
    <row r="106" spans="2:39" x14ac:dyDescent="0.2">
      <c r="B106" s="2" t="s">
        <v>67</v>
      </c>
      <c r="G106" s="2" t="s">
        <v>84</v>
      </c>
      <c r="I106" s="37">
        <v>79.666666666666671</v>
      </c>
      <c r="K106" s="35" t="s">
        <v>88</v>
      </c>
      <c r="M106" s="142">
        <v>33.9</v>
      </c>
      <c r="O106" s="66">
        <f>'Controles ACM'!$I$65</f>
        <v>2.8355602196074692E-2</v>
      </c>
      <c r="Q106" s="7"/>
      <c r="R106" s="132"/>
      <c r="S106" s="129"/>
      <c r="AB106" s="134"/>
      <c r="AC106" s="134"/>
      <c r="AD106" s="134"/>
      <c r="AE106" s="134"/>
      <c r="AF106" s="134"/>
      <c r="AG106" s="134"/>
      <c r="AH106" s="134"/>
      <c r="AI106" s="136"/>
      <c r="AJ106" s="134"/>
      <c r="AK106" s="137"/>
      <c r="AL106" s="134"/>
      <c r="AM106" s="138"/>
    </row>
    <row r="107" spans="2:39" x14ac:dyDescent="0.2">
      <c r="I107" s="38"/>
      <c r="K107" s="35"/>
      <c r="M107" s="38"/>
      <c r="Q107" s="7"/>
      <c r="R107" s="7"/>
      <c r="S107" s="129"/>
      <c r="AB107" s="134"/>
      <c r="AC107" s="134"/>
      <c r="AD107" s="134"/>
      <c r="AE107" s="134"/>
      <c r="AF107" s="134"/>
      <c r="AG107" s="134"/>
      <c r="AH107" s="134"/>
      <c r="AI107" s="136"/>
      <c r="AJ107" s="134"/>
      <c r="AK107" s="137"/>
      <c r="AL107" s="134"/>
      <c r="AM107" s="138"/>
    </row>
    <row r="108" spans="2:39" x14ac:dyDescent="0.2">
      <c r="B108" s="23" t="s">
        <v>68</v>
      </c>
      <c r="I108" s="38"/>
      <c r="K108" s="35"/>
      <c r="M108" s="38"/>
      <c r="Q108" s="7"/>
      <c r="R108" s="7"/>
      <c r="S108" s="129"/>
      <c r="AB108" s="134"/>
      <c r="AC108" s="134"/>
      <c r="AD108" s="134"/>
      <c r="AE108" s="134"/>
      <c r="AF108" s="134"/>
      <c r="AG108" s="134"/>
      <c r="AH108" s="134"/>
      <c r="AI108" s="136"/>
      <c r="AJ108" s="134"/>
      <c r="AK108" s="137"/>
      <c r="AL108" s="134"/>
      <c r="AM108" s="136"/>
    </row>
    <row r="109" spans="2:39" x14ac:dyDescent="0.2">
      <c r="B109" s="2" t="s">
        <v>64</v>
      </c>
      <c r="G109" s="2" t="s">
        <v>84</v>
      </c>
      <c r="I109" s="36">
        <v>0</v>
      </c>
      <c r="K109" s="35" t="s">
        <v>88</v>
      </c>
      <c r="M109" s="101"/>
      <c r="O109" s="66">
        <f>'Controles ACM'!$I$65</f>
        <v>2.8355602196074692E-2</v>
      </c>
      <c r="Q109" s="7"/>
      <c r="R109" s="7"/>
      <c r="S109" s="129"/>
      <c r="AB109" s="135"/>
      <c r="AC109" s="134"/>
      <c r="AD109" s="134"/>
      <c r="AE109" s="134"/>
      <c r="AF109" s="134"/>
      <c r="AG109" s="134"/>
      <c r="AH109" s="134"/>
      <c r="AI109" s="136"/>
      <c r="AJ109" s="134"/>
      <c r="AK109" s="137"/>
      <c r="AL109" s="134"/>
      <c r="AM109" s="136"/>
    </row>
    <row r="110" spans="2:39" x14ac:dyDescent="0.2">
      <c r="B110" s="2" t="s">
        <v>65</v>
      </c>
      <c r="G110" s="2" t="s">
        <v>84</v>
      </c>
      <c r="I110" s="39">
        <v>0</v>
      </c>
      <c r="K110" s="35" t="s">
        <v>88</v>
      </c>
      <c r="M110" s="101"/>
      <c r="O110" s="66">
        <f>'Controles ACM'!$I$65</f>
        <v>2.8355602196074692E-2</v>
      </c>
      <c r="Q110" s="7"/>
      <c r="R110" s="7"/>
      <c r="S110" s="129"/>
      <c r="AB110" s="134"/>
      <c r="AC110" s="134"/>
      <c r="AD110" s="134"/>
      <c r="AE110" s="134"/>
      <c r="AF110" s="134"/>
      <c r="AG110" s="134"/>
      <c r="AH110" s="134"/>
      <c r="AI110" s="136"/>
      <c r="AJ110" s="134"/>
      <c r="AK110" s="137"/>
      <c r="AL110" s="134"/>
      <c r="AM110" s="138"/>
    </row>
    <row r="111" spans="2:39" x14ac:dyDescent="0.2">
      <c r="B111" s="2" t="s">
        <v>66</v>
      </c>
      <c r="G111" s="2" t="s">
        <v>84</v>
      </c>
      <c r="I111" s="39">
        <v>0</v>
      </c>
      <c r="K111" s="35" t="s">
        <v>88</v>
      </c>
      <c r="M111" s="101"/>
      <c r="O111" s="66">
        <f>'Controles ACM'!$I$65</f>
        <v>2.8355602196074692E-2</v>
      </c>
      <c r="Q111" s="7"/>
      <c r="R111" s="7"/>
      <c r="S111" s="129"/>
      <c r="AB111" s="134"/>
      <c r="AC111" s="134"/>
      <c r="AD111" s="134"/>
      <c r="AE111" s="134"/>
      <c r="AF111" s="134"/>
      <c r="AG111" s="134"/>
      <c r="AH111" s="134"/>
      <c r="AI111" s="136"/>
      <c r="AJ111" s="134"/>
      <c r="AK111" s="137"/>
      <c r="AL111" s="134"/>
      <c r="AM111" s="138"/>
    </row>
    <row r="112" spans="2:39" x14ac:dyDescent="0.2">
      <c r="B112" s="2" t="s">
        <v>67</v>
      </c>
      <c r="G112" s="2" t="s">
        <v>84</v>
      </c>
      <c r="I112" s="37">
        <v>0</v>
      </c>
      <c r="K112" s="35" t="s">
        <v>88</v>
      </c>
      <c r="M112" s="101"/>
      <c r="O112" s="66">
        <f>'Controles ACM'!$I$65</f>
        <v>2.8355602196074692E-2</v>
      </c>
      <c r="Q112" s="7"/>
      <c r="R112" s="7"/>
      <c r="S112" s="129"/>
      <c r="AB112" s="134"/>
      <c r="AC112" s="134"/>
      <c r="AD112" s="134"/>
      <c r="AE112" s="134"/>
      <c r="AF112" s="134"/>
      <c r="AG112" s="134"/>
      <c r="AH112" s="134"/>
      <c r="AI112" s="136"/>
      <c r="AJ112" s="134"/>
      <c r="AK112" s="137"/>
      <c r="AL112" s="134"/>
      <c r="AM112" s="138"/>
    </row>
    <row r="113" spans="2:39" x14ac:dyDescent="0.2">
      <c r="I113" s="38"/>
      <c r="K113" s="35"/>
      <c r="M113" s="38"/>
      <c r="Q113" s="7"/>
      <c r="R113" s="7"/>
      <c r="S113" s="129"/>
      <c r="AB113" s="134"/>
      <c r="AC113" s="134"/>
      <c r="AD113" s="134"/>
      <c r="AE113" s="134"/>
      <c r="AF113" s="134"/>
      <c r="AG113" s="134"/>
      <c r="AH113" s="134"/>
      <c r="AI113" s="136"/>
      <c r="AJ113" s="134"/>
      <c r="AK113" s="137"/>
      <c r="AL113" s="134"/>
      <c r="AM113" s="138"/>
    </row>
    <row r="114" spans="2:39" x14ac:dyDescent="0.2">
      <c r="I114" s="38"/>
      <c r="K114" s="35"/>
      <c r="M114" s="38"/>
      <c r="Q114" s="7"/>
      <c r="R114" s="7"/>
      <c r="S114" s="129"/>
      <c r="AB114" s="134"/>
      <c r="AC114" s="134"/>
      <c r="AD114" s="134"/>
      <c r="AE114" s="134"/>
      <c r="AF114" s="134"/>
      <c r="AG114" s="134"/>
      <c r="AH114" s="134"/>
      <c r="AI114" s="136"/>
      <c r="AJ114" s="134"/>
      <c r="AK114" s="137"/>
      <c r="AL114" s="134"/>
      <c r="AM114" s="136"/>
    </row>
    <row r="115" spans="2:39" x14ac:dyDescent="0.2">
      <c r="I115" s="38"/>
      <c r="K115" s="35"/>
      <c r="M115" s="38"/>
      <c r="Q115" s="7"/>
      <c r="R115" s="7"/>
      <c r="S115" s="129"/>
      <c r="AB115" s="134"/>
      <c r="AC115" s="134"/>
      <c r="AD115" s="134"/>
      <c r="AE115" s="134"/>
      <c r="AF115" s="134"/>
      <c r="AG115" s="134"/>
      <c r="AH115" s="134"/>
      <c r="AI115" s="136"/>
      <c r="AJ115" s="134"/>
      <c r="AK115" s="137"/>
      <c r="AL115" s="134"/>
      <c r="AM115" s="136"/>
    </row>
    <row r="116" spans="2:39" x14ac:dyDescent="0.2">
      <c r="B116" s="23" t="s">
        <v>80</v>
      </c>
      <c r="I116" s="38"/>
      <c r="K116" s="35"/>
      <c r="M116" s="38"/>
      <c r="Q116" s="7"/>
      <c r="R116" s="7"/>
      <c r="S116" s="129"/>
      <c r="AB116" s="134"/>
      <c r="AC116" s="134"/>
      <c r="AD116" s="134"/>
      <c r="AE116" s="134"/>
      <c r="AF116" s="134"/>
      <c r="AG116" s="134"/>
      <c r="AH116" s="134"/>
      <c r="AI116" s="136"/>
      <c r="AJ116" s="134"/>
      <c r="AK116" s="137"/>
      <c r="AL116" s="134"/>
      <c r="AM116" s="136"/>
    </row>
    <row r="117" spans="2:39" x14ac:dyDescent="0.2">
      <c r="I117" s="38"/>
      <c r="K117" s="35"/>
      <c r="M117" s="38"/>
      <c r="Q117" s="7"/>
      <c r="R117" s="7"/>
      <c r="S117" s="129"/>
      <c r="AB117" s="135"/>
      <c r="AC117" s="134"/>
      <c r="AD117" s="134"/>
      <c r="AE117" s="134"/>
      <c r="AF117" s="134"/>
      <c r="AG117" s="134"/>
      <c r="AH117" s="134"/>
      <c r="AI117" s="136"/>
      <c r="AJ117" s="134"/>
      <c r="AK117" s="137"/>
      <c r="AL117" s="134"/>
      <c r="AM117" s="136"/>
    </row>
    <row r="118" spans="2:39" x14ac:dyDescent="0.2">
      <c r="B118" s="23" t="s">
        <v>63</v>
      </c>
      <c r="I118" s="38"/>
      <c r="K118" s="35"/>
      <c r="M118" s="38"/>
      <c r="Q118" s="7"/>
      <c r="R118" s="7"/>
      <c r="S118" s="129"/>
      <c r="AB118" s="134"/>
      <c r="AC118" s="134"/>
      <c r="AD118" s="134"/>
      <c r="AE118" s="134"/>
      <c r="AF118" s="134"/>
      <c r="AG118" s="134"/>
      <c r="AH118" s="134"/>
      <c r="AI118" s="136"/>
      <c r="AJ118" s="134"/>
      <c r="AK118" s="137"/>
      <c r="AL118" s="134"/>
      <c r="AM118" s="136"/>
    </row>
    <row r="119" spans="2:39" x14ac:dyDescent="0.2">
      <c r="B119" s="2" t="s">
        <v>70</v>
      </c>
      <c r="G119" s="2" t="s">
        <v>84</v>
      </c>
      <c r="I119" s="36">
        <v>1.6666666666666667</v>
      </c>
      <c r="K119" s="35" t="s">
        <v>87</v>
      </c>
      <c r="M119" s="142">
        <v>5990.26</v>
      </c>
      <c r="O119" s="66">
        <f>'Controles ACM'!$I$74</f>
        <v>2.2502850387880557</v>
      </c>
      <c r="Q119" s="7"/>
      <c r="R119" s="132"/>
      <c r="S119" s="123"/>
      <c r="T119" s="66"/>
      <c r="AB119" s="135"/>
      <c r="AC119" s="134"/>
      <c r="AD119" s="134"/>
      <c r="AE119" s="134"/>
      <c r="AF119" s="134"/>
      <c r="AG119" s="134"/>
      <c r="AH119" s="134"/>
      <c r="AI119" s="136"/>
      <c r="AJ119" s="134"/>
      <c r="AK119" s="137"/>
      <c r="AL119" s="134"/>
      <c r="AM119" s="136"/>
    </row>
    <row r="120" spans="2:39" x14ac:dyDescent="0.2">
      <c r="B120" s="2" t="s">
        <v>71</v>
      </c>
      <c r="G120" s="2" t="s">
        <v>84</v>
      </c>
      <c r="I120" s="39">
        <v>0.66666666666666663</v>
      </c>
      <c r="K120" s="35" t="s">
        <v>87</v>
      </c>
      <c r="M120" s="142">
        <v>5990.26</v>
      </c>
      <c r="O120" s="66">
        <f>'Controles ACM'!$I$74</f>
        <v>2.2502850387880557</v>
      </c>
      <c r="Q120" s="7"/>
      <c r="R120" s="132"/>
      <c r="S120" s="123"/>
      <c r="T120" s="66"/>
      <c r="AB120" s="134"/>
      <c r="AC120" s="134"/>
      <c r="AD120" s="134"/>
      <c r="AE120" s="134"/>
      <c r="AF120" s="134"/>
      <c r="AG120" s="134"/>
      <c r="AH120" s="134"/>
      <c r="AI120" s="136"/>
      <c r="AJ120" s="134"/>
      <c r="AK120" s="137"/>
      <c r="AL120" s="134"/>
      <c r="AM120" s="138"/>
    </row>
    <row r="121" spans="2:39" x14ac:dyDescent="0.2">
      <c r="B121" s="2" t="s">
        <v>72</v>
      </c>
      <c r="G121" s="2" t="s">
        <v>84</v>
      </c>
      <c r="I121" s="39">
        <v>0.33333333333333331</v>
      </c>
      <c r="K121" s="35" t="s">
        <v>87</v>
      </c>
      <c r="M121" s="142">
        <v>5990.26</v>
      </c>
      <c r="O121" s="66">
        <f>'Controles ACM'!$I$74</f>
        <v>2.2502850387880557</v>
      </c>
      <c r="Q121" s="7"/>
      <c r="R121" s="132"/>
      <c r="S121" s="123"/>
      <c r="T121" s="66"/>
      <c r="AB121" s="134"/>
      <c r="AC121" s="134"/>
      <c r="AD121" s="134"/>
      <c r="AE121" s="134"/>
      <c r="AF121" s="134"/>
      <c r="AG121" s="134"/>
      <c r="AH121" s="134"/>
      <c r="AI121" s="136"/>
      <c r="AJ121" s="134"/>
      <c r="AK121" s="137"/>
      <c r="AL121" s="134"/>
      <c r="AM121" s="138"/>
    </row>
    <row r="122" spans="2:39" x14ac:dyDescent="0.2">
      <c r="B122" s="2" t="s">
        <v>73</v>
      </c>
      <c r="G122" s="2" t="s">
        <v>84</v>
      </c>
      <c r="I122" s="39">
        <v>0.33333333333333331</v>
      </c>
      <c r="K122" s="35" t="s">
        <v>87</v>
      </c>
      <c r="M122" s="142">
        <v>5990.26</v>
      </c>
      <c r="O122" s="66">
        <f>'Controles ACM'!$I$74</f>
        <v>2.2502850387880557</v>
      </c>
      <c r="Q122" s="7"/>
      <c r="R122" s="132"/>
      <c r="S122" s="123"/>
      <c r="T122" s="66"/>
      <c r="AB122" s="134"/>
      <c r="AC122" s="134"/>
      <c r="AD122" s="134"/>
      <c r="AE122" s="134"/>
      <c r="AF122" s="134"/>
      <c r="AG122" s="134"/>
      <c r="AH122" s="134"/>
      <c r="AI122" s="136"/>
      <c r="AJ122" s="134"/>
      <c r="AK122" s="137"/>
      <c r="AL122" s="134"/>
      <c r="AM122" s="138"/>
    </row>
    <row r="123" spans="2:39" x14ac:dyDescent="0.2">
      <c r="B123" s="2" t="s">
        <v>74</v>
      </c>
      <c r="G123" s="2" t="s">
        <v>84</v>
      </c>
      <c r="I123" s="39">
        <v>0.66666666666666663</v>
      </c>
      <c r="K123" s="35" t="s">
        <v>87</v>
      </c>
      <c r="M123" s="142">
        <v>7189.66</v>
      </c>
      <c r="O123" s="66">
        <f>'Controles ACM'!$I$74</f>
        <v>2.2502850387880557</v>
      </c>
      <c r="Q123" s="7"/>
      <c r="R123" s="132"/>
      <c r="S123" s="123"/>
      <c r="T123" s="66"/>
      <c r="AB123" s="134"/>
      <c r="AC123" s="134"/>
      <c r="AD123" s="134"/>
      <c r="AE123" s="134"/>
      <c r="AF123" s="134"/>
      <c r="AG123" s="134"/>
      <c r="AH123" s="134"/>
      <c r="AI123" s="136"/>
      <c r="AJ123" s="134"/>
      <c r="AK123" s="137"/>
      <c r="AL123" s="134"/>
      <c r="AM123" s="138"/>
    </row>
    <row r="124" spans="2:39" x14ac:dyDescent="0.2">
      <c r="B124" s="2" t="s">
        <v>75</v>
      </c>
      <c r="G124" s="2" t="s">
        <v>84</v>
      </c>
      <c r="I124" s="39">
        <v>0</v>
      </c>
      <c r="K124" s="35" t="s">
        <v>87</v>
      </c>
      <c r="M124" s="142">
        <v>7189.66</v>
      </c>
      <c r="O124" s="66">
        <f>'Controles ACM'!$I$74</f>
        <v>2.2502850387880557</v>
      </c>
      <c r="Q124" s="7"/>
      <c r="R124" s="132"/>
      <c r="S124" s="123"/>
      <c r="T124" s="66"/>
      <c r="AB124" s="134"/>
      <c r="AC124" s="134"/>
      <c r="AD124" s="134"/>
      <c r="AE124" s="134"/>
      <c r="AF124" s="134"/>
      <c r="AG124" s="134"/>
      <c r="AH124" s="134"/>
      <c r="AI124" s="136"/>
      <c r="AJ124" s="134"/>
      <c r="AK124" s="137"/>
      <c r="AL124" s="134"/>
      <c r="AM124" s="138"/>
    </row>
    <row r="125" spans="2:39" x14ac:dyDescent="0.2">
      <c r="B125" s="2" t="s">
        <v>76</v>
      </c>
      <c r="G125" s="2" t="s">
        <v>84</v>
      </c>
      <c r="I125" s="39">
        <v>0</v>
      </c>
      <c r="K125" s="35" t="s">
        <v>87</v>
      </c>
      <c r="M125" s="142">
        <v>8710.85</v>
      </c>
      <c r="O125" s="66">
        <f>'Controles ACM'!$I$74</f>
        <v>2.2502850387880557</v>
      </c>
      <c r="Q125" s="7"/>
      <c r="R125" s="132"/>
      <c r="S125" s="123"/>
      <c r="T125" s="66"/>
      <c r="AB125" s="134"/>
      <c r="AC125" s="134"/>
      <c r="AD125" s="134"/>
      <c r="AE125" s="134"/>
      <c r="AF125" s="134"/>
      <c r="AG125" s="134"/>
      <c r="AH125" s="134"/>
      <c r="AI125" s="136"/>
      <c r="AJ125" s="134"/>
      <c r="AK125" s="137"/>
      <c r="AL125" s="134"/>
      <c r="AM125" s="138"/>
    </row>
    <row r="126" spans="2:39" x14ac:dyDescent="0.2">
      <c r="B126" s="2" t="s">
        <v>77</v>
      </c>
      <c r="G126" s="2" t="s">
        <v>84</v>
      </c>
      <c r="I126" s="37">
        <v>0</v>
      </c>
      <c r="K126" s="35" t="s">
        <v>87</v>
      </c>
      <c r="M126" s="142">
        <v>0</v>
      </c>
      <c r="O126" s="66">
        <f>'Controles ACM'!$I$74</f>
        <v>2.2502850387880557</v>
      </c>
      <c r="Q126" s="7"/>
      <c r="R126" s="132"/>
      <c r="S126" s="123"/>
      <c r="AB126" s="134"/>
      <c r="AC126" s="134"/>
      <c r="AD126" s="134"/>
      <c r="AE126" s="134"/>
      <c r="AF126" s="134"/>
      <c r="AG126" s="134"/>
      <c r="AH126" s="134"/>
      <c r="AI126" s="136"/>
      <c r="AJ126" s="134"/>
      <c r="AK126" s="137"/>
      <c r="AL126" s="134"/>
      <c r="AM126" s="138"/>
    </row>
    <row r="127" spans="2:39" x14ac:dyDescent="0.2">
      <c r="M127" s="66"/>
      <c r="O127" s="66"/>
      <c r="Q127" s="7"/>
      <c r="R127" s="7"/>
      <c r="S127" s="123"/>
      <c r="AB127" s="134"/>
      <c r="AC127" s="134"/>
      <c r="AD127" s="134"/>
      <c r="AE127" s="134"/>
      <c r="AF127" s="134"/>
      <c r="AG127" s="134"/>
      <c r="AH127" s="134"/>
      <c r="AI127" s="136"/>
      <c r="AJ127" s="134"/>
      <c r="AK127" s="137"/>
      <c r="AL127" s="134"/>
      <c r="AM127" s="138"/>
    </row>
    <row r="128" spans="2:39" x14ac:dyDescent="0.2">
      <c r="M128" s="66"/>
      <c r="O128" s="66"/>
      <c r="Q128" s="7"/>
      <c r="R128" s="7"/>
      <c r="S128" s="123"/>
      <c r="AB128" s="134"/>
      <c r="AC128" s="134"/>
      <c r="AD128" s="134"/>
      <c r="AE128" s="134"/>
      <c r="AF128" s="134"/>
      <c r="AG128" s="134"/>
      <c r="AH128" s="134"/>
      <c r="AI128" s="136"/>
      <c r="AJ128" s="134"/>
      <c r="AK128" s="137"/>
      <c r="AL128" s="134"/>
      <c r="AM128" s="138"/>
    </row>
    <row r="129" spans="2:40" x14ac:dyDescent="0.2">
      <c r="M129" s="66"/>
      <c r="Q129" s="7"/>
      <c r="R129" s="7"/>
      <c r="S129" s="123"/>
      <c r="AB129" s="134"/>
      <c r="AC129" s="134"/>
      <c r="AD129" s="134"/>
      <c r="AE129" s="134"/>
      <c r="AF129" s="134"/>
      <c r="AG129" s="134"/>
      <c r="AH129" s="134"/>
      <c r="AI129" s="136"/>
      <c r="AJ129" s="134"/>
      <c r="AK129" s="137"/>
      <c r="AL129" s="134"/>
      <c r="AM129" s="138"/>
    </row>
    <row r="130" spans="2:40" x14ac:dyDescent="0.2">
      <c r="B130" s="23" t="s">
        <v>68</v>
      </c>
      <c r="I130" s="38"/>
      <c r="K130" s="35"/>
      <c r="M130" s="122"/>
      <c r="Q130" s="7"/>
      <c r="R130" s="7"/>
      <c r="S130" s="123"/>
      <c r="AB130" s="134"/>
      <c r="AC130" s="134"/>
      <c r="AD130" s="134"/>
      <c r="AE130" s="134"/>
      <c r="AF130" s="134"/>
      <c r="AG130" s="134"/>
      <c r="AH130" s="134"/>
      <c r="AI130" s="136"/>
      <c r="AJ130" s="134"/>
      <c r="AK130" s="137"/>
      <c r="AL130" s="134"/>
      <c r="AM130" s="136"/>
    </row>
    <row r="131" spans="2:40" x14ac:dyDescent="0.2">
      <c r="B131" s="2" t="s">
        <v>70</v>
      </c>
      <c r="G131" s="2" t="s">
        <v>84</v>
      </c>
      <c r="I131" s="36">
        <v>0.66666666666666663</v>
      </c>
      <c r="K131" s="35" t="s">
        <v>87</v>
      </c>
      <c r="M131" s="142">
        <v>19570.73</v>
      </c>
      <c r="O131" s="66">
        <f>'Controles ACM'!$I$74</f>
        <v>2.2502850387880557</v>
      </c>
      <c r="Q131" s="7"/>
      <c r="R131" s="132"/>
      <c r="S131" s="123"/>
      <c r="AB131" s="135"/>
      <c r="AC131" s="134"/>
      <c r="AD131" s="134"/>
      <c r="AE131" s="134"/>
      <c r="AF131" s="134"/>
      <c r="AG131" s="134"/>
      <c r="AH131" s="134"/>
      <c r="AI131" s="136"/>
      <c r="AJ131" s="134"/>
      <c r="AK131" s="137"/>
      <c r="AL131" s="134"/>
      <c r="AM131" s="136"/>
    </row>
    <row r="132" spans="2:40" x14ac:dyDescent="0.2">
      <c r="B132" s="2" t="s">
        <v>71</v>
      </c>
      <c r="G132" s="2" t="s">
        <v>84</v>
      </c>
      <c r="I132" s="39">
        <v>0.33333333333333331</v>
      </c>
      <c r="K132" s="35" t="s">
        <v>87</v>
      </c>
      <c r="M132" s="142">
        <v>19570.73</v>
      </c>
      <c r="O132" s="66">
        <f>'Controles ACM'!$I$74</f>
        <v>2.2502850387880557</v>
      </c>
      <c r="Q132" s="7"/>
      <c r="R132" s="132"/>
      <c r="S132" s="123"/>
      <c r="AB132" s="134"/>
      <c r="AC132" s="134"/>
      <c r="AD132" s="134"/>
      <c r="AE132" s="134"/>
      <c r="AF132" s="134"/>
      <c r="AG132" s="134"/>
      <c r="AH132" s="134"/>
      <c r="AI132" s="136"/>
      <c r="AJ132" s="134"/>
      <c r="AK132" s="137"/>
      <c r="AL132" s="134"/>
      <c r="AM132" s="138"/>
    </row>
    <row r="133" spans="2:40" x14ac:dyDescent="0.2">
      <c r="B133" s="2" t="s">
        <v>72</v>
      </c>
      <c r="G133" s="2" t="s">
        <v>84</v>
      </c>
      <c r="I133" s="39">
        <v>0</v>
      </c>
      <c r="K133" s="35" t="s">
        <v>87</v>
      </c>
      <c r="M133" s="142">
        <v>21980.78</v>
      </c>
      <c r="O133" s="66">
        <f>'Controles ACM'!$I$74</f>
        <v>2.2502850387880557</v>
      </c>
      <c r="Q133" s="7"/>
      <c r="R133" s="132"/>
      <c r="S133" s="123"/>
      <c r="AB133" s="134"/>
      <c r="AC133" s="134"/>
      <c r="AD133" s="134"/>
      <c r="AE133" s="134"/>
      <c r="AF133" s="134"/>
      <c r="AG133" s="134"/>
      <c r="AH133" s="134"/>
      <c r="AI133" s="136"/>
      <c r="AJ133" s="134"/>
      <c r="AK133" s="137"/>
      <c r="AL133" s="134"/>
      <c r="AM133" s="138"/>
    </row>
    <row r="134" spans="2:40" x14ac:dyDescent="0.2">
      <c r="B134" s="2" t="s">
        <v>73</v>
      </c>
      <c r="G134" s="2" t="s">
        <v>84</v>
      </c>
      <c r="I134" s="39">
        <v>1.3333333333333333</v>
      </c>
      <c r="K134" s="35" t="s">
        <v>87</v>
      </c>
      <c r="M134" s="142">
        <v>21980.78</v>
      </c>
      <c r="O134" s="66">
        <f>'Controles ACM'!$I$74</f>
        <v>2.2502850387880557</v>
      </c>
      <c r="Q134" s="7"/>
      <c r="R134" s="132"/>
      <c r="S134" s="123"/>
      <c r="AB134" s="134"/>
      <c r="AC134" s="134"/>
      <c r="AD134" s="134"/>
      <c r="AE134" s="134"/>
      <c r="AF134" s="134"/>
      <c r="AG134" s="134"/>
      <c r="AH134" s="134"/>
      <c r="AI134" s="136"/>
      <c r="AJ134" s="134"/>
      <c r="AK134" s="137"/>
      <c r="AL134" s="134"/>
      <c r="AM134" s="138"/>
    </row>
    <row r="135" spans="2:40" x14ac:dyDescent="0.2">
      <c r="B135" s="2" t="s">
        <v>74</v>
      </c>
      <c r="G135" s="2" t="s">
        <v>84</v>
      </c>
      <c r="I135" s="39">
        <v>0.33333333333333331</v>
      </c>
      <c r="K135" s="35" t="s">
        <v>87</v>
      </c>
      <c r="M135" s="142">
        <v>21980.78</v>
      </c>
      <c r="O135" s="66">
        <f>'Controles ACM'!$I$74</f>
        <v>2.2502850387880557</v>
      </c>
      <c r="Q135" s="7"/>
      <c r="R135" s="132"/>
      <c r="S135" s="123"/>
      <c r="AB135" s="134"/>
      <c r="AC135" s="134"/>
      <c r="AD135" s="134"/>
      <c r="AE135" s="134"/>
      <c r="AF135" s="134"/>
      <c r="AG135" s="134"/>
      <c r="AH135" s="134"/>
      <c r="AI135" s="136"/>
      <c r="AJ135" s="134"/>
      <c r="AK135" s="137"/>
      <c r="AL135" s="134"/>
      <c r="AM135" s="138"/>
    </row>
    <row r="136" spans="2:40" x14ac:dyDescent="0.2">
      <c r="B136" s="2" t="s">
        <v>75</v>
      </c>
      <c r="G136" s="2" t="s">
        <v>84</v>
      </c>
      <c r="I136" s="39">
        <v>0.33333333333333331</v>
      </c>
      <c r="K136" s="35" t="s">
        <v>87</v>
      </c>
      <c r="M136" s="142">
        <v>26429.599999999999</v>
      </c>
      <c r="O136" s="66">
        <f>'Controles ACM'!$I$74</f>
        <v>2.2502850387880557</v>
      </c>
      <c r="Q136" s="7"/>
      <c r="R136" s="132"/>
      <c r="S136" s="123"/>
      <c r="AB136" s="134"/>
      <c r="AC136" s="134"/>
      <c r="AD136" s="134"/>
      <c r="AE136" s="134"/>
      <c r="AF136" s="134"/>
      <c r="AG136" s="134"/>
      <c r="AH136" s="134"/>
      <c r="AI136" s="136"/>
      <c r="AJ136" s="134"/>
      <c r="AK136" s="137"/>
      <c r="AL136" s="134"/>
      <c r="AM136" s="138"/>
    </row>
    <row r="137" spans="2:40" x14ac:dyDescent="0.2">
      <c r="B137" s="2" t="s">
        <v>76</v>
      </c>
      <c r="G137" s="2" t="s">
        <v>84</v>
      </c>
      <c r="I137" s="39">
        <v>0</v>
      </c>
      <c r="K137" s="35" t="s">
        <v>87</v>
      </c>
      <c r="M137" s="142">
        <v>26429.599999999999</v>
      </c>
      <c r="O137" s="66">
        <f>'Controles ACM'!$I$74</f>
        <v>2.2502850387880557</v>
      </c>
      <c r="Q137" s="7"/>
      <c r="R137" s="132"/>
      <c r="S137" s="123"/>
      <c r="AB137" s="134"/>
      <c r="AC137" s="134"/>
      <c r="AD137" s="134"/>
      <c r="AE137" s="134"/>
      <c r="AF137" s="134"/>
      <c r="AG137" s="134"/>
      <c r="AH137" s="134"/>
      <c r="AI137" s="136"/>
      <c r="AJ137" s="134"/>
      <c r="AK137" s="137"/>
      <c r="AL137" s="134"/>
      <c r="AM137" s="138"/>
    </row>
    <row r="138" spans="2:40" x14ac:dyDescent="0.2">
      <c r="B138" s="2" t="s">
        <v>77</v>
      </c>
      <c r="G138" s="2" t="s">
        <v>84</v>
      </c>
      <c r="I138" s="37">
        <v>0</v>
      </c>
      <c r="K138" s="35" t="s">
        <v>87</v>
      </c>
      <c r="M138" s="142">
        <v>26429.599999999999</v>
      </c>
      <c r="O138" s="66">
        <f>'Controles ACM'!$I$74</f>
        <v>2.2502850387880557</v>
      </c>
      <c r="Q138" s="7"/>
      <c r="R138" s="132"/>
      <c r="S138" s="123"/>
      <c r="AB138" s="134"/>
      <c r="AC138" s="134"/>
      <c r="AD138" s="134"/>
      <c r="AE138" s="134"/>
      <c r="AF138" s="134"/>
      <c r="AG138" s="134"/>
      <c r="AH138" s="134"/>
      <c r="AI138" s="136"/>
      <c r="AJ138" s="134"/>
      <c r="AK138" s="137"/>
      <c r="AL138" s="134"/>
      <c r="AM138" s="138"/>
    </row>
    <row r="139" spans="2:40" x14ac:dyDescent="0.2">
      <c r="M139" s="66"/>
      <c r="O139" s="66"/>
      <c r="Q139" s="7"/>
      <c r="R139" s="7"/>
      <c r="S139" s="7"/>
      <c r="AB139" s="134"/>
      <c r="AC139" s="134"/>
      <c r="AD139" s="134"/>
      <c r="AE139" s="134"/>
      <c r="AF139" s="134"/>
      <c r="AG139" s="134"/>
      <c r="AH139" s="134"/>
      <c r="AI139" s="136"/>
      <c r="AJ139" s="134"/>
      <c r="AK139" s="137"/>
      <c r="AL139" s="134"/>
      <c r="AM139" s="138"/>
    </row>
    <row r="140" spans="2:40" x14ac:dyDescent="0.2">
      <c r="M140" s="66"/>
      <c r="O140" s="66"/>
      <c r="Q140" s="7"/>
      <c r="R140" s="7"/>
      <c r="S140" s="7"/>
      <c r="AB140" s="134"/>
      <c r="AC140" s="134"/>
      <c r="AD140" s="134"/>
      <c r="AE140" s="134"/>
      <c r="AF140" s="134"/>
      <c r="AG140" s="134"/>
      <c r="AH140" s="134"/>
      <c r="AI140" s="136"/>
      <c r="AJ140" s="134"/>
      <c r="AK140" s="137"/>
      <c r="AL140" s="134"/>
      <c r="AM140" s="138"/>
    </row>
    <row r="141" spans="2:40" x14ac:dyDescent="0.2">
      <c r="M141" s="66"/>
      <c r="Q141" s="7"/>
      <c r="R141" s="7"/>
      <c r="S141" s="7"/>
      <c r="AB141" s="134"/>
      <c r="AC141" s="134"/>
      <c r="AD141" s="134"/>
      <c r="AE141" s="134"/>
      <c r="AF141" s="134"/>
      <c r="AG141" s="134"/>
      <c r="AH141" s="134"/>
      <c r="AI141" s="136"/>
      <c r="AJ141" s="134"/>
      <c r="AK141" s="137"/>
      <c r="AL141" s="134"/>
      <c r="AM141" s="138"/>
    </row>
    <row r="142" spans="2:40" x14ac:dyDescent="0.2">
      <c r="M142" s="66"/>
      <c r="Q142" s="7"/>
      <c r="R142" s="7"/>
      <c r="S142" s="7"/>
      <c r="AB142" s="134"/>
      <c r="AC142" s="134"/>
      <c r="AD142" s="134"/>
      <c r="AE142" s="134"/>
      <c r="AF142" s="134"/>
      <c r="AG142" s="134"/>
      <c r="AH142" s="134"/>
      <c r="AI142" s="136"/>
      <c r="AJ142" s="134"/>
      <c r="AK142" s="137"/>
      <c r="AL142" s="134"/>
      <c r="AM142" s="136"/>
    </row>
    <row r="143" spans="2:40" x14ac:dyDescent="0.2">
      <c r="I143" s="38"/>
      <c r="K143" s="35"/>
      <c r="M143" s="122"/>
      <c r="Q143" s="7"/>
      <c r="R143" s="7"/>
      <c r="S143" s="7"/>
      <c r="AA143" s="134"/>
      <c r="AB143" s="134"/>
      <c r="AC143" s="134"/>
      <c r="AD143" s="134"/>
      <c r="AE143" s="134"/>
      <c r="AF143" s="134"/>
      <c r="AG143" s="134"/>
      <c r="AH143" s="134"/>
      <c r="AI143" s="136"/>
      <c r="AJ143" s="134"/>
      <c r="AK143" s="137"/>
      <c r="AL143" s="134"/>
      <c r="AM143" s="136"/>
      <c r="AN143" s="134"/>
    </row>
    <row r="144" spans="2:40" x14ac:dyDescent="0.2">
      <c r="B144" s="23" t="s">
        <v>220</v>
      </c>
      <c r="I144" s="38"/>
      <c r="K144" s="35"/>
      <c r="M144" s="122"/>
      <c r="Q144" s="7"/>
      <c r="R144" s="7"/>
      <c r="S144" s="7"/>
      <c r="AA144" s="134"/>
      <c r="AB144" s="134"/>
      <c r="AC144" s="134"/>
      <c r="AD144" s="134"/>
      <c r="AE144" s="134"/>
      <c r="AF144" s="134"/>
      <c r="AG144" s="134"/>
      <c r="AH144" s="134"/>
      <c r="AI144" s="136"/>
      <c r="AJ144" s="134"/>
      <c r="AK144" s="137"/>
      <c r="AL144" s="134"/>
      <c r="AM144" s="136"/>
      <c r="AN144" s="134"/>
    </row>
    <row r="145" spans="2:40" x14ac:dyDescent="0.2">
      <c r="I145" s="38"/>
      <c r="K145" s="35"/>
      <c r="M145" s="122"/>
      <c r="Q145" s="7"/>
      <c r="R145" s="7"/>
      <c r="S145" s="129"/>
      <c r="AA145" s="134"/>
      <c r="AB145" s="135"/>
      <c r="AC145" s="134"/>
      <c r="AD145" s="134"/>
      <c r="AE145" s="134"/>
      <c r="AF145" s="134"/>
      <c r="AG145" s="134"/>
      <c r="AH145" s="134"/>
      <c r="AI145" s="136"/>
      <c r="AJ145" s="134"/>
      <c r="AK145" s="137"/>
      <c r="AL145" s="134"/>
      <c r="AM145" s="136"/>
      <c r="AN145" s="134"/>
    </row>
    <row r="146" spans="2:40" x14ac:dyDescent="0.2">
      <c r="B146" s="23" t="s">
        <v>63</v>
      </c>
      <c r="I146" s="38"/>
      <c r="K146" s="35"/>
      <c r="M146" s="122"/>
      <c r="N146" s="124"/>
      <c r="O146" s="124"/>
      <c r="Q146" s="7"/>
      <c r="R146" s="7"/>
      <c r="S146" s="129"/>
      <c r="AA146" s="134"/>
      <c r="AB146" s="134"/>
      <c r="AC146" s="134"/>
      <c r="AD146" s="134"/>
      <c r="AE146" s="134"/>
      <c r="AF146" s="134"/>
      <c r="AG146" s="134"/>
      <c r="AH146" s="134"/>
      <c r="AI146" s="136"/>
      <c r="AJ146" s="134"/>
      <c r="AK146" s="137"/>
      <c r="AL146" s="134"/>
      <c r="AM146" s="136"/>
      <c r="AN146" s="134"/>
    </row>
    <row r="147" spans="2:40" x14ac:dyDescent="0.2">
      <c r="B147" s="2" t="s">
        <v>70</v>
      </c>
      <c r="G147" s="2" t="s">
        <v>84</v>
      </c>
      <c r="I147" s="36">
        <v>145</v>
      </c>
      <c r="K147" s="35" t="s">
        <v>87</v>
      </c>
      <c r="M147" s="142">
        <v>170</v>
      </c>
      <c r="O147" s="66"/>
      <c r="Q147" s="7"/>
      <c r="R147" s="133"/>
      <c r="S147" s="129"/>
      <c r="AA147" s="134"/>
      <c r="AB147" s="135"/>
      <c r="AC147" s="134"/>
      <c r="AD147" s="134"/>
      <c r="AE147" s="134"/>
      <c r="AF147" s="134"/>
      <c r="AG147" s="134"/>
      <c r="AH147" s="134"/>
      <c r="AI147" s="136"/>
      <c r="AJ147" s="134"/>
      <c r="AK147" s="137"/>
      <c r="AL147" s="134"/>
      <c r="AM147" s="136"/>
      <c r="AN147" s="134"/>
    </row>
    <row r="148" spans="2:40" x14ac:dyDescent="0.2">
      <c r="B148" s="2" t="s">
        <v>71</v>
      </c>
      <c r="G148" s="2" t="s">
        <v>84</v>
      </c>
      <c r="I148" s="39">
        <v>43.333333333333336</v>
      </c>
      <c r="K148" s="35" t="s">
        <v>87</v>
      </c>
      <c r="M148" s="142">
        <v>170</v>
      </c>
      <c r="O148" s="66"/>
      <c r="Q148" s="7"/>
      <c r="R148" s="133"/>
      <c r="S148" s="129"/>
      <c r="AA148" s="134"/>
      <c r="AB148" s="134"/>
      <c r="AC148" s="134"/>
      <c r="AD148" s="134"/>
      <c r="AE148" s="134"/>
      <c r="AF148" s="134"/>
      <c r="AG148" s="134"/>
      <c r="AH148" s="134"/>
      <c r="AI148" s="136"/>
      <c r="AJ148" s="134"/>
      <c r="AK148" s="137"/>
      <c r="AL148" s="134"/>
      <c r="AM148" s="138"/>
      <c r="AN148" s="134"/>
    </row>
    <row r="149" spans="2:40" x14ac:dyDescent="0.2">
      <c r="B149" s="2" t="s">
        <v>72</v>
      </c>
      <c r="G149" s="2" t="s">
        <v>84</v>
      </c>
      <c r="I149" s="39">
        <v>43.333333333333336</v>
      </c>
      <c r="K149" s="35" t="s">
        <v>87</v>
      </c>
      <c r="M149" s="142">
        <v>170</v>
      </c>
      <c r="O149" s="66"/>
      <c r="Q149" s="7"/>
      <c r="R149" s="133"/>
      <c r="S149" s="129"/>
      <c r="AA149" s="134"/>
      <c r="AB149" s="134"/>
      <c r="AC149" s="134"/>
      <c r="AD149" s="134"/>
      <c r="AE149" s="134"/>
      <c r="AF149" s="134"/>
      <c r="AG149" s="134"/>
      <c r="AH149" s="134"/>
      <c r="AI149" s="136"/>
      <c r="AJ149" s="134"/>
      <c r="AK149" s="137"/>
      <c r="AL149" s="134"/>
      <c r="AM149" s="138"/>
      <c r="AN149" s="134"/>
    </row>
    <row r="150" spans="2:40" x14ac:dyDescent="0.2">
      <c r="B150" s="2" t="s">
        <v>73</v>
      </c>
      <c r="G150" s="2" t="s">
        <v>84</v>
      </c>
      <c r="I150" s="39">
        <v>8.3333333333333339</v>
      </c>
      <c r="K150" s="35" t="s">
        <v>87</v>
      </c>
      <c r="M150" s="142">
        <v>170</v>
      </c>
      <c r="O150" s="66"/>
      <c r="Q150" s="7"/>
      <c r="R150" s="133"/>
      <c r="S150" s="129"/>
      <c r="AA150" s="134"/>
      <c r="AB150" s="134"/>
      <c r="AC150" s="134"/>
      <c r="AD150" s="134"/>
      <c r="AE150" s="134"/>
      <c r="AF150" s="134"/>
      <c r="AG150" s="134"/>
      <c r="AH150" s="134"/>
      <c r="AI150" s="136"/>
      <c r="AJ150" s="134"/>
      <c r="AK150" s="137"/>
      <c r="AL150" s="134"/>
      <c r="AM150" s="138"/>
      <c r="AN150" s="134"/>
    </row>
    <row r="151" spans="2:40" x14ac:dyDescent="0.2">
      <c r="B151" s="2" t="s">
        <v>74</v>
      </c>
      <c r="G151" s="2" t="s">
        <v>84</v>
      </c>
      <c r="I151" s="39">
        <v>106</v>
      </c>
      <c r="K151" s="35" t="s">
        <v>87</v>
      </c>
      <c r="M151" s="142">
        <v>170</v>
      </c>
      <c r="O151" s="66"/>
      <c r="Q151" s="7"/>
      <c r="R151" s="133"/>
      <c r="S151" s="129"/>
      <c r="AA151" s="134"/>
      <c r="AB151" s="134"/>
      <c r="AC151" s="134"/>
      <c r="AD151" s="134"/>
      <c r="AE151" s="134"/>
      <c r="AF151" s="134"/>
      <c r="AG151" s="134"/>
      <c r="AH151" s="134"/>
      <c r="AI151" s="136"/>
      <c r="AJ151" s="134"/>
      <c r="AK151" s="137"/>
      <c r="AL151" s="134"/>
      <c r="AM151" s="138"/>
      <c r="AN151" s="134"/>
    </row>
    <row r="152" spans="2:40" x14ac:dyDescent="0.2">
      <c r="B152" s="2" t="s">
        <v>75</v>
      </c>
      <c r="G152" s="2" t="s">
        <v>84</v>
      </c>
      <c r="I152" s="39">
        <v>0</v>
      </c>
      <c r="K152" s="35" t="s">
        <v>87</v>
      </c>
      <c r="M152" s="142">
        <v>170</v>
      </c>
      <c r="O152" s="66"/>
      <c r="Q152" s="7"/>
      <c r="R152" s="133"/>
      <c r="S152" s="129"/>
      <c r="AA152" s="134"/>
      <c r="AB152" s="134"/>
      <c r="AC152" s="134"/>
      <c r="AD152" s="134"/>
      <c r="AE152" s="134"/>
      <c r="AF152" s="134"/>
      <c r="AG152" s="134"/>
      <c r="AH152" s="134"/>
      <c r="AI152" s="136"/>
      <c r="AJ152" s="134"/>
      <c r="AK152" s="137"/>
      <c r="AL152" s="134"/>
      <c r="AM152" s="138"/>
      <c r="AN152" s="134"/>
    </row>
    <row r="153" spans="2:40" x14ac:dyDescent="0.2">
      <c r="B153" s="2" t="s">
        <v>76</v>
      </c>
      <c r="G153" s="2" t="s">
        <v>84</v>
      </c>
      <c r="I153" s="39">
        <v>0</v>
      </c>
      <c r="K153" s="35" t="s">
        <v>87</v>
      </c>
      <c r="M153" s="142">
        <v>0</v>
      </c>
      <c r="O153" s="66"/>
      <c r="Q153" s="7"/>
      <c r="R153" s="133"/>
      <c r="S153" s="129"/>
      <c r="AA153" s="134"/>
      <c r="AB153" s="134"/>
      <c r="AC153" s="134"/>
      <c r="AD153" s="134"/>
      <c r="AE153" s="134"/>
      <c r="AF153" s="134"/>
      <c r="AG153" s="134"/>
      <c r="AH153" s="134"/>
      <c r="AI153" s="136"/>
      <c r="AJ153" s="134"/>
      <c r="AK153" s="137"/>
      <c r="AL153" s="134"/>
      <c r="AM153" s="138"/>
      <c r="AN153" s="134"/>
    </row>
    <row r="154" spans="2:40" x14ac:dyDescent="0.2">
      <c r="B154" s="2" t="s">
        <v>77</v>
      </c>
      <c r="G154" s="2" t="s">
        <v>84</v>
      </c>
      <c r="I154" s="37">
        <v>0</v>
      </c>
      <c r="K154" s="35" t="s">
        <v>87</v>
      </c>
      <c r="M154" s="142">
        <v>0</v>
      </c>
      <c r="O154" s="66"/>
      <c r="Q154" s="7"/>
      <c r="R154" s="133"/>
      <c r="S154" s="129"/>
      <c r="AA154" s="134"/>
      <c r="AB154" s="134"/>
      <c r="AC154" s="134"/>
      <c r="AD154" s="134"/>
      <c r="AE154" s="134"/>
      <c r="AF154" s="134"/>
      <c r="AG154" s="134"/>
      <c r="AH154" s="134"/>
      <c r="AI154" s="136"/>
      <c r="AJ154" s="134"/>
      <c r="AK154" s="137"/>
      <c r="AL154" s="134"/>
      <c r="AM154" s="138"/>
      <c r="AN154" s="134"/>
    </row>
    <row r="155" spans="2:40" x14ac:dyDescent="0.2">
      <c r="M155" s="66"/>
      <c r="Q155" s="7"/>
      <c r="R155" s="133"/>
      <c r="S155" s="129"/>
      <c r="AA155" s="134"/>
      <c r="AB155" s="134"/>
      <c r="AC155" s="134"/>
      <c r="AD155" s="134"/>
      <c r="AE155" s="134"/>
      <c r="AF155" s="134"/>
      <c r="AG155" s="134"/>
      <c r="AH155" s="134"/>
      <c r="AI155" s="136"/>
      <c r="AJ155" s="134"/>
      <c r="AK155" s="137"/>
      <c r="AL155" s="134"/>
      <c r="AM155" s="138"/>
      <c r="AN155" s="134"/>
    </row>
    <row r="156" spans="2:40" x14ac:dyDescent="0.2">
      <c r="M156" s="66"/>
      <c r="Q156" s="7"/>
      <c r="R156" s="133"/>
      <c r="S156" s="129"/>
      <c r="AA156" s="134"/>
      <c r="AB156" s="134"/>
      <c r="AC156" s="134"/>
      <c r="AD156" s="134"/>
      <c r="AE156" s="134"/>
      <c r="AF156" s="134"/>
      <c r="AG156" s="134"/>
      <c r="AH156" s="134"/>
      <c r="AI156" s="136"/>
      <c r="AJ156" s="134"/>
      <c r="AK156" s="137"/>
      <c r="AL156" s="134"/>
      <c r="AM156" s="138"/>
      <c r="AN156" s="134"/>
    </row>
    <row r="157" spans="2:40" x14ac:dyDescent="0.2">
      <c r="M157" s="66"/>
      <c r="Q157" s="7"/>
      <c r="R157" s="133"/>
      <c r="S157" s="129"/>
      <c r="AA157" s="134"/>
      <c r="AB157" s="134"/>
      <c r="AC157" s="134"/>
      <c r="AD157" s="134"/>
      <c r="AE157" s="134"/>
      <c r="AF157" s="134"/>
      <c r="AG157" s="134"/>
      <c r="AH157" s="134"/>
      <c r="AI157" s="136"/>
      <c r="AJ157" s="134"/>
      <c r="AK157" s="137"/>
      <c r="AL157" s="134"/>
      <c r="AM157" s="138"/>
      <c r="AN157" s="134"/>
    </row>
    <row r="158" spans="2:40" x14ac:dyDescent="0.2">
      <c r="B158" s="23" t="s">
        <v>68</v>
      </c>
      <c r="I158" s="38"/>
      <c r="K158" s="35"/>
      <c r="M158" s="122"/>
      <c r="Q158" s="7"/>
      <c r="R158" s="133"/>
      <c r="S158" s="129"/>
      <c r="AA158" s="134"/>
      <c r="AB158" s="134"/>
      <c r="AC158" s="134"/>
      <c r="AD158" s="134"/>
      <c r="AE158" s="134"/>
      <c r="AF158" s="134"/>
      <c r="AG158" s="134"/>
      <c r="AH158" s="134"/>
      <c r="AI158" s="136"/>
      <c r="AJ158" s="134"/>
      <c r="AK158" s="137"/>
      <c r="AL158" s="134"/>
      <c r="AM158" s="136"/>
      <c r="AN158" s="134"/>
    </row>
    <row r="159" spans="2:40" x14ac:dyDescent="0.2">
      <c r="B159" s="2" t="s">
        <v>70</v>
      </c>
      <c r="G159" s="2" t="s">
        <v>84</v>
      </c>
      <c r="I159" s="36">
        <v>14</v>
      </c>
      <c r="K159" s="35" t="s">
        <v>87</v>
      </c>
      <c r="M159" s="142">
        <v>200</v>
      </c>
      <c r="O159" s="66"/>
      <c r="Q159" s="7"/>
      <c r="R159" s="133"/>
      <c r="S159" s="129"/>
      <c r="AA159" s="134"/>
      <c r="AB159" s="135"/>
      <c r="AC159" s="134"/>
      <c r="AD159" s="134"/>
      <c r="AE159" s="134"/>
      <c r="AF159" s="134"/>
      <c r="AG159" s="134"/>
      <c r="AH159" s="134"/>
      <c r="AI159" s="136"/>
      <c r="AJ159" s="134"/>
      <c r="AK159" s="137"/>
      <c r="AL159" s="134"/>
      <c r="AM159" s="136"/>
      <c r="AN159" s="134"/>
    </row>
    <row r="160" spans="2:40" x14ac:dyDescent="0.2">
      <c r="B160" s="2" t="s">
        <v>71</v>
      </c>
      <c r="D160" s="114"/>
      <c r="E160" s="66"/>
      <c r="G160" s="2" t="s">
        <v>84</v>
      </c>
      <c r="I160" s="39">
        <v>23.333333333333332</v>
      </c>
      <c r="K160" s="35" t="s">
        <v>87</v>
      </c>
      <c r="M160" s="142">
        <v>200</v>
      </c>
      <c r="O160" s="66"/>
      <c r="Q160" s="7"/>
      <c r="R160" s="133"/>
      <c r="S160" s="129"/>
      <c r="AA160" s="134"/>
      <c r="AB160" s="134"/>
      <c r="AC160" s="134"/>
      <c r="AD160" s="134"/>
      <c r="AE160" s="134"/>
      <c r="AF160" s="134"/>
      <c r="AG160" s="134"/>
      <c r="AH160" s="134"/>
      <c r="AI160" s="136"/>
      <c r="AJ160" s="134"/>
      <c r="AK160" s="137"/>
      <c r="AL160" s="134"/>
      <c r="AM160" s="138"/>
      <c r="AN160" s="134"/>
    </row>
    <row r="161" spans="2:40" x14ac:dyDescent="0.2">
      <c r="B161" s="2" t="s">
        <v>72</v>
      </c>
      <c r="G161" s="2" t="s">
        <v>84</v>
      </c>
      <c r="I161" s="39">
        <v>0</v>
      </c>
      <c r="K161" s="35" t="s">
        <v>87</v>
      </c>
      <c r="M161" s="142">
        <v>200</v>
      </c>
      <c r="O161" s="66"/>
      <c r="Q161" s="7"/>
      <c r="R161" s="133"/>
      <c r="S161" s="129"/>
      <c r="AB161" s="134"/>
      <c r="AC161" s="134"/>
      <c r="AD161" s="134"/>
      <c r="AE161" s="134"/>
      <c r="AF161" s="134"/>
      <c r="AG161" s="134"/>
      <c r="AH161" s="134"/>
      <c r="AI161" s="136"/>
      <c r="AJ161" s="134"/>
      <c r="AK161" s="137"/>
      <c r="AL161" s="134"/>
      <c r="AM161" s="138"/>
      <c r="AN161" s="134"/>
    </row>
    <row r="162" spans="2:40" x14ac:dyDescent="0.2">
      <c r="B162" s="2" t="s">
        <v>73</v>
      </c>
      <c r="G162" s="2" t="s">
        <v>84</v>
      </c>
      <c r="I162" s="39">
        <v>16</v>
      </c>
      <c r="K162" s="35" t="s">
        <v>87</v>
      </c>
      <c r="M162" s="142">
        <v>200</v>
      </c>
      <c r="O162" s="66"/>
      <c r="Q162" s="7"/>
      <c r="R162" s="133"/>
      <c r="S162" s="129"/>
      <c r="AB162" s="134"/>
      <c r="AC162" s="134"/>
      <c r="AD162" s="134"/>
      <c r="AE162" s="134"/>
      <c r="AF162" s="134"/>
      <c r="AG162" s="134"/>
      <c r="AH162" s="134"/>
      <c r="AI162" s="136"/>
      <c r="AJ162" s="134"/>
      <c r="AK162" s="137"/>
      <c r="AL162" s="134"/>
      <c r="AM162" s="138"/>
      <c r="AN162" s="134"/>
    </row>
    <row r="163" spans="2:40" x14ac:dyDescent="0.2">
      <c r="B163" s="2" t="s">
        <v>74</v>
      </c>
      <c r="G163" s="2" t="s">
        <v>84</v>
      </c>
      <c r="I163" s="39">
        <v>6.666666666666667</v>
      </c>
      <c r="K163" s="35" t="s">
        <v>87</v>
      </c>
      <c r="M163" s="142">
        <v>200</v>
      </c>
      <c r="O163" s="66"/>
      <c r="Q163" s="7"/>
      <c r="R163" s="133"/>
      <c r="S163" s="129"/>
      <c r="AB163" s="134"/>
      <c r="AC163" s="134"/>
      <c r="AD163" s="134"/>
      <c r="AE163" s="134"/>
      <c r="AF163" s="134"/>
      <c r="AG163" s="134"/>
      <c r="AH163" s="134"/>
      <c r="AI163" s="136"/>
      <c r="AJ163" s="134"/>
      <c r="AK163" s="137"/>
      <c r="AL163" s="134"/>
      <c r="AM163" s="138"/>
      <c r="AN163" s="134"/>
    </row>
    <row r="164" spans="2:40" x14ac:dyDescent="0.2">
      <c r="B164" s="2" t="s">
        <v>75</v>
      </c>
      <c r="G164" s="2" t="s">
        <v>84</v>
      </c>
      <c r="I164" s="39">
        <v>86.666666666666671</v>
      </c>
      <c r="K164" s="35" t="s">
        <v>87</v>
      </c>
      <c r="M164" s="142">
        <v>200</v>
      </c>
      <c r="O164" s="66"/>
      <c r="Q164" s="7"/>
      <c r="R164" s="133"/>
      <c r="S164" s="129"/>
      <c r="AB164" s="134"/>
      <c r="AC164" s="134"/>
      <c r="AD164" s="134"/>
      <c r="AE164" s="134"/>
      <c r="AF164" s="134"/>
      <c r="AG164" s="134"/>
      <c r="AH164" s="134"/>
      <c r="AI164" s="136"/>
      <c r="AJ164" s="134"/>
      <c r="AK164" s="137"/>
      <c r="AL164" s="134"/>
      <c r="AM164" s="138"/>
      <c r="AN164" s="134"/>
    </row>
    <row r="165" spans="2:40" x14ac:dyDescent="0.2">
      <c r="B165" s="2" t="s">
        <v>76</v>
      </c>
      <c r="G165" s="2" t="s">
        <v>84</v>
      </c>
      <c r="I165" s="39">
        <v>0</v>
      </c>
      <c r="K165" s="35" t="s">
        <v>87</v>
      </c>
      <c r="M165" s="142">
        <v>200</v>
      </c>
      <c r="O165" s="66"/>
      <c r="Q165" s="7"/>
      <c r="R165" s="133"/>
      <c r="S165" s="129"/>
      <c r="AB165" s="134"/>
      <c r="AC165" s="134"/>
      <c r="AD165" s="134"/>
      <c r="AE165" s="134"/>
      <c r="AF165" s="134"/>
      <c r="AG165" s="134"/>
      <c r="AH165" s="134"/>
      <c r="AI165" s="136"/>
      <c r="AJ165" s="134"/>
      <c r="AK165" s="137"/>
      <c r="AL165" s="134"/>
      <c r="AM165" s="138"/>
      <c r="AN165" s="134"/>
    </row>
    <row r="166" spans="2:40" x14ac:dyDescent="0.2">
      <c r="B166" s="2" t="s">
        <v>77</v>
      </c>
      <c r="G166" s="2" t="s">
        <v>84</v>
      </c>
      <c r="I166" s="37">
        <v>0</v>
      </c>
      <c r="K166" s="35" t="s">
        <v>87</v>
      </c>
      <c r="M166" s="142">
        <v>0</v>
      </c>
      <c r="O166" s="66"/>
      <c r="Q166" s="7"/>
      <c r="R166" s="133"/>
      <c r="S166" s="129"/>
      <c r="AB166" s="134"/>
      <c r="AC166" s="134"/>
      <c r="AD166" s="134"/>
      <c r="AE166" s="134"/>
      <c r="AF166" s="134"/>
      <c r="AG166" s="134"/>
      <c r="AH166" s="134"/>
      <c r="AI166" s="136"/>
      <c r="AJ166" s="134"/>
      <c r="AK166" s="137"/>
      <c r="AL166" s="134"/>
      <c r="AM166" s="138"/>
      <c r="AN166" s="134"/>
    </row>
    <row r="167" spans="2:40" x14ac:dyDescent="0.2">
      <c r="Q167" s="7"/>
      <c r="R167" s="7"/>
      <c r="S167" s="7"/>
      <c r="AB167" s="134"/>
      <c r="AC167" s="134"/>
      <c r="AD167" s="134"/>
      <c r="AE167" s="134"/>
      <c r="AF167" s="134"/>
      <c r="AG167" s="134"/>
      <c r="AH167" s="134"/>
      <c r="AI167" s="136"/>
      <c r="AJ167" s="134"/>
      <c r="AK167" s="137"/>
      <c r="AL167" s="134"/>
      <c r="AM167" s="138"/>
      <c r="AN167" s="134"/>
    </row>
    <row r="168" spans="2:40" x14ac:dyDescent="0.2">
      <c r="Q168" s="7"/>
      <c r="R168" s="7"/>
      <c r="S168" s="7"/>
      <c r="AB168" s="134"/>
      <c r="AC168" s="134"/>
      <c r="AD168" s="134"/>
      <c r="AE168" s="134"/>
      <c r="AF168" s="134"/>
      <c r="AG168" s="134"/>
      <c r="AH168" s="134"/>
      <c r="AI168" s="136"/>
      <c r="AJ168" s="134"/>
      <c r="AK168" s="137"/>
      <c r="AL168" s="134"/>
      <c r="AM168" s="138"/>
      <c r="AN168" s="134"/>
    </row>
    <row r="169" spans="2:40" x14ac:dyDescent="0.2">
      <c r="M169" s="113"/>
      <c r="AB169" s="134"/>
      <c r="AC169" s="134"/>
      <c r="AD169" s="134"/>
      <c r="AE169" s="134"/>
      <c r="AF169" s="134"/>
      <c r="AG169" s="134"/>
      <c r="AH169" s="134"/>
      <c r="AI169" s="136"/>
      <c r="AJ169" s="134"/>
      <c r="AK169" s="137"/>
      <c r="AL169" s="134"/>
      <c r="AM169" s="138"/>
      <c r="AN169" s="134"/>
    </row>
    <row r="171" spans="2:40" s="6" customFormat="1" x14ac:dyDescent="0.2">
      <c r="B171" s="6" t="s">
        <v>161</v>
      </c>
      <c r="P171" s="120"/>
    </row>
    <row r="173" spans="2:40" x14ac:dyDescent="0.2">
      <c r="B173" s="23" t="s">
        <v>81</v>
      </c>
      <c r="AB173" s="134"/>
      <c r="AC173" s="134"/>
      <c r="AD173" s="134"/>
      <c r="AE173" s="134"/>
      <c r="AF173" s="134"/>
      <c r="AG173" s="134"/>
      <c r="AH173" s="134"/>
      <c r="AI173" s="134"/>
      <c r="AJ173" s="134"/>
      <c r="AK173" s="134"/>
      <c r="AL173" s="134"/>
      <c r="AM173" s="134"/>
      <c r="AN173" s="134"/>
    </row>
    <row r="174" spans="2:40" x14ac:dyDescent="0.2">
      <c r="B174" s="2" t="s">
        <v>55</v>
      </c>
      <c r="G174" s="2" t="s">
        <v>84</v>
      </c>
      <c r="I174" s="36">
        <v>4</v>
      </c>
      <c r="K174" s="35" t="s">
        <v>85</v>
      </c>
      <c r="M174" s="102">
        <v>427.32</v>
      </c>
      <c r="O174" s="100">
        <f>'Controles ACM'!$I$81</f>
        <v>2.3037825167377477</v>
      </c>
      <c r="S174" s="114"/>
      <c r="AB174" s="135"/>
      <c r="AC174" s="134"/>
      <c r="AD174" s="134"/>
      <c r="AE174" s="134"/>
      <c r="AF174" s="134"/>
      <c r="AG174" s="134"/>
      <c r="AH174" s="134"/>
      <c r="AI174" s="134"/>
      <c r="AJ174" s="134"/>
      <c r="AK174" s="134"/>
      <c r="AL174" s="134"/>
      <c r="AM174" s="134"/>
      <c r="AN174" s="134"/>
    </row>
    <row r="175" spans="2:40" x14ac:dyDescent="0.2">
      <c r="B175" s="2" t="s">
        <v>56</v>
      </c>
      <c r="G175" s="2" t="s">
        <v>84</v>
      </c>
      <c r="I175" s="37">
        <v>72988.6804898298</v>
      </c>
      <c r="K175" s="35" t="s">
        <v>86</v>
      </c>
      <c r="M175" s="102">
        <v>18.012</v>
      </c>
      <c r="O175" s="100">
        <f>'Controles ACM'!$I$81</f>
        <v>2.3037825167377477</v>
      </c>
      <c r="S175" s="114"/>
      <c r="AB175" s="134"/>
      <c r="AC175" s="134"/>
      <c r="AD175" s="134"/>
      <c r="AE175" s="134"/>
      <c r="AF175" s="134"/>
      <c r="AG175" s="134"/>
      <c r="AH175" s="134"/>
      <c r="AI175" s="136"/>
      <c r="AJ175" s="134"/>
      <c r="AK175" s="137"/>
      <c r="AL175" s="134"/>
      <c r="AM175" s="138"/>
      <c r="AN175" s="134"/>
    </row>
    <row r="176" spans="2:40" x14ac:dyDescent="0.2">
      <c r="I176" s="38"/>
      <c r="K176" s="43"/>
      <c r="S176" s="114"/>
      <c r="AB176" s="134"/>
      <c r="AC176" s="134"/>
      <c r="AD176" s="134"/>
      <c r="AE176" s="134"/>
      <c r="AF176" s="134"/>
      <c r="AG176" s="134"/>
      <c r="AH176" s="134"/>
      <c r="AI176" s="136"/>
      <c r="AJ176" s="134"/>
      <c r="AK176" s="137"/>
      <c r="AL176" s="134"/>
      <c r="AM176" s="138"/>
      <c r="AN176" s="134"/>
    </row>
    <row r="177" spans="9:40" x14ac:dyDescent="0.2">
      <c r="S177" s="114"/>
      <c r="AB177" s="134"/>
      <c r="AC177" s="134"/>
      <c r="AD177" s="134"/>
      <c r="AE177" s="134"/>
      <c r="AF177" s="134"/>
      <c r="AG177" s="134"/>
      <c r="AH177" s="134"/>
      <c r="AI177" s="134"/>
      <c r="AJ177" s="134"/>
      <c r="AK177" s="134"/>
      <c r="AL177" s="134"/>
      <c r="AM177" s="134"/>
      <c r="AN177" s="134"/>
    </row>
    <row r="178" spans="9:40" x14ac:dyDescent="0.2">
      <c r="M178" s="128"/>
      <c r="S178" s="114"/>
      <c r="AB178" s="134"/>
      <c r="AC178" s="134"/>
      <c r="AD178" s="134"/>
      <c r="AE178" s="134"/>
      <c r="AF178" s="134"/>
      <c r="AG178" s="134"/>
      <c r="AH178" s="134"/>
      <c r="AI178" s="134"/>
      <c r="AJ178" s="134"/>
      <c r="AK178" s="134"/>
      <c r="AL178" s="134"/>
      <c r="AM178" s="134"/>
      <c r="AN178" s="134"/>
    </row>
    <row r="179" spans="9:40" x14ac:dyDescent="0.2">
      <c r="AB179" s="134"/>
      <c r="AC179" s="134"/>
      <c r="AD179" s="134"/>
      <c r="AE179" s="134"/>
      <c r="AF179" s="134"/>
      <c r="AG179" s="134"/>
      <c r="AH179" s="134"/>
      <c r="AI179" s="134"/>
      <c r="AJ179" s="134"/>
      <c r="AK179" s="134"/>
      <c r="AL179" s="134"/>
      <c r="AM179" s="134"/>
      <c r="AN179" s="134"/>
    </row>
    <row r="180" spans="9:40" x14ac:dyDescent="0.2">
      <c r="AB180" s="134"/>
      <c r="AC180" s="134"/>
      <c r="AD180" s="134"/>
      <c r="AE180" s="134"/>
      <c r="AF180" s="134"/>
      <c r="AG180" s="134"/>
      <c r="AH180" s="134"/>
      <c r="AI180" s="134"/>
      <c r="AJ180" s="134"/>
      <c r="AK180" s="134"/>
      <c r="AL180" s="134"/>
      <c r="AM180" s="134"/>
      <c r="AN180" s="134"/>
    </row>
    <row r="181" spans="9:40" x14ac:dyDescent="0.2">
      <c r="AB181" s="134"/>
      <c r="AC181" s="134"/>
      <c r="AD181" s="134"/>
      <c r="AE181" s="134"/>
      <c r="AF181" s="134"/>
      <c r="AG181" s="134"/>
      <c r="AH181" s="134"/>
      <c r="AI181" s="134"/>
      <c r="AJ181" s="134"/>
      <c r="AK181" s="134"/>
      <c r="AL181" s="134"/>
      <c r="AM181" s="134"/>
      <c r="AN181" s="134"/>
    </row>
    <row r="188" spans="9:40" x14ac:dyDescent="0.2">
      <c r="I188" s="67"/>
    </row>
  </sheetData>
  <conditionalFormatting sqref="D8:D9">
    <cfRule type="containsText" dxfId="10" priority="1" operator="containsText" text="niet">
      <formula>NOT(ISERROR(SEARCH("niet",D8)))</formula>
    </cfRule>
    <cfRule type="endsWith" dxfId="9" priority="2" operator="endsWith" text="Voldoet">
      <formula>RIGHT(D8,LEN("Voldoet"))="Voldoet"</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2:Q81"/>
  <sheetViews>
    <sheetView showGridLines="0" zoomScale="85" zoomScaleNormal="85" workbookViewId="0">
      <pane xSplit="5" ySplit="8" topLeftCell="F9" activePane="bottomRight" state="frozen"/>
      <selection activeCell="Q51" sqref="Q51"/>
      <selection pane="topRight" activeCell="Q51" sqref="Q51"/>
      <selection pane="bottomLeft" activeCell="Q51" sqref="Q51"/>
      <selection pane="bottomRight" activeCell="F9" sqref="F9"/>
    </sheetView>
  </sheetViews>
  <sheetFormatPr defaultRowHeight="12.75" x14ac:dyDescent="0.2"/>
  <cols>
    <col min="1" max="1" width="4" style="2" customWidth="1"/>
    <col min="2" max="2" width="60.5703125" style="2" customWidth="1"/>
    <col min="3" max="5" width="4.5703125" style="2" customWidth="1"/>
    <col min="6" max="6" width="2.7109375" style="2" customWidth="1"/>
    <col min="7" max="7" width="13.28515625" style="2" bestFit="1" customWidth="1"/>
    <col min="8" max="8" width="2.7109375" style="2" customWidth="1"/>
    <col min="9" max="9" width="31.28515625" style="2" bestFit="1" customWidth="1"/>
    <col min="10" max="10" width="2.7109375" style="2" customWidth="1"/>
    <col min="11" max="11" width="15.42578125" style="2" bestFit="1" customWidth="1"/>
    <col min="12" max="12" width="2.7109375" style="2" customWidth="1"/>
    <col min="13" max="13" width="15.28515625" style="2" bestFit="1" customWidth="1"/>
    <col min="14" max="14" width="2.7109375" style="2" customWidth="1"/>
    <col min="15" max="15" width="12.5703125" style="2" customWidth="1"/>
    <col min="16" max="16" width="2.7109375" style="2" customWidth="1"/>
    <col min="17" max="17" width="12.5703125" style="2" customWidth="1"/>
    <col min="18" max="18" width="2.7109375" style="2" customWidth="1"/>
    <col min="19" max="19" width="17.140625" style="2" customWidth="1"/>
    <col min="20" max="20" width="2.7109375" style="2" customWidth="1"/>
    <col min="21" max="21" width="13.7109375" style="2" customWidth="1"/>
    <col min="22" max="22" width="2.7109375" style="2" customWidth="1"/>
    <col min="23" max="37" width="13.7109375" style="2" customWidth="1"/>
    <col min="38" max="16384" width="9.140625" style="2"/>
  </cols>
  <sheetData>
    <row r="2" spans="1:17" s="16" customFormat="1" ht="18" x14ac:dyDescent="0.2">
      <c r="B2" s="16" t="s">
        <v>189</v>
      </c>
    </row>
    <row r="4" spans="1:17" x14ac:dyDescent="0.2">
      <c r="B4" s="23" t="s">
        <v>28</v>
      </c>
      <c r="C4" s="1"/>
      <c r="D4" s="1"/>
    </row>
    <row r="5" spans="1:17" x14ac:dyDescent="0.2">
      <c r="B5" s="93" t="s">
        <v>178</v>
      </c>
      <c r="C5" s="3"/>
      <c r="D5" s="3"/>
      <c r="G5" s="17"/>
      <c r="K5" s="17"/>
    </row>
    <row r="7" spans="1:17" s="6" customFormat="1" x14ac:dyDescent="0.2">
      <c r="B7" s="6" t="s">
        <v>115</v>
      </c>
      <c r="G7" s="6" t="s">
        <v>26</v>
      </c>
      <c r="I7" s="6" t="s">
        <v>27</v>
      </c>
      <c r="K7" s="6" t="s">
        <v>163</v>
      </c>
      <c r="M7" s="6" t="s">
        <v>162</v>
      </c>
    </row>
    <row r="10" spans="1:17" x14ac:dyDescent="0.2">
      <c r="Q10" s="42"/>
    </row>
    <row r="11" spans="1:17" s="6" customFormat="1" x14ac:dyDescent="0.2">
      <c r="B11" s="6" t="s">
        <v>92</v>
      </c>
    </row>
    <row r="12" spans="1:17" x14ac:dyDescent="0.2">
      <c r="B12" s="23"/>
    </row>
    <row r="13" spans="1:17" x14ac:dyDescent="0.2">
      <c r="A13" s="55"/>
      <c r="B13" s="23" t="s">
        <v>191</v>
      </c>
      <c r="D13" s="45"/>
      <c r="G13" s="44" t="s">
        <v>190</v>
      </c>
      <c r="I13" s="46">
        <v>30727429.397967283</v>
      </c>
      <c r="K13" s="44"/>
      <c r="M13" s="2" t="s">
        <v>229</v>
      </c>
    </row>
    <row r="14" spans="1:17" x14ac:dyDescent="0.2">
      <c r="A14" s="55"/>
      <c r="D14" s="47"/>
      <c r="G14" s="47"/>
      <c r="I14" s="47"/>
      <c r="K14" s="47"/>
    </row>
    <row r="15" spans="1:17" x14ac:dyDescent="0.2">
      <c r="A15" s="55"/>
      <c r="B15" s="2" t="s">
        <v>192</v>
      </c>
      <c r="D15" s="49"/>
      <c r="G15" s="48" t="s">
        <v>190</v>
      </c>
      <c r="I15" s="41">
        <f>SUMPRODUCT(Tarievenvoorstel!I20:I21,Tarievenvoorstel!M20:M21)</f>
        <v>19871730.487194069</v>
      </c>
      <c r="K15" s="48"/>
    </row>
    <row r="16" spans="1:17" x14ac:dyDescent="0.2">
      <c r="A16" s="55"/>
      <c r="B16" s="2" t="s">
        <v>193</v>
      </c>
      <c r="D16" s="49"/>
      <c r="G16" s="48" t="s">
        <v>190</v>
      </c>
      <c r="I16" s="41">
        <f>SUMPRODUCT(Tarievenvoorstel!I24:I25,Tarievenvoorstel!M24:M25)</f>
        <v>1047735.6844909235</v>
      </c>
      <c r="K16" s="48"/>
    </row>
    <row r="17" spans="1:13" x14ac:dyDescent="0.2">
      <c r="A17" s="55"/>
      <c r="B17" s="2" t="s">
        <v>194</v>
      </c>
      <c r="D17" s="49"/>
      <c r="G17" s="48" t="s">
        <v>190</v>
      </c>
      <c r="I17" s="41">
        <f>SUMPRODUCT(Tarievenvoorstel!I28:I31,Tarievenvoorstel!M28:M31)</f>
        <v>1515901.5028319559</v>
      </c>
      <c r="K17" s="48"/>
    </row>
    <row r="18" spans="1:13" x14ac:dyDescent="0.2">
      <c r="A18" s="55"/>
      <c r="B18" s="23" t="s">
        <v>89</v>
      </c>
      <c r="D18" s="49"/>
      <c r="G18" s="48" t="s">
        <v>190</v>
      </c>
      <c r="I18" s="63">
        <f>SUM(I15:I17)</f>
        <v>22435367.674516946</v>
      </c>
      <c r="K18" s="125"/>
      <c r="M18" s="124"/>
    </row>
    <row r="19" spans="1:13" x14ac:dyDescent="0.2">
      <c r="A19" s="55"/>
      <c r="D19" s="44"/>
      <c r="G19" s="47"/>
      <c r="I19" s="50"/>
      <c r="K19" s="125"/>
      <c r="M19" s="124"/>
    </row>
    <row r="20" spans="1:13" x14ac:dyDescent="0.2">
      <c r="A20" s="55"/>
      <c r="B20" s="2" t="s">
        <v>195</v>
      </c>
      <c r="D20" s="51"/>
      <c r="G20" s="48" t="s">
        <v>190</v>
      </c>
      <c r="I20" s="41">
        <f>SUMPRODUCT(Tarievenvoorstel!I41:I44,Tarievenvoorstel!M41:M44) + SUMPRODUCT(Tarievenvoorstel!I47:I50,Tarievenvoorstel!M47:M50) + SUMPRODUCT(Tarievenvoorstel!I87:I90,Tarievenvoorstel!M87:M90) + SUMPRODUCT(Tarievenvoorstel!I93:I96,Tarievenvoorstel!M93:M96)+ SUMPRODUCT(Tarievenvoorstel!I103:I106,Tarievenvoorstel!M103:M106) + SUMPRODUCT(Tarievenvoorstel!I109:I112,Tarievenvoorstel!M109:M112)</f>
        <v>6467727.0884524193</v>
      </c>
      <c r="K20" s="125"/>
    </row>
    <row r="21" spans="1:13" x14ac:dyDescent="0.2">
      <c r="A21" s="55"/>
      <c r="B21" s="2" t="s">
        <v>196</v>
      </c>
      <c r="D21" s="49"/>
      <c r="G21" s="48" t="s">
        <v>190</v>
      </c>
      <c r="I21" s="41">
        <f>SUMPRODUCT(Tarievenvoorstel!I57:I64,Tarievenvoorstel!M57:M64) + SUMPRODUCT(Tarievenvoorstel!I69:I76,Tarievenvoorstel!M69:M76) + SUMPRODUCT(Tarievenvoorstel!I119:I126,Tarievenvoorstel!M119:M126) + SUMPRODUCT(Tarievenvoorstel!I131:I138,Tarievenvoorstel!M131:M138) + SUMPRODUCT(Tarievenvoorstel!I147:I154,Tarievenvoorstel!M147:M154) + SUMPRODUCT(Tarievenvoorstel!I159:I166,Tarievenvoorstel!M159:M166)</f>
        <v>507930.26228272764</v>
      </c>
      <c r="K21" s="48"/>
    </row>
    <row r="22" spans="1:13" x14ac:dyDescent="0.2">
      <c r="A22" s="55"/>
      <c r="B22" s="23" t="s">
        <v>90</v>
      </c>
      <c r="D22" s="49"/>
      <c r="G22" s="48" t="s">
        <v>190</v>
      </c>
      <c r="I22" s="63">
        <f>I20+I21</f>
        <v>6975657.3507351466</v>
      </c>
      <c r="K22" s="48"/>
    </row>
    <row r="23" spans="1:13" x14ac:dyDescent="0.2">
      <c r="A23" s="55"/>
      <c r="D23" s="49"/>
      <c r="G23" s="48"/>
      <c r="I23" s="52"/>
      <c r="K23" s="48"/>
    </row>
    <row r="24" spans="1:13" x14ac:dyDescent="0.2">
      <c r="A24" s="55"/>
      <c r="B24" s="2" t="s">
        <v>197</v>
      </c>
      <c r="D24" s="49"/>
      <c r="G24" s="48" t="s">
        <v>190</v>
      </c>
      <c r="I24" s="41">
        <f>SUMPRODUCT(Tarievenvoorstel!I174:I175,Tarievenvoorstel!M174:M175)</f>
        <v>1316381.3929828145</v>
      </c>
      <c r="K24" s="48"/>
    </row>
    <row r="26" spans="1:13" x14ac:dyDescent="0.2">
      <c r="A26" s="55"/>
      <c r="B26" s="23" t="s">
        <v>91</v>
      </c>
      <c r="D26" s="44"/>
      <c r="G26" s="48" t="s">
        <v>190</v>
      </c>
      <c r="I26" s="63">
        <f>I24+I25</f>
        <v>1316381.3929828145</v>
      </c>
      <c r="K26" s="47"/>
    </row>
    <row r="27" spans="1:13" x14ac:dyDescent="0.2">
      <c r="A27" s="55"/>
      <c r="D27" s="44"/>
      <c r="G27" s="47"/>
      <c r="I27" s="50"/>
      <c r="K27" s="47"/>
    </row>
    <row r="28" spans="1:13" x14ac:dyDescent="0.2">
      <c r="A28" s="55"/>
      <c r="B28" s="23" t="s">
        <v>198</v>
      </c>
      <c r="D28" s="49"/>
      <c r="G28" s="44" t="s">
        <v>190</v>
      </c>
      <c r="I28" s="41">
        <f>SUM(I15:I17,I20:I21,I24)</f>
        <v>30727406.418234911</v>
      </c>
      <c r="K28" s="44"/>
    </row>
    <row r="29" spans="1:13" x14ac:dyDescent="0.2">
      <c r="A29" s="55"/>
      <c r="B29" s="23"/>
      <c r="D29" s="49"/>
      <c r="G29" s="44"/>
      <c r="I29" s="92"/>
      <c r="K29" s="44"/>
    </row>
    <row r="30" spans="1:13" x14ac:dyDescent="0.2">
      <c r="A30" s="55"/>
      <c r="B30" s="23" t="s">
        <v>114</v>
      </c>
      <c r="D30" s="49"/>
      <c r="G30" s="44"/>
      <c r="I30" s="41">
        <f>I13-I28</f>
        <v>22.979732371866703</v>
      </c>
      <c r="K30" s="44"/>
    </row>
    <row r="31" spans="1:13" x14ac:dyDescent="0.2">
      <c r="A31" s="55"/>
      <c r="D31" s="49"/>
      <c r="G31" s="44"/>
      <c r="I31" s="53"/>
      <c r="K31" s="44"/>
    </row>
    <row r="32" spans="1:13" x14ac:dyDescent="0.2">
      <c r="A32" s="55"/>
      <c r="B32" s="23" t="s">
        <v>93</v>
      </c>
      <c r="C32" s="54"/>
      <c r="D32" s="54"/>
      <c r="I32" s="26" t="str">
        <f>IF(I28&gt;I13, "TARIEVENVOORSTEL VOLDOET NIET", "TARIEVENVOORSTEL VOLDOET")</f>
        <v>TARIEVENVOORSTEL VOLDOET</v>
      </c>
    </row>
    <row r="33" spans="1:13" x14ac:dyDescent="0.2">
      <c r="A33" s="55"/>
    </row>
    <row r="34" spans="1:13" s="6" customFormat="1" x14ac:dyDescent="0.2">
      <c r="B34" s="6" t="s">
        <v>94</v>
      </c>
    </row>
    <row r="36" spans="1:13" x14ac:dyDescent="0.2">
      <c r="B36" s="2" t="s">
        <v>95</v>
      </c>
      <c r="G36" s="2" t="s">
        <v>84</v>
      </c>
      <c r="I36" s="46">
        <v>1156845.6086927655</v>
      </c>
      <c r="M36" s="2" t="s">
        <v>180</v>
      </c>
    </row>
    <row r="38" spans="1:13" x14ac:dyDescent="0.2">
      <c r="B38" s="2" t="s">
        <v>96</v>
      </c>
      <c r="G38" s="2" t="s">
        <v>84</v>
      </c>
      <c r="I38" s="63">
        <f>SUM(Tarievenvoorstel!I20:I21,Tarievenvoorstel!I24:I25,Tarievenvoorstel!I28:I31,Tarievenvoorstel!I41:I44,Tarievenvoorstel!I47:I50,Tarievenvoorstel!I57:I64,Tarievenvoorstel!I69:I76,Tarievenvoorstel!I87:I90,Tarievenvoorstel!I93:I96,Tarievenvoorstel!I103:I106,Tarievenvoorstel!I109:I112,Tarievenvoorstel!I119:I126,Tarievenvoorstel!I131:I138,Tarievenvoorstel!I174:I175)</f>
        <v>1156845.6086927655</v>
      </c>
    </row>
    <row r="40" spans="1:13" x14ac:dyDescent="0.2">
      <c r="B40" s="2" t="s">
        <v>97</v>
      </c>
      <c r="I40" s="26" t="str">
        <f>IF(I36=I38, "REKENVOLUME VOLDOET", "REKENVOLUME VOLDOET NIET")</f>
        <v>REKENVOLUME VOLDOET</v>
      </c>
    </row>
    <row r="42" spans="1:13" s="6" customFormat="1" x14ac:dyDescent="0.2">
      <c r="B42" s="6" t="s">
        <v>98</v>
      </c>
    </row>
    <row r="44" spans="1:13" x14ac:dyDescent="0.2">
      <c r="B44" s="2" t="s">
        <v>200</v>
      </c>
      <c r="G44" s="47" t="s">
        <v>116</v>
      </c>
      <c r="H44" s="49"/>
      <c r="I44" s="56">
        <v>20758346.032625467</v>
      </c>
      <c r="J44" s="57"/>
      <c r="K44" s="47"/>
      <c r="L44" s="49"/>
      <c r="M44" s="2" t="s">
        <v>199</v>
      </c>
    </row>
    <row r="45" spans="1:13" x14ac:dyDescent="0.2">
      <c r="B45" s="2" t="s">
        <v>99</v>
      </c>
      <c r="G45" s="47" t="s">
        <v>116</v>
      </c>
      <c r="H45" s="49"/>
      <c r="I45" s="58">
        <v>3394147.4076225157</v>
      </c>
      <c r="J45" s="57"/>
      <c r="K45" s="47"/>
      <c r="L45" s="49"/>
      <c r="M45" s="2" t="s">
        <v>199</v>
      </c>
    </row>
    <row r="46" spans="1:13" x14ac:dyDescent="0.2">
      <c r="B46" s="2" t="s">
        <v>201</v>
      </c>
      <c r="G46" s="47" t="s">
        <v>116</v>
      </c>
      <c r="H46" s="49"/>
      <c r="I46" s="110">
        <f>I44-I45</f>
        <v>17364198.62500295</v>
      </c>
      <c r="J46" s="44"/>
      <c r="K46" s="47"/>
      <c r="L46" s="49"/>
    </row>
    <row r="47" spans="1:13" x14ac:dyDescent="0.2">
      <c r="G47" s="47"/>
      <c r="H47" s="49"/>
      <c r="I47" s="53"/>
      <c r="J47" s="44"/>
      <c r="K47" s="47"/>
      <c r="L47" s="49"/>
    </row>
    <row r="48" spans="1:13" x14ac:dyDescent="0.2">
      <c r="B48" s="2" t="s">
        <v>202</v>
      </c>
      <c r="G48" s="47" t="s">
        <v>190</v>
      </c>
      <c r="H48" s="49"/>
      <c r="I48" s="62">
        <v>21366029.493773371</v>
      </c>
      <c r="J48" s="57"/>
      <c r="K48" s="47"/>
      <c r="L48" s="49"/>
      <c r="M48" s="2" t="s">
        <v>225</v>
      </c>
    </row>
    <row r="49" spans="2:13" x14ac:dyDescent="0.2">
      <c r="B49" s="2" t="s">
        <v>203</v>
      </c>
      <c r="G49" s="47" t="s">
        <v>190</v>
      </c>
      <c r="H49" s="49"/>
      <c r="I49" s="111">
        <f>I45</f>
        <v>3394147.4076225157</v>
      </c>
      <c r="J49" s="57"/>
      <c r="K49" s="47"/>
      <c r="L49" s="49"/>
    </row>
    <row r="50" spans="2:13" x14ac:dyDescent="0.2">
      <c r="B50" s="2" t="s">
        <v>204</v>
      </c>
      <c r="G50" s="47" t="s">
        <v>190</v>
      </c>
      <c r="H50" s="49"/>
      <c r="I50" s="110">
        <f>I48-I49</f>
        <v>17971882.086150855</v>
      </c>
      <c r="J50" s="57"/>
      <c r="K50" s="47"/>
      <c r="L50" s="49"/>
    </row>
    <row r="51" spans="2:13" x14ac:dyDescent="0.2">
      <c r="G51" s="47"/>
      <c r="H51" s="49"/>
      <c r="I51" s="53"/>
      <c r="J51" s="57"/>
      <c r="K51" s="47"/>
      <c r="L51" s="49"/>
    </row>
    <row r="52" spans="2:13" x14ac:dyDescent="0.2">
      <c r="B52" s="23" t="s">
        <v>100</v>
      </c>
      <c r="G52" s="47"/>
      <c r="H52" s="49"/>
      <c r="I52" s="59">
        <v>0</v>
      </c>
      <c r="J52" s="57"/>
      <c r="K52" s="47" t="s">
        <v>103</v>
      </c>
      <c r="L52" s="49"/>
    </row>
    <row r="53" spans="2:13" x14ac:dyDescent="0.2">
      <c r="B53" s="23" t="s">
        <v>101</v>
      </c>
      <c r="G53" s="47" t="s">
        <v>104</v>
      </c>
      <c r="H53" s="47"/>
      <c r="I53" s="61">
        <f>((I50/ I46) - 1)*100%</f>
        <v>3.4996343584373202E-2</v>
      </c>
      <c r="J53" s="47"/>
      <c r="K53" s="47" t="s">
        <v>105</v>
      </c>
      <c r="L53" s="47"/>
    </row>
    <row r="54" spans="2:13" x14ac:dyDescent="0.2">
      <c r="B54" s="23" t="s">
        <v>102</v>
      </c>
      <c r="G54" s="47" t="s">
        <v>104</v>
      </c>
      <c r="H54" s="47"/>
      <c r="I54" s="61">
        <f>((I48/I44)-1)*100%</f>
        <v>2.9274175321714946E-2</v>
      </c>
      <c r="J54" s="47"/>
      <c r="K54" s="47" t="s">
        <v>106</v>
      </c>
      <c r="L54" s="47"/>
    </row>
    <row r="56" spans="2:13" s="6" customFormat="1" x14ac:dyDescent="0.2">
      <c r="B56" s="6" t="s">
        <v>107</v>
      </c>
    </row>
    <row r="58" spans="2:13" x14ac:dyDescent="0.2">
      <c r="B58" s="2" t="s">
        <v>205</v>
      </c>
      <c r="G58" s="47" t="s">
        <v>116</v>
      </c>
      <c r="I58" s="56">
        <v>5468569.3289714493</v>
      </c>
      <c r="M58" s="2" t="s">
        <v>199</v>
      </c>
    </row>
    <row r="59" spans="2:13" x14ac:dyDescent="0.2">
      <c r="B59" s="2" t="s">
        <v>221</v>
      </c>
      <c r="G59" s="2" t="s">
        <v>190</v>
      </c>
      <c r="I59" s="58">
        <v>5657863.5392494407</v>
      </c>
      <c r="M59" s="2" t="s">
        <v>226</v>
      </c>
    </row>
    <row r="60" spans="2:13" x14ac:dyDescent="0.2">
      <c r="I60" s="60"/>
    </row>
    <row r="61" spans="2:13" x14ac:dyDescent="0.2">
      <c r="B61" s="2" t="s">
        <v>206</v>
      </c>
      <c r="G61" s="47" t="s">
        <v>116</v>
      </c>
      <c r="I61" s="56">
        <v>1084917.6160791572</v>
      </c>
      <c r="M61" s="2" t="s">
        <v>199</v>
      </c>
    </row>
    <row r="62" spans="2:13" x14ac:dyDescent="0.2">
      <c r="B62" s="2" t="s">
        <v>222</v>
      </c>
      <c r="G62" s="2" t="s">
        <v>190</v>
      </c>
      <c r="I62" s="58">
        <v>1115681.1084162116</v>
      </c>
      <c r="M62" s="2" t="s">
        <v>227</v>
      </c>
    </row>
    <row r="63" spans="2:13" x14ac:dyDescent="0.2">
      <c r="I63" s="60"/>
    </row>
    <row r="64" spans="2:13" x14ac:dyDescent="0.2">
      <c r="B64" s="23" t="s">
        <v>223</v>
      </c>
      <c r="G64" s="2" t="s">
        <v>104</v>
      </c>
      <c r="I64" s="26">
        <f>((I59/I58)-1)*100%</f>
        <v>3.4614942024259632E-2</v>
      </c>
      <c r="K64" s="2" t="s">
        <v>110</v>
      </c>
    </row>
    <row r="65" spans="2:13" x14ac:dyDescent="0.2">
      <c r="B65" s="23" t="s">
        <v>224</v>
      </c>
      <c r="G65" s="2" t="s">
        <v>104</v>
      </c>
      <c r="I65" s="26">
        <f>((I62/I61)-1)*100%</f>
        <v>2.8355602196074692E-2</v>
      </c>
      <c r="K65" s="2" t="s">
        <v>111</v>
      </c>
    </row>
    <row r="67" spans="2:13" x14ac:dyDescent="0.2">
      <c r="B67" s="2" t="s">
        <v>230</v>
      </c>
      <c r="G67" s="2" t="s">
        <v>190</v>
      </c>
      <c r="I67" s="56">
        <v>328110.94258486771</v>
      </c>
      <c r="M67" s="2" t="s">
        <v>241</v>
      </c>
    </row>
    <row r="68" spans="2:13" x14ac:dyDescent="0.2">
      <c r="B68" s="2" t="s">
        <v>234</v>
      </c>
      <c r="G68" s="2" t="s">
        <v>116</v>
      </c>
      <c r="I68" s="58">
        <v>113086.82616415713</v>
      </c>
      <c r="M68" s="2" t="s">
        <v>236</v>
      </c>
    </row>
    <row r="70" spans="2:13" x14ac:dyDescent="0.2">
      <c r="B70" s="2" t="s">
        <v>231</v>
      </c>
      <c r="G70" s="2" t="s">
        <v>190</v>
      </c>
      <c r="I70" s="56">
        <v>86673.023462579993</v>
      </c>
      <c r="M70" s="2" t="s">
        <v>242</v>
      </c>
    </row>
    <row r="71" spans="2:13" x14ac:dyDescent="0.2">
      <c r="B71" s="2" t="s">
        <v>235</v>
      </c>
      <c r="G71" s="2" t="s">
        <v>116</v>
      </c>
      <c r="I71" s="58">
        <v>39008</v>
      </c>
      <c r="M71" s="2" t="s">
        <v>237</v>
      </c>
    </row>
    <row r="73" spans="2:13" x14ac:dyDescent="0.2">
      <c r="B73" s="1" t="s">
        <v>232</v>
      </c>
      <c r="G73" s="2" t="s">
        <v>104</v>
      </c>
      <c r="I73" s="109">
        <f>I64+I67/I68</f>
        <v>2.9360222386494295</v>
      </c>
    </row>
    <row r="74" spans="2:13" x14ac:dyDescent="0.2">
      <c r="B74" s="1" t="s">
        <v>233</v>
      </c>
      <c r="G74" s="2" t="s">
        <v>104</v>
      </c>
      <c r="I74" s="109">
        <f>I65+I70/I71</f>
        <v>2.2502850387880557</v>
      </c>
    </row>
    <row r="76" spans="2:13" s="6" customFormat="1" x14ac:dyDescent="0.2">
      <c r="B76" s="6" t="s">
        <v>108</v>
      </c>
    </row>
    <row r="78" spans="2:13" x14ac:dyDescent="0.2">
      <c r="B78" s="2" t="s">
        <v>207</v>
      </c>
      <c r="G78" s="2" t="s">
        <v>116</v>
      </c>
      <c r="I78" s="56">
        <v>657752.52440846816</v>
      </c>
      <c r="M78" s="2" t="s">
        <v>243</v>
      </c>
    </row>
    <row r="79" spans="2:13" x14ac:dyDescent="0.2">
      <c r="B79" s="2" t="s">
        <v>208</v>
      </c>
      <c r="G79" s="2" t="s">
        <v>190</v>
      </c>
      <c r="I79" s="58">
        <v>2173071.2904808158</v>
      </c>
      <c r="M79" s="2" t="s">
        <v>228</v>
      </c>
    </row>
    <row r="80" spans="2:13" x14ac:dyDescent="0.2">
      <c r="I80" s="60"/>
    </row>
    <row r="81" spans="2:11" x14ac:dyDescent="0.2">
      <c r="B81" s="23" t="s">
        <v>109</v>
      </c>
      <c r="G81" s="2" t="s">
        <v>104</v>
      </c>
      <c r="I81" s="26">
        <f>IF(OR(I78=""),0,((I79/I78)-1)*100%)</f>
        <v>2.3037825167377477</v>
      </c>
      <c r="K81" s="2" t="s">
        <v>112</v>
      </c>
    </row>
  </sheetData>
  <conditionalFormatting sqref="I32">
    <cfRule type="cellIs" dxfId="8" priority="1" stopIfTrue="1" operator="equal">
      <formula>"NORMVOLUME VOLDOET NIET"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RowHeight="12.75" x14ac:dyDescent="0.2"/>
  <cols>
    <col min="1" max="16384" width="9.140625" style="20"/>
  </cols>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B50"/>
  <sheetViews>
    <sheetView showGridLines="0" zoomScale="85" zoomScaleNormal="85" workbookViewId="0">
      <pane ySplit="3" topLeftCell="A4" activePane="bottomLeft" state="frozen"/>
      <selection activeCell="C14" sqref="C14"/>
      <selection pane="bottomLeft" activeCell="A4" sqref="A4"/>
    </sheetView>
  </sheetViews>
  <sheetFormatPr defaultRowHeight="12.75" x14ac:dyDescent="0.2"/>
  <cols>
    <col min="1" max="1" width="9.28515625" style="2" customWidth="1"/>
    <col min="2" max="2" width="112.28515625" style="2" customWidth="1"/>
    <col min="3" max="21" width="12.5703125" style="2" customWidth="1"/>
    <col min="22" max="24" width="2.7109375" style="2" customWidth="1"/>
    <col min="25" max="39" width="13.7109375" style="2" customWidth="1"/>
    <col min="40" max="16384" width="9.140625" style="2"/>
  </cols>
  <sheetData>
    <row r="2" spans="2:2" s="16" customFormat="1" ht="18" x14ac:dyDescent="0.2">
      <c r="B2" s="16" t="s">
        <v>117</v>
      </c>
    </row>
    <row r="4" spans="2:2" s="6" customFormat="1" x14ac:dyDescent="0.2">
      <c r="B4" s="6" t="s">
        <v>124</v>
      </c>
    </row>
    <row r="6" spans="2:2" x14ac:dyDescent="0.2">
      <c r="B6" s="23" t="s">
        <v>118</v>
      </c>
    </row>
    <row r="7" spans="2:2" x14ac:dyDescent="0.2">
      <c r="B7" s="2" t="s">
        <v>119</v>
      </c>
    </row>
    <row r="8" spans="2:2" ht="36" customHeight="1" x14ac:dyDescent="0.2">
      <c r="B8" s="101" t="s">
        <v>248</v>
      </c>
    </row>
    <row r="9" spans="2:2" x14ac:dyDescent="0.2">
      <c r="B9" s="2" t="s">
        <v>120</v>
      </c>
    </row>
    <row r="10" spans="2:2" ht="36" customHeight="1" x14ac:dyDescent="0.2">
      <c r="B10" s="101" t="s">
        <v>248</v>
      </c>
    </row>
    <row r="12" spans="2:2" x14ac:dyDescent="0.2">
      <c r="B12" s="23" t="s">
        <v>121</v>
      </c>
    </row>
    <row r="13" spans="2:2" x14ac:dyDescent="0.2">
      <c r="B13" s="2" t="s">
        <v>119</v>
      </c>
    </row>
    <row r="14" spans="2:2" ht="36" customHeight="1" x14ac:dyDescent="0.2">
      <c r="B14" s="101" t="s">
        <v>248</v>
      </c>
    </row>
    <row r="15" spans="2:2" x14ac:dyDescent="0.2">
      <c r="B15" s="2" t="s">
        <v>120</v>
      </c>
    </row>
    <row r="16" spans="2:2" ht="36" customHeight="1" x14ac:dyDescent="0.2">
      <c r="B16" s="101" t="s">
        <v>248</v>
      </c>
    </row>
    <row r="18" spans="2:2" x14ac:dyDescent="0.2">
      <c r="B18" s="23" t="s">
        <v>122</v>
      </c>
    </row>
    <row r="19" spans="2:2" x14ac:dyDescent="0.2">
      <c r="B19" s="2" t="s">
        <v>119</v>
      </c>
    </row>
    <row r="20" spans="2:2" ht="36" customHeight="1" x14ac:dyDescent="0.2">
      <c r="B20" s="101" t="s">
        <v>248</v>
      </c>
    </row>
    <row r="21" spans="2:2" x14ac:dyDescent="0.2">
      <c r="B21" s="2" t="s">
        <v>120</v>
      </c>
    </row>
    <row r="22" spans="2:2" ht="36" customHeight="1" x14ac:dyDescent="0.2">
      <c r="B22" s="101" t="s">
        <v>248</v>
      </c>
    </row>
    <row r="23" spans="2:2" x14ac:dyDescent="0.2">
      <c r="B23" s="4"/>
    </row>
    <row r="24" spans="2:2" x14ac:dyDescent="0.2">
      <c r="B24" s="23" t="s">
        <v>123</v>
      </c>
    </row>
    <row r="25" spans="2:2" x14ac:dyDescent="0.2">
      <c r="B25" s="2" t="s">
        <v>119</v>
      </c>
    </row>
    <row r="26" spans="2:2" ht="36" customHeight="1" x14ac:dyDescent="0.2">
      <c r="B26" s="101" t="s">
        <v>248</v>
      </c>
    </row>
    <row r="27" spans="2:2" x14ac:dyDescent="0.2">
      <c r="B27" s="2" t="s">
        <v>120</v>
      </c>
    </row>
    <row r="28" spans="2:2" ht="36" customHeight="1" x14ac:dyDescent="0.2">
      <c r="B28" s="101" t="s">
        <v>248</v>
      </c>
    </row>
    <row r="29" spans="2:2" x14ac:dyDescent="0.2">
      <c r="B29" s="4"/>
    </row>
    <row r="30" spans="2:2" s="6" customFormat="1" x14ac:dyDescent="0.2">
      <c r="B30" s="6" t="s">
        <v>137</v>
      </c>
    </row>
    <row r="32" spans="2:2" x14ac:dyDescent="0.2">
      <c r="B32" s="2" t="s">
        <v>125</v>
      </c>
    </row>
    <row r="33" spans="2:2" ht="36" customHeight="1" x14ac:dyDescent="0.2">
      <c r="B33" s="101" t="s">
        <v>248</v>
      </c>
    </row>
    <row r="34" spans="2:2" x14ac:dyDescent="0.2">
      <c r="B34" s="2" t="s">
        <v>126</v>
      </c>
    </row>
    <row r="35" spans="2:2" ht="36" customHeight="1" x14ac:dyDescent="0.2">
      <c r="B35" s="101" t="s">
        <v>248</v>
      </c>
    </row>
    <row r="36" spans="2:2" x14ac:dyDescent="0.2">
      <c r="B36" s="2" t="s">
        <v>127</v>
      </c>
    </row>
    <row r="37" spans="2:2" ht="36" customHeight="1" x14ac:dyDescent="0.2">
      <c r="B37" s="101" t="s">
        <v>248</v>
      </c>
    </row>
    <row r="38" spans="2:2" x14ac:dyDescent="0.2">
      <c r="B38" s="4"/>
    </row>
    <row r="39" spans="2:2" s="6" customFormat="1" x14ac:dyDescent="0.2">
      <c r="B39" s="6" t="s">
        <v>128</v>
      </c>
    </row>
    <row r="42" spans="2:2" ht="45" customHeight="1" x14ac:dyDescent="0.2">
      <c r="B42" s="101" t="s">
        <v>248</v>
      </c>
    </row>
    <row r="44" spans="2:2" s="6" customFormat="1" x14ac:dyDescent="0.2">
      <c r="B44" s="6" t="s">
        <v>0</v>
      </c>
    </row>
    <row r="47" spans="2:2" ht="45" customHeight="1" x14ac:dyDescent="0.2">
      <c r="B47" s="143" t="s">
        <v>255</v>
      </c>
    </row>
    <row r="48" spans="2:2" ht="25.5" x14ac:dyDescent="0.2">
      <c r="B48" s="143" t="s">
        <v>256</v>
      </c>
    </row>
    <row r="49" spans="2:2" ht="25.5" x14ac:dyDescent="0.2">
      <c r="B49" s="143" t="s">
        <v>257</v>
      </c>
    </row>
    <row r="50" spans="2:2" ht="25.5" x14ac:dyDescent="0.2">
      <c r="B50" s="143" t="s">
        <v>258</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F26"/>
  <sheetViews>
    <sheetView showGridLines="0" zoomScale="85" zoomScaleNormal="85" workbookViewId="0">
      <pane ySplit="3" topLeftCell="A4" activePane="bottomLeft" state="frozen"/>
      <selection activeCell="D12" sqref="D12"/>
      <selection pane="bottomLeft" activeCell="A4" sqref="A4"/>
    </sheetView>
  </sheetViews>
  <sheetFormatPr defaultRowHeight="12.75" customHeight="1" x14ac:dyDescent="0.2"/>
  <cols>
    <col min="1" max="1" width="9.28515625" style="2" customWidth="1"/>
    <col min="2" max="2" width="4.7109375" style="2" customWidth="1"/>
    <col min="3" max="3" width="74.140625" style="2" customWidth="1"/>
    <col min="4" max="5" width="12.5703125" style="2" customWidth="1"/>
    <col min="6" max="6" width="53.42578125" style="2" customWidth="1"/>
    <col min="7" max="21" width="12.5703125" style="2" customWidth="1"/>
    <col min="22" max="24" width="2.7109375" style="2" customWidth="1"/>
    <col min="25" max="39" width="13.7109375" style="2" customWidth="1"/>
    <col min="40" max="16384" width="9.140625" style="2"/>
  </cols>
  <sheetData>
    <row r="2" spans="2:6" s="16" customFormat="1" ht="18" x14ac:dyDescent="0.2">
      <c r="B2" s="16" t="s">
        <v>129</v>
      </c>
    </row>
    <row r="4" spans="2:6" s="6" customFormat="1" ht="12.75" customHeight="1" x14ac:dyDescent="0.2">
      <c r="C4" s="6" t="s">
        <v>130</v>
      </c>
      <c r="D4" s="6" t="s">
        <v>131</v>
      </c>
      <c r="F4" s="6" t="s">
        <v>39</v>
      </c>
    </row>
    <row r="5" spans="2:6" ht="12.75" customHeight="1" x14ac:dyDescent="0.2">
      <c r="C5" s="23"/>
    </row>
    <row r="6" spans="2:6" ht="12.75" customHeight="1" x14ac:dyDescent="0.2">
      <c r="C6" s="23" t="s">
        <v>124</v>
      </c>
      <c r="D6" s="104"/>
    </row>
    <row r="7" spans="2:6" ht="38.25" customHeight="1" x14ac:dyDescent="0.2">
      <c r="B7" s="80">
        <v>1</v>
      </c>
      <c r="C7" s="68" t="s">
        <v>209</v>
      </c>
      <c r="D7" s="106" t="s">
        <v>249</v>
      </c>
      <c r="E7" s="71"/>
      <c r="F7" s="106"/>
    </row>
    <row r="8" spans="2:6" ht="38.25" customHeight="1" x14ac:dyDescent="0.2">
      <c r="B8" s="80">
        <v>2</v>
      </c>
      <c r="C8" s="68" t="s">
        <v>240</v>
      </c>
      <c r="D8" s="106" t="s">
        <v>249</v>
      </c>
      <c r="E8" s="71"/>
      <c r="F8" s="106"/>
    </row>
    <row r="9" spans="2:6" ht="38.25" customHeight="1" x14ac:dyDescent="0.2">
      <c r="B9" s="80">
        <v>3</v>
      </c>
      <c r="C9" s="68" t="s">
        <v>132</v>
      </c>
      <c r="D9" s="106" t="s">
        <v>249</v>
      </c>
      <c r="E9" s="71"/>
      <c r="F9" s="106"/>
    </row>
    <row r="10" spans="2:6" ht="38.25" customHeight="1" x14ac:dyDescent="0.2">
      <c r="B10" s="80">
        <v>4</v>
      </c>
      <c r="C10" s="68" t="s">
        <v>133</v>
      </c>
      <c r="D10" s="106" t="s">
        <v>249</v>
      </c>
      <c r="E10" s="105"/>
      <c r="F10" s="106"/>
    </row>
    <row r="11" spans="2:6" ht="12.75" customHeight="1" x14ac:dyDescent="0.2">
      <c r="B11" s="80"/>
      <c r="C11" s="68"/>
      <c r="D11" s="73"/>
      <c r="E11" s="71"/>
      <c r="F11" s="74"/>
    </row>
    <row r="12" spans="2:6" ht="12.75" customHeight="1" x14ac:dyDescent="0.2">
      <c r="B12" s="80"/>
      <c r="C12" s="69" t="s">
        <v>120</v>
      </c>
      <c r="D12" s="75"/>
      <c r="E12" s="71"/>
      <c r="F12" s="76"/>
    </row>
    <row r="13" spans="2:6" ht="38.25" customHeight="1" x14ac:dyDescent="0.2">
      <c r="B13" s="80">
        <v>5</v>
      </c>
      <c r="C13" s="68" t="s">
        <v>134</v>
      </c>
      <c r="D13" s="106" t="s">
        <v>249</v>
      </c>
      <c r="E13" s="72"/>
      <c r="F13" s="106"/>
    </row>
    <row r="14" spans="2:6" ht="38.25" customHeight="1" x14ac:dyDescent="0.2">
      <c r="B14" s="80">
        <v>6</v>
      </c>
      <c r="C14" s="68" t="s">
        <v>135</v>
      </c>
      <c r="D14" s="106" t="s">
        <v>249</v>
      </c>
      <c r="E14" s="72"/>
      <c r="F14" s="106"/>
    </row>
    <row r="15" spans="2:6" ht="38.25" customHeight="1" x14ac:dyDescent="0.2">
      <c r="B15" s="80">
        <v>7</v>
      </c>
      <c r="C15" s="70" t="s">
        <v>136</v>
      </c>
      <c r="D15" s="106" t="s">
        <v>250</v>
      </c>
      <c r="E15" s="72"/>
      <c r="F15" s="106"/>
    </row>
    <row r="16" spans="2:6" ht="12.75" customHeight="1" x14ac:dyDescent="0.2">
      <c r="B16" s="80"/>
      <c r="C16" s="70"/>
      <c r="D16" s="77"/>
      <c r="E16" s="71"/>
      <c r="F16" s="74"/>
    </row>
    <row r="17" spans="2:6" ht="12.75" customHeight="1" x14ac:dyDescent="0.2">
      <c r="B17" s="80"/>
      <c r="C17" s="69" t="s">
        <v>137</v>
      </c>
      <c r="D17" s="78"/>
      <c r="E17" s="71"/>
      <c r="F17" s="74"/>
    </row>
    <row r="18" spans="2:6" ht="51" x14ac:dyDescent="0.2">
      <c r="B18" s="80">
        <v>8</v>
      </c>
      <c r="C18" s="68" t="s">
        <v>210</v>
      </c>
      <c r="D18" s="106" t="s">
        <v>250</v>
      </c>
      <c r="E18" s="79"/>
      <c r="F18" s="106"/>
    </row>
    <row r="19" spans="2:6" ht="38.25" customHeight="1" x14ac:dyDescent="0.2">
      <c r="B19" s="80">
        <v>9</v>
      </c>
      <c r="C19" s="68" t="s">
        <v>138</v>
      </c>
      <c r="D19" s="106" t="s">
        <v>250</v>
      </c>
      <c r="E19" s="71"/>
      <c r="F19" s="106"/>
    </row>
    <row r="20" spans="2:6" x14ac:dyDescent="0.2">
      <c r="B20" s="80"/>
      <c r="C20" s="68"/>
      <c r="D20" s="77"/>
      <c r="E20" s="71"/>
      <c r="F20" s="74"/>
    </row>
    <row r="23" spans="2:6" ht="12.75" customHeight="1" thickBot="1" x14ac:dyDescent="0.25"/>
    <row r="24" spans="2:6" ht="64.5" thickBot="1" x14ac:dyDescent="0.25">
      <c r="B24" s="81" t="s">
        <v>140</v>
      </c>
      <c r="C24" s="82" t="s">
        <v>139</v>
      </c>
    </row>
    <row r="25" spans="2:6" ht="12.75" customHeight="1" thickBot="1" x14ac:dyDescent="0.25"/>
    <row r="26" spans="2:6" ht="26.25" thickBot="1" x14ac:dyDescent="0.25">
      <c r="B26" s="81" t="s">
        <v>141</v>
      </c>
      <c r="C26" s="82" t="s">
        <v>239</v>
      </c>
    </row>
  </sheetData>
  <conditionalFormatting sqref="F17 F11:F12 F20">
    <cfRule type="expression" dxfId="7" priority="15" stopIfTrue="1">
      <formula>D11="nee"</formula>
    </cfRule>
  </conditionalFormatting>
  <conditionalFormatting sqref="F16">
    <cfRule type="expression" dxfId="6" priority="16" stopIfTrue="1">
      <formula>D16="ja"</formula>
    </cfRule>
  </conditionalFormatting>
  <conditionalFormatting sqref="F18:F19">
    <cfRule type="cellIs" dxfId="5" priority="6" stopIfTrue="1" operator="equal">
      <formula>"ja"</formula>
    </cfRule>
  </conditionalFormatting>
  <conditionalFormatting sqref="F13:F15">
    <cfRule type="cellIs" dxfId="4" priority="5" stopIfTrue="1" operator="equal">
      <formula>"ja"</formula>
    </cfRule>
  </conditionalFormatting>
  <conditionalFormatting sqref="F7:F10">
    <cfRule type="cellIs" dxfId="3" priority="4" stopIfTrue="1" operator="equal">
      <formula>"ja"</formula>
    </cfRule>
  </conditionalFormatting>
  <conditionalFormatting sqref="D7 D11:D12">
    <cfRule type="cellIs" dxfId="2" priority="3" stopIfTrue="1" operator="equal">
      <formula>"ja"</formula>
    </cfRule>
  </conditionalFormatting>
  <conditionalFormatting sqref="D13:D15">
    <cfRule type="cellIs" dxfId="1" priority="2" stopIfTrue="1" operator="equal">
      <formula>"ja"</formula>
    </cfRule>
  </conditionalFormatting>
  <conditionalFormatting sqref="D18:D19">
    <cfRule type="cellIs" dxfId="0" priority="1" stopIfTrue="1" operator="equal">
      <formula>"ja"</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03927ADE788C4F9B0E2DF74AD0B622" ma:contentTypeVersion="0" ma:contentTypeDescription="Een nieuw document maken." ma:contentTypeScope="" ma:versionID="8aec06c5b48883a8c8d96f5308acc517">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2.xml><?xml version="1.0" encoding="utf-8"?>
<ds:datastoreItem xmlns:ds="http://schemas.openxmlformats.org/officeDocument/2006/customXml" ds:itemID="{F6352915-D3A2-40E0-AFF6-C4944DCC1A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CDAB9D1-B815-4B0E-93E7-4496A7FE99F6}">
  <ds:schemaRefs>
    <ds:schemaRef ds:uri="http://schemas.microsoft.com/office/infopath/2007/PartnerControls"/>
    <ds:schemaRef ds:uri="http://schemas.microsoft.com/office/2006/documentManagement/types"/>
    <ds:schemaRef ds:uri="http://schemas.openxmlformats.org/package/2006/metadata/core-properties"/>
    <ds:schemaRef ds:uri="http://purl.org/dc/terms/"/>
    <ds:schemaRef ds:uri="http://purl.org/dc/elements/1.1/"/>
    <ds:schemaRef ds:uri="http://schemas.microsoft.com/office/2006/metadata/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9</vt:i4>
      </vt:variant>
    </vt:vector>
  </HeadingPairs>
  <TitlesOfParts>
    <vt:vector size="9" baseType="lpstr">
      <vt:lpstr>Titelblad</vt:lpstr>
      <vt:lpstr>Toelichting</vt:lpstr>
      <vt:lpstr>Bronnen en toepassingen</vt:lpstr>
      <vt:lpstr>Contactgegevens</vt:lpstr>
      <vt:lpstr>Tarievenvoorstel</vt:lpstr>
      <vt:lpstr>Controles ACM</vt:lpstr>
      <vt:lpstr>Overig --&gt;</vt:lpstr>
      <vt:lpstr>Toelichting controle tarieven</vt:lpstr>
      <vt:lpstr>Richtlijn controle tarieven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2019-10-03T11:25:36Z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0x0101004003927ADE788C4F9B0E2DF74AD0B622</vt:lpwstr>
  </property>
</Properties>
</file>