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55" yWindow="-90" windowWidth="24780" windowHeight="6135" tabRatio="896" firstSheet="9" activeTab="23"/>
  </bookViews>
  <sheets>
    <sheet name="Toelichting" sheetId="4" r:id="rId1"/>
    <sheet name="Import gegevens --&gt;" sheetId="15" r:id="rId2"/>
    <sheet name="Import Volumes TD" sheetId="20" r:id="rId3"/>
    <sheet name="Tarieven TD 2016" sheetId="22" r:id="rId4"/>
    <sheet name="Import volumes AD" sheetId="23" r:id="rId5"/>
    <sheet name="Tarieven AD 2013-2016" sheetId="24" r:id="rId6"/>
    <sheet name="Import rekenvolumes EHD" sheetId="42" r:id="rId7"/>
    <sheet name="Berekeningen --&gt;" sheetId="19" r:id="rId8"/>
    <sheet name="Aanpassingen volumes TD" sheetId="34" r:id="rId9"/>
    <sheet name="Aggregatie volumes TD" sheetId="21" r:id="rId10"/>
    <sheet name="Berekening rekenvolumes" sheetId="25" r:id="rId11"/>
    <sheet name="Berekening vergoedingen EAV" sheetId="26" r:id="rId12"/>
    <sheet name="Berekening wegingsfactoren" sheetId="27" r:id="rId13"/>
    <sheet name="Standaardisatie output" sheetId="28" r:id="rId14"/>
    <sheet name="Begininkomsten" sheetId="32" r:id="rId15"/>
    <sheet name="Exportblad" sheetId="33" r:id="rId16"/>
    <sheet name="RV Cogas" sheetId="35" r:id="rId17"/>
    <sheet name="RV Enduris" sheetId="36" r:id="rId18"/>
    <sheet name="RV Enexis" sheetId="37" r:id="rId19"/>
    <sheet name="RV Liander" sheetId="38" r:id="rId20"/>
    <sheet name="RV RENDO" sheetId="39" r:id="rId21"/>
    <sheet name="RV Stedin" sheetId="40" r:id="rId22"/>
    <sheet name="RV Westland" sheetId="41" r:id="rId23"/>
    <sheet name="RV Zebra" sheetId="43" r:id="rId24"/>
  </sheets>
  <definedNames>
    <definedName name="cogas_2014_4A.A.1">'Import Volumes TD'!$L$89</definedName>
    <definedName name="cogas_2014_4A.A.10">'Import Volumes TD'!$L$98</definedName>
    <definedName name="cogas_2014_4A.A.11">'Import Volumes TD'!$L$99</definedName>
    <definedName name="cogas_2014_4A.A.12">'Import Volumes TD'!$L$100</definedName>
    <definedName name="cogas_2014_4A.A.13">'Import Volumes TD'!$L$101</definedName>
    <definedName name="cogas_2014_4A.A.2">'Import Volumes TD'!$L$90</definedName>
    <definedName name="cogas_2014_4A.A.3">'Import Volumes TD'!$L$91</definedName>
    <definedName name="cogas_2014_4A.A.4">'Import Volumes TD'!$L$92</definedName>
    <definedName name="cogas_2014_4A.A.5">'Import Volumes TD'!$L$93</definedName>
    <definedName name="cogas_2014_4A.A.6">'Import Volumes TD'!$L$94</definedName>
    <definedName name="cogas_2014_4A.A.9">'Import Volumes TD'!$L$97</definedName>
    <definedName name="cogas_2014_4A.B.1">'Import Volumes TD'!$L$106</definedName>
    <definedName name="cogas_2014_4A.B.22">'Import Volumes TD'!$L$113</definedName>
    <definedName name="cogas_2014_4A.B.23">'Import Volumes TD'!$L$114</definedName>
    <definedName name="cogas_2014_4A.B.24">'Import Volumes TD'!$L$116</definedName>
    <definedName name="cogas_2014_5A.A.1">'Import volumes AD'!$L$232</definedName>
    <definedName name="cogas_2014_5A.A.2">'Import volumes AD'!$L$233</definedName>
    <definedName name="cogas_2014_5A.A.3">'Import volumes AD'!$L$234</definedName>
    <definedName name="cogas_2014_5A.A.4">'Import volumes AD'!$L$235</definedName>
    <definedName name="cogas_2014_5A.A.5">'Import volumes AD'!$L$238</definedName>
    <definedName name="cogas_2014_5A.A.6">'Import volumes AD'!$L$239</definedName>
    <definedName name="cogas_2014_5A.A.7">'Import volumes AD'!$L$240</definedName>
    <definedName name="cogas_2014_5A.A.8">'Import volumes AD'!$L$241</definedName>
    <definedName name="cogas_2014_5A.B.1">'Import volumes AD'!$L$248</definedName>
    <definedName name="cogas_2014_5A.B.10">'Import volumes AD'!$L$257</definedName>
    <definedName name="cogas_2014_5A.B.11">'Import volumes AD'!$L$260</definedName>
    <definedName name="cogas_2014_5A.B.12">'Import volumes AD'!$L$261</definedName>
    <definedName name="cogas_2014_5A.B.13">'Import volumes AD'!$L$262</definedName>
    <definedName name="cogas_2014_5A.B.14">'Import volumes AD'!$L$263</definedName>
    <definedName name="cogas_2014_5A.B.15">'Import volumes AD'!$L$264</definedName>
    <definedName name="cogas_2014_5A.B.16">'Import volumes AD'!$L$265</definedName>
    <definedName name="cogas_2014_5A.B.17">'Import volumes AD'!$L$266</definedName>
    <definedName name="cogas_2014_5A.B.18">'Import volumes AD'!$L$267</definedName>
    <definedName name="cogas_2014_5A.B.19">'Import volumes AD'!$L$268</definedName>
    <definedName name="cogas_2014_5A.B.2">'Import volumes AD'!$L$249</definedName>
    <definedName name="cogas_2014_5A.B.20">'Import volumes AD'!$L$269</definedName>
    <definedName name="cogas_2014_5A.B.3">'Import volumes AD'!$L$250</definedName>
    <definedName name="cogas_2014_5A.B.4">'Import volumes AD'!$L$251</definedName>
    <definedName name="cogas_2014_5A.B.5">'Import volumes AD'!$L$252</definedName>
    <definedName name="cogas_2014_5A.B.6">'Import volumes AD'!$L$253</definedName>
    <definedName name="cogas_2014_5A.B.7">'Import volumes AD'!$L$254</definedName>
    <definedName name="cogas_2014_5A.B.8">'Import volumes AD'!$L$255</definedName>
    <definedName name="cogas_2014_5A.B.9">'Import volumes AD'!$L$256</definedName>
    <definedName name="cogas_2014_5B.A.1">'Import volumes AD'!$L$276</definedName>
    <definedName name="cogas_2014_5B.A.2">'Import volumes AD'!$L$277</definedName>
    <definedName name="cogas_2014_5B.A.3">'Import volumes AD'!$L$278</definedName>
    <definedName name="cogas_2014_5B.A.4">'Import volumes AD'!$L$279</definedName>
    <definedName name="cogas_2014_5B.A.5">'Import volumes AD'!$L$282</definedName>
    <definedName name="cogas_2014_5B.A.6">'Import volumes AD'!$L$283</definedName>
    <definedName name="cogas_2014_5B.A.7">'Import volumes AD'!$L$284</definedName>
    <definedName name="cogas_2014_5B.A.8">'Import volumes AD'!$L$285</definedName>
    <definedName name="cogas_2014_5B.B.1">'Import volumes AD'!$L$292</definedName>
    <definedName name="cogas_2014_5B.B.2">'Import volumes AD'!$L$293</definedName>
    <definedName name="cogas_2014_5B.B.3">'Import volumes AD'!$L$294</definedName>
    <definedName name="cogas_2014_5B.B.4">'Import volumes AD'!$L$295</definedName>
    <definedName name="cogas_2014_5B.B.5">'Import volumes AD'!$L$298</definedName>
    <definedName name="cogas_2014_5B.B.6">'Import volumes AD'!$L$299</definedName>
    <definedName name="cogas_2014_5B.B.7">'Import volumes AD'!$L$300</definedName>
    <definedName name="cogas_2014_5B.B.8">'Import volumes AD'!$L$301</definedName>
    <definedName name="cogas_2014_5B.C.1">'Import volumes AD'!$L$308</definedName>
    <definedName name="cogas_2014_5B.C.10">'Import volumes AD'!$L$317</definedName>
    <definedName name="cogas_2014_5B.C.11">'Import volumes AD'!$L$320</definedName>
    <definedName name="cogas_2014_5B.C.12">'Import volumes AD'!$L$321</definedName>
    <definedName name="cogas_2014_5B.C.13">'Import volumes AD'!$L$322</definedName>
    <definedName name="cogas_2014_5B.C.14">'Import volumes AD'!$L$323</definedName>
    <definedName name="cogas_2014_5B.C.15">'Import volumes AD'!$L$324</definedName>
    <definedName name="cogas_2014_5B.C.16">'Import volumes AD'!$L$325</definedName>
    <definedName name="cogas_2014_5B.C.17">'Import volumes AD'!$L$326</definedName>
    <definedName name="cogas_2014_5B.C.18">'Import volumes AD'!$L$327</definedName>
    <definedName name="cogas_2014_5B.C.19">'Import volumes AD'!$L$328</definedName>
    <definedName name="cogas_2014_5B.C.2">'Import volumes AD'!$L$309</definedName>
    <definedName name="cogas_2014_5B.C.20">'Import volumes AD'!$L$329</definedName>
    <definedName name="cogas_2014_5B.C.3">'Import volumes AD'!$L$310</definedName>
    <definedName name="cogas_2014_5B.C.4">'Import volumes AD'!$L$311</definedName>
    <definedName name="cogas_2014_5B.C.5">'Import volumes AD'!$L$312</definedName>
    <definedName name="cogas_2014_5B.C.6">'Import volumes AD'!$L$313</definedName>
    <definedName name="cogas_2014_5B.C.7">'Import volumes AD'!$L$314</definedName>
    <definedName name="cogas_2014_5B.C.8">'Import volumes AD'!$L$315</definedName>
    <definedName name="cogas_2014_5B.C.9">'Import volumes AD'!$L$316</definedName>
    <definedName name="COGAS_2014_OUT_LOG">#REF!</definedName>
    <definedName name="cogas_2015_4A.A.1">'Import Volumes TD'!$L$125</definedName>
    <definedName name="cogas_2015_4A.A.10">'Import Volumes TD'!$L$134</definedName>
    <definedName name="cogas_2015_4A.A.11">'Import Volumes TD'!$L$135</definedName>
    <definedName name="cogas_2015_4A.A.12">'Import Volumes TD'!$L$136</definedName>
    <definedName name="cogas_2015_4A.A.13">'Import Volumes TD'!$L$137</definedName>
    <definedName name="cogas_2015_4A.A.2">'Import Volumes TD'!$L$126</definedName>
    <definedName name="cogas_2015_4A.A.3">'Import Volumes TD'!$L$127</definedName>
    <definedName name="cogas_2015_4A.A.4">'Import Volumes TD'!$L$128</definedName>
    <definedName name="cogas_2015_4A.A.5">'Import Volumes TD'!$L$129</definedName>
    <definedName name="cogas_2015_4A.A.6">'Import Volumes TD'!$L$130</definedName>
    <definedName name="cogas_2015_4A.A.9">'Import Volumes TD'!$L$133</definedName>
    <definedName name="cogas_2015_4A.B.1">'Import Volumes TD'!$L$142</definedName>
    <definedName name="cogas_2015_4A.B.22">'Import Volumes TD'!$L$149</definedName>
    <definedName name="cogas_2015_4A.B.23">'Import Volumes TD'!$L$150</definedName>
    <definedName name="cogas_2015_4A.B.24">'Import Volumes TD'!$L$152</definedName>
    <definedName name="cogas_2015_5A.A.1">'Import volumes AD'!$L$338</definedName>
    <definedName name="cogas_2015_5A.A.2">'Import volumes AD'!$L$339</definedName>
    <definedName name="cogas_2015_5A.A.3">'Import volumes AD'!$L$340</definedName>
    <definedName name="cogas_2015_5A.A.4">'Import volumes AD'!$L$341</definedName>
    <definedName name="cogas_2015_5A.A.5">'Import volumes AD'!$L$344</definedName>
    <definedName name="cogas_2015_5A.A.6">'Import volumes AD'!$L$345</definedName>
    <definedName name="cogas_2015_5A.A.7">'Import volumes AD'!$L$346</definedName>
    <definedName name="cogas_2015_5A.A.8">'Import volumes AD'!$L$347</definedName>
    <definedName name="cogas_2015_5A.B.1">'Import volumes AD'!$L$354</definedName>
    <definedName name="cogas_2015_5A.B.10">'Import volumes AD'!$L$363</definedName>
    <definedName name="cogas_2015_5A.B.11">'Import volumes AD'!$L$366</definedName>
    <definedName name="cogas_2015_5A.B.12">'Import volumes AD'!$L$367</definedName>
    <definedName name="cogas_2015_5A.B.13">'Import volumes AD'!$L$368</definedName>
    <definedName name="cogas_2015_5A.B.14">'Import volumes AD'!$L$369</definedName>
    <definedName name="cogas_2015_5A.B.15">'Import volumes AD'!$L$370</definedName>
    <definedName name="cogas_2015_5A.B.16">'Import volumes AD'!$L$371</definedName>
    <definedName name="cogas_2015_5A.B.17">'Import volumes AD'!$L$372</definedName>
    <definedName name="cogas_2015_5A.B.18">'Import volumes AD'!$L$373</definedName>
    <definedName name="cogas_2015_5A.B.19">'Import volumes AD'!$L$374</definedName>
    <definedName name="cogas_2015_5A.B.2">'Import volumes AD'!$L$355</definedName>
    <definedName name="cogas_2015_5A.B.20">'Import volumes AD'!$L$375</definedName>
    <definedName name="cogas_2015_5A.B.3">'Import volumes AD'!$L$356</definedName>
    <definedName name="cogas_2015_5A.B.4">'Import volumes AD'!$L$357</definedName>
    <definedName name="cogas_2015_5A.B.5">'Import volumes AD'!$L$358</definedName>
    <definedName name="cogas_2015_5A.B.6">'Import volumes AD'!$L$359</definedName>
    <definedName name="cogas_2015_5A.B.7">'Import volumes AD'!$L$360</definedName>
    <definedName name="cogas_2015_5A.B.8">'Import volumes AD'!$L$361</definedName>
    <definedName name="cogas_2015_5A.B.9">'Import volumes AD'!$L$362</definedName>
    <definedName name="cogas_2015_5B.A.1">'Import volumes AD'!$L$382</definedName>
    <definedName name="cogas_2015_5B.A.2">'Import volumes AD'!$L$383</definedName>
    <definedName name="cogas_2015_5B.A.3">'Import volumes AD'!$L$384</definedName>
    <definedName name="cogas_2015_5B.A.4">'Import volumes AD'!$L$385</definedName>
    <definedName name="cogas_2015_5B.A.5">'Import volumes AD'!$L$388</definedName>
    <definedName name="cogas_2015_5B.A.6">'Import volumes AD'!$L$389</definedName>
    <definedName name="cogas_2015_5B.A.7">'Import volumes AD'!$L$390</definedName>
    <definedName name="cogas_2015_5B.A.8">'Import volumes AD'!$L$391</definedName>
    <definedName name="cogas_2015_5B.B.1">'Import volumes AD'!$L$398</definedName>
    <definedName name="cogas_2015_5B.B.2">'Import volumes AD'!$L$399</definedName>
    <definedName name="cogas_2015_5B.B.3">'Import volumes AD'!$L$400</definedName>
    <definedName name="cogas_2015_5B.B.4">'Import volumes AD'!$L$401</definedName>
    <definedName name="cogas_2015_5B.B.5">'Import volumes AD'!$L$404</definedName>
    <definedName name="cogas_2015_5B.B.6">'Import volumes AD'!$L$405</definedName>
    <definedName name="cogas_2015_5B.B.7">'Import volumes AD'!$L$406</definedName>
    <definedName name="cogas_2015_5B.B.8">'Import volumes AD'!$L$407</definedName>
    <definedName name="cogas_2015_5B.C.1">'Import volumes AD'!$L$414</definedName>
    <definedName name="cogas_2015_5B.C.10">'Import volumes AD'!$L$423</definedName>
    <definedName name="cogas_2015_5B.C.11">'Import volumes AD'!$L$426</definedName>
    <definedName name="cogas_2015_5B.C.12">'Import volumes AD'!$L$427</definedName>
    <definedName name="cogas_2015_5B.C.13">'Import volumes AD'!$L$428</definedName>
    <definedName name="cogas_2015_5B.C.14">'Import volumes AD'!$L$429</definedName>
    <definedName name="cogas_2015_5B.C.15">'Import volumes AD'!$L$430</definedName>
    <definedName name="cogas_2015_5B.C.16">'Import volumes AD'!$L$431</definedName>
    <definedName name="cogas_2015_5B.C.17">'Import volumes AD'!$L$432</definedName>
    <definedName name="cogas_2015_5B.C.18">'Import volumes AD'!$L$433</definedName>
    <definedName name="cogas_2015_5B.C.19">'Import volumes AD'!$L$434</definedName>
    <definedName name="cogas_2015_5B.C.2">'Import volumes AD'!$L$415</definedName>
    <definedName name="cogas_2015_5B.C.20">'Import volumes AD'!$L$435</definedName>
    <definedName name="cogas_2015_5B.C.3">'Import volumes AD'!$L$416</definedName>
    <definedName name="cogas_2015_5B.C.4">'Import volumes AD'!$L$417</definedName>
    <definedName name="cogas_2015_5B.C.5">'Import volumes AD'!$L$418</definedName>
    <definedName name="cogas_2015_5B.C.6">'Import volumes AD'!$L$419</definedName>
    <definedName name="cogas_2015_5B.C.7">'Import volumes AD'!$L$420</definedName>
    <definedName name="cogas_2015_5B.C.8">'Import volumes AD'!$L$421</definedName>
    <definedName name="cogas_2015_5B.C.9">'Import volumes AD'!$L$422</definedName>
    <definedName name="COGAS_2015_OUT_LOG">#REF!</definedName>
    <definedName name="cogas_BI_AD_2016_SO_Ex">Exportblad!$L$32</definedName>
    <definedName name="cogas_BI_TD_2016_SO_Ex">Exportblad!$L$23</definedName>
    <definedName name="cogas_OUT_AD_2016_SO_Ex">Exportblad!$L$29</definedName>
    <definedName name="cogas_OUT_TD_2016_SO_Ex">Exportblad!$L$15</definedName>
    <definedName name="cogas_TOT_EAV_2013_SO_Ex">Exportblad!$L$34</definedName>
    <definedName name="cogas_TOT_EAV_2014_SO_Ex">Exportblad!$L$35</definedName>
    <definedName name="cogas_TOT_EAV_2015_SO_Ex">Exportblad!$L$36</definedName>
    <definedName name="DATUMIMPORT_OUT_2014_LOG">#REF!</definedName>
    <definedName name="DATUMIMPORT_OUT_2015_LOG">#REF!</definedName>
    <definedName name="endinet_2014_4A.A.1">'Import Volumes TD'!$S$89</definedName>
    <definedName name="endinet_2014_4A.A.10">'Import Volumes TD'!$S$98</definedName>
    <definedName name="endinet_2014_4A.A.11">'Import Volumes TD'!$S$99</definedName>
    <definedName name="endinet_2014_4A.A.12">'Import Volumes TD'!$S$100</definedName>
    <definedName name="endinet_2014_4A.A.13">'Import Volumes TD'!$S$101</definedName>
    <definedName name="endinet_2014_4A.A.2">'Import Volumes TD'!$S$90</definedName>
    <definedName name="endinet_2014_4A.A.3">'Import Volumes TD'!$S$91</definedName>
    <definedName name="endinet_2014_4A.A.4">'Import Volumes TD'!$S$92</definedName>
    <definedName name="endinet_2014_4A.A.5">'Import Volumes TD'!$S$93</definedName>
    <definedName name="endinet_2014_4A.A.6">'Import Volumes TD'!$S$94</definedName>
    <definedName name="endinet_2014_4A.A.9">'Import Volumes TD'!$S$97</definedName>
    <definedName name="endinet_2014_4A.B.1">'Import Volumes TD'!$S$106</definedName>
    <definedName name="endinet_2014_4A.B.22">'Import Volumes TD'!$S$113</definedName>
    <definedName name="endinet_2014_4A.B.23">'Import Volumes TD'!$S$114</definedName>
    <definedName name="endinet_2014_4A.B.24">'Import Volumes TD'!$S$116</definedName>
    <definedName name="endinet_2014_5A.A.1">'Import volumes AD'!$S$232</definedName>
    <definedName name="endinet_2014_5A.A.2">'Import volumes AD'!$S$233</definedName>
    <definedName name="endinet_2014_5A.A.3">'Import volumes AD'!$S$234</definedName>
    <definedName name="endinet_2014_5A.A.4">'Import volumes AD'!$S$235</definedName>
    <definedName name="endinet_2014_5A.A.5">'Import volumes AD'!$S$238</definedName>
    <definedName name="endinet_2014_5A.A.6">'Import volumes AD'!$S$239</definedName>
    <definedName name="endinet_2014_5A.A.7">'Import volumes AD'!$S$240</definedName>
    <definedName name="endinet_2014_5A.A.8">'Import volumes AD'!$S$241</definedName>
    <definedName name="endinet_2014_5A.B.1">'Import volumes AD'!$S$248</definedName>
    <definedName name="endinet_2014_5A.B.10">'Import volumes AD'!$S$257</definedName>
    <definedName name="endinet_2014_5A.B.11">'Import volumes AD'!$S$260</definedName>
    <definedName name="endinet_2014_5A.B.12">'Import volumes AD'!$S$261</definedName>
    <definedName name="endinet_2014_5A.B.13">'Import volumes AD'!$S$262</definedName>
    <definedName name="endinet_2014_5A.B.14">'Import volumes AD'!$S$263</definedName>
    <definedName name="endinet_2014_5A.B.15">'Import volumes AD'!$S$264</definedName>
    <definedName name="endinet_2014_5A.B.16">'Import volumes AD'!$S$265</definedName>
    <definedName name="endinet_2014_5A.B.17">'Import volumes AD'!$S$266</definedName>
    <definedName name="endinet_2014_5A.B.18">'Import volumes AD'!$S$267</definedName>
    <definedName name="endinet_2014_5A.B.19">'Import volumes AD'!$S$268</definedName>
    <definedName name="endinet_2014_5A.B.2">'Import volumes AD'!$S$249</definedName>
    <definedName name="endinet_2014_5A.B.20">'Import volumes AD'!$S$269</definedName>
    <definedName name="endinet_2014_5A.B.3">'Import volumes AD'!$S$250</definedName>
    <definedName name="endinet_2014_5A.B.4">'Import volumes AD'!$S$251</definedName>
    <definedName name="endinet_2014_5A.B.5">'Import volumes AD'!$S$252</definedName>
    <definedName name="endinet_2014_5A.B.6">'Import volumes AD'!$S$253</definedName>
    <definedName name="endinet_2014_5A.B.7">'Import volumes AD'!$S$254</definedName>
    <definedName name="endinet_2014_5A.B.8">'Import volumes AD'!$S$255</definedName>
    <definedName name="endinet_2014_5A.B.9">'Import volumes AD'!$S$256</definedName>
    <definedName name="endinet_2014_5B.A.1">'Import volumes AD'!$S$276</definedName>
    <definedName name="endinet_2014_5B.A.2">'Import volumes AD'!$S$277</definedName>
    <definedName name="endinet_2014_5B.A.3">'Import volumes AD'!$S$278</definedName>
    <definedName name="endinet_2014_5B.A.4">'Import volumes AD'!$S$279</definedName>
    <definedName name="endinet_2014_5B.A.5">'Import volumes AD'!$S$282</definedName>
    <definedName name="endinet_2014_5B.A.6">'Import volumes AD'!$S$283</definedName>
    <definedName name="endinet_2014_5B.A.7">'Import volumes AD'!$S$284</definedName>
    <definedName name="endinet_2014_5B.A.8">'Import volumes AD'!$S$285</definedName>
    <definedName name="endinet_2014_5B.B.1">'Import volumes AD'!$S$292</definedName>
    <definedName name="endinet_2014_5B.B.2">'Import volumes AD'!$S$293</definedName>
    <definedName name="endinet_2014_5B.B.3">'Import volumes AD'!$S$294</definedName>
    <definedName name="endinet_2014_5B.B.4">'Import volumes AD'!$S$295</definedName>
    <definedName name="endinet_2014_5B.B.5">'Import volumes AD'!$S$298</definedName>
    <definedName name="endinet_2014_5B.B.6">'Import volumes AD'!$S$299</definedName>
    <definedName name="endinet_2014_5B.B.7">'Import volumes AD'!$S$300</definedName>
    <definedName name="endinet_2014_5B.B.8">'Import volumes AD'!$S$301</definedName>
    <definedName name="endinet_2014_5B.C.1">'Import volumes AD'!$S$308</definedName>
    <definedName name="endinet_2014_5B.C.10">'Import volumes AD'!$S$317</definedName>
    <definedName name="endinet_2014_5B.C.11">'Import volumes AD'!$S$320</definedName>
    <definedName name="endinet_2014_5B.C.12">'Import volumes AD'!$S$321</definedName>
    <definedName name="endinet_2014_5B.C.13">'Import volumes AD'!$S$322</definedName>
    <definedName name="endinet_2014_5B.C.14">'Import volumes AD'!$S$323</definedName>
    <definedName name="endinet_2014_5B.C.15">'Import volumes AD'!$S$324</definedName>
    <definedName name="endinet_2014_5B.C.16">'Import volumes AD'!$S$325</definedName>
    <definedName name="endinet_2014_5B.C.17">'Import volumes AD'!$S$326</definedName>
    <definedName name="endinet_2014_5B.C.18">'Import volumes AD'!$S$327</definedName>
    <definedName name="endinet_2014_5B.C.19">'Import volumes AD'!$S$328</definedName>
    <definedName name="endinet_2014_5B.C.2">'Import volumes AD'!$S$309</definedName>
    <definedName name="endinet_2014_5B.C.20">'Import volumes AD'!$S$329</definedName>
    <definedName name="endinet_2014_5B.C.3">'Import volumes AD'!$S$310</definedName>
    <definedName name="endinet_2014_5B.C.4">'Import volumes AD'!$S$311</definedName>
    <definedName name="endinet_2014_5B.C.5">'Import volumes AD'!$S$312</definedName>
    <definedName name="endinet_2014_5B.C.6">'Import volumes AD'!$S$313</definedName>
    <definedName name="endinet_2014_5B.C.7">'Import volumes AD'!$S$314</definedName>
    <definedName name="endinet_2014_5B.C.8">'Import volumes AD'!$S$315</definedName>
    <definedName name="endinet_2014_5B.C.9">'Import volumes AD'!$S$316</definedName>
    <definedName name="ENDINET_2014_OUT_LOG">#REF!</definedName>
    <definedName name="endinet_2015_4A.A.1">'Import Volumes TD'!$S$125</definedName>
    <definedName name="endinet_2015_4A.A.10">'Import Volumes TD'!$S$134</definedName>
    <definedName name="endinet_2015_4A.A.11">'Import Volumes TD'!$S$135</definedName>
    <definedName name="endinet_2015_4A.A.12">'Import Volumes TD'!$S$136</definedName>
    <definedName name="endinet_2015_4A.A.13">'Import Volumes TD'!$S$137</definedName>
    <definedName name="endinet_2015_4A.A.2">'Import Volumes TD'!$S$126</definedName>
    <definedName name="endinet_2015_4A.A.3">'Import Volumes TD'!$S$127</definedName>
    <definedName name="endinet_2015_4A.A.4">'Import Volumes TD'!$S$128</definedName>
    <definedName name="endinet_2015_4A.A.5">'Import Volumes TD'!$S$129</definedName>
    <definedName name="endinet_2015_4A.A.6">'Import Volumes TD'!$S$130</definedName>
    <definedName name="endinet_2015_4A.A.9">'Import Volumes TD'!$S$133</definedName>
    <definedName name="endinet_2015_4A.B.1">'Import Volumes TD'!$S$142</definedName>
    <definedName name="endinet_2015_4A.B.22">'Import Volumes TD'!$S$149</definedName>
    <definedName name="endinet_2015_4A.B.23">'Import Volumes TD'!$S$150</definedName>
    <definedName name="endinet_2015_4A.B.24">'Import Volumes TD'!$S$152</definedName>
    <definedName name="endinet_2015_5A.A.1">'Import volumes AD'!$S$338</definedName>
    <definedName name="endinet_2015_5A.A.2">'Import volumes AD'!$S$339</definedName>
    <definedName name="endinet_2015_5A.A.3">'Import volumes AD'!$S$340</definedName>
    <definedName name="endinet_2015_5A.A.4">'Import volumes AD'!$S$341</definedName>
    <definedName name="endinet_2015_5A.A.5">'Import volumes AD'!$S$344</definedName>
    <definedName name="endinet_2015_5A.A.6">'Import volumes AD'!$S$345</definedName>
    <definedName name="endinet_2015_5A.A.7">'Import volumes AD'!$S$346</definedName>
    <definedName name="endinet_2015_5A.A.8">'Import volumes AD'!$S$347</definedName>
    <definedName name="endinet_2015_5A.B.1">'Import volumes AD'!$S$354</definedName>
    <definedName name="endinet_2015_5A.B.10">'Import volumes AD'!$S$363</definedName>
    <definedName name="endinet_2015_5A.B.11">'Import volumes AD'!$S$366</definedName>
    <definedName name="endinet_2015_5A.B.12">'Import volumes AD'!$S$367</definedName>
    <definedName name="endinet_2015_5A.B.13">'Import volumes AD'!$S$368</definedName>
    <definedName name="endinet_2015_5A.B.14">'Import volumes AD'!$S$369</definedName>
    <definedName name="endinet_2015_5A.B.15">'Import volumes AD'!$S$370</definedName>
    <definedName name="endinet_2015_5A.B.16">'Import volumes AD'!$S$371</definedName>
    <definedName name="endinet_2015_5A.B.17">'Import volumes AD'!$S$372</definedName>
    <definedName name="endinet_2015_5A.B.18">'Import volumes AD'!$S$373</definedName>
    <definedName name="endinet_2015_5A.B.19">'Import volumes AD'!$S$374</definedName>
    <definedName name="endinet_2015_5A.B.2">'Import volumes AD'!$S$355</definedName>
    <definedName name="endinet_2015_5A.B.20">'Import volumes AD'!$S$375</definedName>
    <definedName name="endinet_2015_5A.B.3">'Import volumes AD'!$S$356</definedName>
    <definedName name="endinet_2015_5A.B.4">'Import volumes AD'!$S$357</definedName>
    <definedName name="endinet_2015_5A.B.5">'Import volumes AD'!$S$358</definedName>
    <definedName name="endinet_2015_5A.B.6">'Import volumes AD'!$S$359</definedName>
    <definedName name="endinet_2015_5A.B.7">'Import volumes AD'!$S$360</definedName>
    <definedName name="endinet_2015_5A.B.8">'Import volumes AD'!$S$361</definedName>
    <definedName name="endinet_2015_5A.B.9">'Import volumes AD'!$S$362</definedName>
    <definedName name="endinet_2015_5B.A.1">'Import volumes AD'!$S$382</definedName>
    <definedName name="endinet_2015_5B.A.2">'Import volumes AD'!$S$383</definedName>
    <definedName name="endinet_2015_5B.A.3">'Import volumes AD'!$S$384</definedName>
    <definedName name="endinet_2015_5B.A.4">'Import volumes AD'!$S$385</definedName>
    <definedName name="endinet_2015_5B.A.5">'Import volumes AD'!$S$388</definedName>
    <definedName name="endinet_2015_5B.A.6">'Import volumes AD'!$S$389</definedName>
    <definedName name="endinet_2015_5B.A.7">'Import volumes AD'!$S$390</definedName>
    <definedName name="endinet_2015_5B.A.8">'Import volumes AD'!$S$391</definedName>
    <definedName name="endinet_2015_5B.B.1">'Import volumes AD'!$S$398</definedName>
    <definedName name="endinet_2015_5B.B.2">'Import volumes AD'!$S$399</definedName>
    <definedName name="endinet_2015_5B.B.3">'Import volumes AD'!$S$400</definedName>
    <definedName name="endinet_2015_5B.B.4">'Import volumes AD'!$S$401</definedName>
    <definedName name="endinet_2015_5B.B.5">'Import volumes AD'!$S$404</definedName>
    <definedName name="endinet_2015_5B.B.6">'Import volumes AD'!$S$405</definedName>
    <definedName name="endinet_2015_5B.B.7">'Import volumes AD'!$S$406</definedName>
    <definedName name="endinet_2015_5B.B.8">'Import volumes AD'!$S$407</definedName>
    <definedName name="endinet_2015_5B.C.1">'Import volumes AD'!$S$414</definedName>
    <definedName name="endinet_2015_5B.C.10">'Import volumes AD'!$S$423</definedName>
    <definedName name="endinet_2015_5B.C.11">'Import volumes AD'!$S$426</definedName>
    <definedName name="endinet_2015_5B.C.12">'Import volumes AD'!$S$427</definedName>
    <definedName name="endinet_2015_5B.C.13">'Import volumes AD'!$S$428</definedName>
    <definedName name="endinet_2015_5B.C.14">'Import volumes AD'!$S$429</definedName>
    <definedName name="endinet_2015_5B.C.15">'Import volumes AD'!$S$430</definedName>
    <definedName name="endinet_2015_5B.C.16">'Import volumes AD'!$S$431</definedName>
    <definedName name="endinet_2015_5B.C.17">'Import volumes AD'!$S$432</definedName>
    <definedName name="endinet_2015_5B.C.18">'Import volumes AD'!$S$433</definedName>
    <definedName name="endinet_2015_5B.C.19">'Import volumes AD'!$S$434</definedName>
    <definedName name="endinet_2015_5B.C.2">'Import volumes AD'!$S$415</definedName>
    <definedName name="endinet_2015_5B.C.20">'Import volumes AD'!$S$435</definedName>
    <definedName name="endinet_2015_5B.C.3">'Import volumes AD'!$S$416</definedName>
    <definedName name="endinet_2015_5B.C.4">'Import volumes AD'!$S$417</definedName>
    <definedName name="endinet_2015_5B.C.5">'Import volumes AD'!$S$418</definedName>
    <definedName name="endinet_2015_5B.C.6">'Import volumes AD'!$S$419</definedName>
    <definedName name="endinet_2015_5B.C.7">'Import volumes AD'!$S$420</definedName>
    <definedName name="endinet_2015_5B.C.8">'Import volumes AD'!$S$421</definedName>
    <definedName name="endinet_2015_5B.C.9">'Import volumes AD'!$S$422</definedName>
    <definedName name="ENDINET_2015_OUT_LOG">#REF!</definedName>
    <definedName name="enduris_2014_4A.A.1">'Import Volumes TD'!$M$89</definedName>
    <definedName name="enduris_2014_4A.A.10">'Import Volumes TD'!$M$98</definedName>
    <definedName name="enduris_2014_4A.A.11">'Import Volumes TD'!$M$99</definedName>
    <definedName name="enduris_2014_4A.A.12">'Import Volumes TD'!$M$100</definedName>
    <definedName name="enduris_2014_4A.A.13">'Import Volumes TD'!$M$101</definedName>
    <definedName name="enduris_2014_4A.A.2">'Import Volumes TD'!$M$90</definedName>
    <definedName name="enduris_2014_4A.A.3">'Import Volumes TD'!$M$91</definedName>
    <definedName name="enduris_2014_4A.A.4">'Import Volumes TD'!$M$92</definedName>
    <definedName name="enduris_2014_4A.A.5">'Import Volumes TD'!$M$93</definedName>
    <definedName name="enduris_2014_4A.A.6">'Import Volumes TD'!$M$94</definedName>
    <definedName name="enduris_2014_4A.A.9">'Import Volumes TD'!$M$97</definedName>
    <definedName name="enduris_2014_4A.B.1">'Import Volumes TD'!$M$106</definedName>
    <definedName name="enduris_2014_4A.B.22">'Import Volumes TD'!$M$113</definedName>
    <definedName name="enduris_2014_4A.B.23">'Import Volumes TD'!$M$114</definedName>
    <definedName name="enduris_2014_4A.B.24">'Import Volumes TD'!$M$116</definedName>
    <definedName name="enduris_2014_5A.A.1">'Import volumes AD'!$M$232</definedName>
    <definedName name="enduris_2014_5A.A.2">'Import volumes AD'!$M$233</definedName>
    <definedName name="enduris_2014_5A.A.3">'Import volumes AD'!$M$234</definedName>
    <definedName name="enduris_2014_5A.A.4">'Import volumes AD'!$M$235</definedName>
    <definedName name="enduris_2014_5A.A.5">'Import volumes AD'!$M$238</definedName>
    <definedName name="enduris_2014_5A.A.6">'Import volumes AD'!$M$239</definedName>
    <definedName name="enduris_2014_5A.A.7">'Import volumes AD'!$M$240</definedName>
    <definedName name="enduris_2014_5A.A.8">'Import volumes AD'!$M$241</definedName>
    <definedName name="enduris_2014_5A.B.1">'Import volumes AD'!$M$248</definedName>
    <definedName name="enduris_2014_5A.B.10">'Import volumes AD'!$M$257</definedName>
    <definedName name="enduris_2014_5A.B.11">'Import volumes AD'!$M$260</definedName>
    <definedName name="enduris_2014_5A.B.12">'Import volumes AD'!$M$261</definedName>
    <definedName name="enduris_2014_5A.B.13">'Import volumes AD'!$M$262</definedName>
    <definedName name="enduris_2014_5A.B.14">'Import volumes AD'!$M$263</definedName>
    <definedName name="enduris_2014_5A.B.15">'Import volumes AD'!$M$264</definedName>
    <definedName name="enduris_2014_5A.B.16">'Import volumes AD'!$M$265</definedName>
    <definedName name="enduris_2014_5A.B.17">'Import volumes AD'!$M$266</definedName>
    <definedName name="enduris_2014_5A.B.18">'Import volumes AD'!$M$267</definedName>
    <definedName name="enduris_2014_5A.B.19">'Import volumes AD'!$M$268</definedName>
    <definedName name="enduris_2014_5A.B.2">'Import volumes AD'!$M$249</definedName>
    <definedName name="enduris_2014_5A.B.20">'Import volumes AD'!$M$269</definedName>
    <definedName name="enduris_2014_5A.B.3">'Import volumes AD'!$M$250</definedName>
    <definedName name="enduris_2014_5A.B.4">'Import volumes AD'!$M$251</definedName>
    <definedName name="enduris_2014_5A.B.5">'Import volumes AD'!$M$252</definedName>
    <definedName name="enduris_2014_5A.B.6">'Import volumes AD'!$M$253</definedName>
    <definedName name="enduris_2014_5A.B.7">'Import volumes AD'!$M$254</definedName>
    <definedName name="enduris_2014_5A.B.8">'Import volumes AD'!$M$255</definedName>
    <definedName name="enduris_2014_5A.B.9">'Import volumes AD'!$M$256</definedName>
    <definedName name="enduris_2014_5B.A.1">'Import volumes AD'!$M$276</definedName>
    <definedName name="enduris_2014_5B.A.2">'Import volumes AD'!$M$277</definedName>
    <definedName name="enduris_2014_5B.A.3">'Import volumes AD'!$M$278</definedName>
    <definedName name="enduris_2014_5B.A.4">'Import volumes AD'!$M$279</definedName>
    <definedName name="enduris_2014_5B.A.5">'Import volumes AD'!$M$282</definedName>
    <definedName name="enduris_2014_5B.A.6">'Import volumes AD'!$M$283</definedName>
    <definedName name="enduris_2014_5B.A.7">'Import volumes AD'!$M$284</definedName>
    <definedName name="enduris_2014_5B.A.8">'Import volumes AD'!$M$285</definedName>
    <definedName name="enduris_2014_5B.B.1">'Import volumes AD'!$M$292</definedName>
    <definedName name="enduris_2014_5B.B.2">'Import volumes AD'!$M$293</definedName>
    <definedName name="enduris_2014_5B.B.3">'Import volumes AD'!$M$294</definedName>
    <definedName name="enduris_2014_5B.B.4">'Import volumes AD'!$M$295</definedName>
    <definedName name="enduris_2014_5B.B.5">'Import volumes AD'!$M$298</definedName>
    <definedName name="enduris_2014_5B.B.6">'Import volumes AD'!$M$299</definedName>
    <definedName name="enduris_2014_5B.B.7">'Import volumes AD'!$M$300</definedName>
    <definedName name="enduris_2014_5B.B.8">'Import volumes AD'!$M$301</definedName>
    <definedName name="enduris_2014_5B.C.1">'Import volumes AD'!$M$308</definedName>
    <definedName name="enduris_2014_5B.C.10">'Import volumes AD'!$M$317</definedName>
    <definedName name="enduris_2014_5B.C.11">'Import volumes AD'!$M$320</definedName>
    <definedName name="enduris_2014_5B.C.12">'Import volumes AD'!$M$321</definedName>
    <definedName name="enduris_2014_5B.C.13">'Import volumes AD'!$M$322</definedName>
    <definedName name="enduris_2014_5B.C.14">'Import volumes AD'!$M$323</definedName>
    <definedName name="enduris_2014_5B.C.15">'Import volumes AD'!$M$324</definedName>
    <definedName name="enduris_2014_5B.C.16">'Import volumes AD'!$M$325</definedName>
    <definedName name="enduris_2014_5B.C.17">'Import volumes AD'!$M$326</definedName>
    <definedName name="enduris_2014_5B.C.18">'Import volumes AD'!$M$327</definedName>
    <definedName name="enduris_2014_5B.C.19">'Import volumes AD'!$M$328</definedName>
    <definedName name="enduris_2014_5B.C.2">'Import volumes AD'!$M$309</definedName>
    <definedName name="enduris_2014_5B.C.20">'Import volumes AD'!$M$329</definedName>
    <definedName name="enduris_2014_5B.C.3">'Import volumes AD'!$M$310</definedName>
    <definedName name="enduris_2014_5B.C.4">'Import volumes AD'!$M$311</definedName>
    <definedName name="enduris_2014_5B.C.5">'Import volumes AD'!$M$312</definedName>
    <definedName name="enduris_2014_5B.C.6">'Import volumes AD'!$M$313</definedName>
    <definedName name="enduris_2014_5B.C.7">'Import volumes AD'!$M$314</definedName>
    <definedName name="enduris_2014_5B.C.8">'Import volumes AD'!$M$315</definedName>
    <definedName name="enduris_2014_5B.C.9">'Import volumes AD'!$M$316</definedName>
    <definedName name="ENDURIS_2014_OUT_LOG">#REF!</definedName>
    <definedName name="enduris_2015_4A.A.1">'Import Volumes TD'!$M$125</definedName>
    <definedName name="enduris_2015_4A.A.10">'Import Volumes TD'!$M$134</definedName>
    <definedName name="enduris_2015_4A.A.11">'Import Volumes TD'!$M$135</definedName>
    <definedName name="enduris_2015_4A.A.12">'Import Volumes TD'!$M$136</definedName>
    <definedName name="enduris_2015_4A.A.13">'Import Volumes TD'!$M$137</definedName>
    <definedName name="enduris_2015_4A.A.2">'Import Volumes TD'!$M$126</definedName>
    <definedName name="enduris_2015_4A.A.3">'Import Volumes TD'!$M$127</definedName>
    <definedName name="enduris_2015_4A.A.4">'Import Volumes TD'!$M$128</definedName>
    <definedName name="enduris_2015_4A.A.5">'Import Volumes TD'!$M$129</definedName>
    <definedName name="enduris_2015_4A.A.6">'Import Volumes TD'!$M$130</definedName>
    <definedName name="enduris_2015_4A.A.9">'Import Volumes TD'!$M$133</definedName>
    <definedName name="enduris_2015_4A.B.1">'Import Volumes TD'!$M$142</definedName>
    <definedName name="enduris_2015_4A.B.22">'Import Volumes TD'!$M$149</definedName>
    <definedName name="enduris_2015_4A.B.23">'Import Volumes TD'!$M$150</definedName>
    <definedName name="enduris_2015_4A.B.24">'Import Volumes TD'!$M$152</definedName>
    <definedName name="enduris_2015_5A.A.1">'Import volumes AD'!$M$338</definedName>
    <definedName name="enduris_2015_5A.A.2">'Import volumes AD'!$M$339</definedName>
    <definedName name="enduris_2015_5A.A.3">'Import volumes AD'!$M$340</definedName>
    <definedName name="enduris_2015_5A.A.4">'Import volumes AD'!$M$341</definedName>
    <definedName name="enduris_2015_5A.A.5">'Import volumes AD'!$M$344</definedName>
    <definedName name="enduris_2015_5A.A.6">'Import volumes AD'!$M$345</definedName>
    <definedName name="enduris_2015_5A.A.7">'Import volumes AD'!$M$346</definedName>
    <definedName name="enduris_2015_5A.A.8">'Import volumes AD'!$M$347</definedName>
    <definedName name="enduris_2015_5A.B.1">'Import volumes AD'!$M$354</definedName>
    <definedName name="enduris_2015_5A.B.10">'Import volumes AD'!$M$363</definedName>
    <definedName name="enduris_2015_5A.B.11">'Import volumes AD'!$M$366</definedName>
    <definedName name="enduris_2015_5A.B.12">'Import volumes AD'!$M$367</definedName>
    <definedName name="enduris_2015_5A.B.13">'Import volumes AD'!$M$368</definedName>
    <definedName name="enduris_2015_5A.B.14">'Import volumes AD'!$M$369</definedName>
    <definedName name="enduris_2015_5A.B.15">'Import volumes AD'!$M$370</definedName>
    <definedName name="enduris_2015_5A.B.16">'Import volumes AD'!$M$371</definedName>
    <definedName name="enduris_2015_5A.B.17">'Import volumes AD'!$M$372</definedName>
    <definedName name="enduris_2015_5A.B.18">'Import volumes AD'!$M$373</definedName>
    <definedName name="enduris_2015_5A.B.19">'Import volumes AD'!$M$374</definedName>
    <definedName name="enduris_2015_5A.B.2">'Import volumes AD'!$M$355</definedName>
    <definedName name="enduris_2015_5A.B.20">'Import volumes AD'!$M$375</definedName>
    <definedName name="enduris_2015_5A.B.3">'Import volumes AD'!$M$356</definedName>
    <definedName name="enduris_2015_5A.B.4">'Import volumes AD'!$M$357</definedName>
    <definedName name="enduris_2015_5A.B.5">'Import volumes AD'!$M$358</definedName>
    <definedName name="enduris_2015_5A.B.6">'Import volumes AD'!$M$359</definedName>
    <definedName name="enduris_2015_5A.B.7">'Import volumes AD'!$M$360</definedName>
    <definedName name="enduris_2015_5A.B.8">'Import volumes AD'!$M$361</definedName>
    <definedName name="enduris_2015_5A.B.9">'Import volumes AD'!$M$362</definedName>
    <definedName name="enduris_2015_5B.A.1">'Import volumes AD'!$M$382</definedName>
    <definedName name="enduris_2015_5B.A.2">'Import volumes AD'!$M$383</definedName>
    <definedName name="enduris_2015_5B.A.3">'Import volumes AD'!$M$384</definedName>
    <definedName name="enduris_2015_5B.A.4">'Import volumes AD'!$M$385</definedName>
    <definedName name="enduris_2015_5B.A.5">'Import volumes AD'!$M$388</definedName>
    <definedName name="enduris_2015_5B.A.6">'Import volumes AD'!$M$389</definedName>
    <definedName name="enduris_2015_5B.A.7">'Import volumes AD'!$M$390</definedName>
    <definedName name="enduris_2015_5B.A.8">'Import volumes AD'!$M$391</definedName>
    <definedName name="enduris_2015_5B.B.1">'Import volumes AD'!$M$398</definedName>
    <definedName name="enduris_2015_5B.B.2">'Import volumes AD'!$M$399</definedName>
    <definedName name="enduris_2015_5B.B.3">'Import volumes AD'!$M$400</definedName>
    <definedName name="enduris_2015_5B.B.4">'Import volumes AD'!$M$401</definedName>
    <definedName name="enduris_2015_5B.B.5">'Import volumes AD'!$M$404</definedName>
    <definedName name="enduris_2015_5B.B.6">'Import volumes AD'!$M$405</definedName>
    <definedName name="enduris_2015_5B.B.7">'Import volumes AD'!$M$406</definedName>
    <definedName name="enduris_2015_5B.B.8">'Import volumes AD'!$M$407</definedName>
    <definedName name="enduris_2015_5B.C.1">'Import volumes AD'!$M$414</definedName>
    <definedName name="enduris_2015_5B.C.10">'Import volumes AD'!$M$423</definedName>
    <definedName name="enduris_2015_5B.C.11">'Import volumes AD'!$M$426</definedName>
    <definedName name="enduris_2015_5B.C.12">'Import volumes AD'!$M$427</definedName>
    <definedName name="enduris_2015_5B.C.13">'Import volumes AD'!$M$428</definedName>
    <definedName name="enduris_2015_5B.C.14">'Import volumes AD'!$M$429</definedName>
    <definedName name="enduris_2015_5B.C.15">'Import volumes AD'!$M$430</definedName>
    <definedName name="enduris_2015_5B.C.16">'Import volumes AD'!$M$431</definedName>
    <definedName name="enduris_2015_5B.C.17">'Import volumes AD'!$M$432</definedName>
    <definedName name="enduris_2015_5B.C.18">'Import volumes AD'!$M$433</definedName>
    <definedName name="enduris_2015_5B.C.19">'Import volumes AD'!$M$434</definedName>
    <definedName name="enduris_2015_5B.C.2">'Import volumes AD'!$M$415</definedName>
    <definedName name="enduris_2015_5B.C.20">'Import volumes AD'!$M$435</definedName>
    <definedName name="enduris_2015_5B.C.3">'Import volumes AD'!$M$416</definedName>
    <definedName name="enduris_2015_5B.C.4">'Import volumes AD'!$M$417</definedName>
    <definedName name="enduris_2015_5B.C.5">'Import volumes AD'!$M$418</definedName>
    <definedName name="enduris_2015_5B.C.6">'Import volumes AD'!$M$419</definedName>
    <definedName name="enduris_2015_5B.C.7">'Import volumes AD'!$M$420</definedName>
    <definedName name="enduris_2015_5B.C.8">'Import volumes AD'!$M$421</definedName>
    <definedName name="enduris_2015_5B.C.9">'Import volumes AD'!$M$422</definedName>
    <definedName name="ENDURIS_2015_OUT_LOG">#REF!</definedName>
    <definedName name="enduris_BI_AD_2016_SO_Ex">Exportblad!$M$32</definedName>
    <definedName name="enduris_BI_TD_2016_SO_Ex">Exportblad!$M$23</definedName>
    <definedName name="enduris_OUT_AD_2016_SO_Ex">Exportblad!$M$29</definedName>
    <definedName name="enduris_OUT_TD_2016_SO_Ex">Exportblad!$M$15</definedName>
    <definedName name="enduris_TOT_EAV_2013_SO_Ex">Exportblad!$M$34</definedName>
    <definedName name="enduris_TOT_EAV_2014_SO_Ex">Exportblad!$M$35</definedName>
    <definedName name="enduris_TOT_EAV_2015_SO_Ex">Exportblad!$M$36</definedName>
    <definedName name="enexis_2014_4A.A.1">'Import Volumes TD'!$N$89</definedName>
    <definedName name="enexis_2014_4A.A.10">'Import Volumes TD'!$N$98</definedName>
    <definedName name="enexis_2014_4A.A.11">'Import Volumes TD'!$N$99</definedName>
    <definedName name="enexis_2014_4A.A.12">'Import Volumes TD'!$N$100</definedName>
    <definedName name="enexis_2014_4A.A.13">'Import Volumes TD'!$N$101</definedName>
    <definedName name="enexis_2014_4A.A.2">'Import Volumes TD'!$N$90</definedName>
    <definedName name="enexis_2014_4A.A.3">'Import Volumes TD'!$N$91</definedName>
    <definedName name="enexis_2014_4A.A.4">'Import Volumes TD'!$N$92</definedName>
    <definedName name="enexis_2014_4A.A.5">'Import Volumes TD'!$N$93</definedName>
    <definedName name="enexis_2014_4A.A.6">'Import Volumes TD'!$N$94</definedName>
    <definedName name="enexis_2014_4A.A.9">'Import Volumes TD'!$N$97</definedName>
    <definedName name="enexis_2014_4A.B.1">'Import Volumes TD'!$N$106</definedName>
    <definedName name="enexis_2014_4A.B.22">'Import Volumes TD'!$N$113</definedName>
    <definedName name="enexis_2014_4A.B.23">'Import Volumes TD'!$N$114</definedName>
    <definedName name="enexis_2014_4A.B.24">'Import Volumes TD'!$N$116</definedName>
    <definedName name="enexis_2014_5A.A.1">'Import volumes AD'!$N$232</definedName>
    <definedName name="enexis_2014_5A.A.2">'Import volumes AD'!$N$233</definedName>
    <definedName name="enexis_2014_5A.A.3">'Import volumes AD'!$N$234</definedName>
    <definedName name="enexis_2014_5A.A.4">'Import volumes AD'!$N$235</definedName>
    <definedName name="enexis_2014_5A.A.5">'Import volumes AD'!$N$238</definedName>
    <definedName name="enexis_2014_5A.A.6">'Import volumes AD'!$N$239</definedName>
    <definedName name="enexis_2014_5A.A.7">'Import volumes AD'!$N$240</definedName>
    <definedName name="enexis_2014_5A.A.8">'Import volumes AD'!$N$241</definedName>
    <definedName name="enexis_2014_5A.B.1">'Import volumes AD'!$N$248</definedName>
    <definedName name="enexis_2014_5A.B.10">'Import volumes AD'!$N$257</definedName>
    <definedName name="enexis_2014_5A.B.11">'Import volumes AD'!$N$260</definedName>
    <definedName name="enexis_2014_5A.B.12">'Import volumes AD'!$N$261</definedName>
    <definedName name="enexis_2014_5A.B.13">'Import volumes AD'!$N$262</definedName>
    <definedName name="enexis_2014_5A.B.14">'Import volumes AD'!$N$263</definedName>
    <definedName name="enexis_2014_5A.B.15">'Import volumes AD'!$N$264</definedName>
    <definedName name="enexis_2014_5A.B.16">'Import volumes AD'!$N$265</definedName>
    <definedName name="enexis_2014_5A.B.17">'Import volumes AD'!$N$266</definedName>
    <definedName name="enexis_2014_5A.B.18">'Import volumes AD'!$N$267</definedName>
    <definedName name="enexis_2014_5A.B.19">'Import volumes AD'!$N$268</definedName>
    <definedName name="enexis_2014_5A.B.2">'Import volumes AD'!$N$249</definedName>
    <definedName name="enexis_2014_5A.B.20">'Import volumes AD'!$N$269</definedName>
    <definedName name="enexis_2014_5A.B.3">'Import volumes AD'!$N$250</definedName>
    <definedName name="enexis_2014_5A.B.4">'Import volumes AD'!$N$251</definedName>
    <definedName name="enexis_2014_5A.B.5">'Import volumes AD'!$N$252</definedName>
    <definedName name="enexis_2014_5A.B.6">'Import volumes AD'!$N$253</definedName>
    <definedName name="enexis_2014_5A.B.7">'Import volumes AD'!$N$254</definedName>
    <definedName name="enexis_2014_5A.B.8">'Import volumes AD'!$N$255</definedName>
    <definedName name="enexis_2014_5A.B.9">'Import volumes AD'!$N$256</definedName>
    <definedName name="enexis_2014_5B.A.1">'Import volumes AD'!$N$276</definedName>
    <definedName name="enexis_2014_5B.A.2">'Import volumes AD'!$N$277</definedName>
    <definedName name="enexis_2014_5B.A.3">'Import volumes AD'!$N$278</definedName>
    <definedName name="enexis_2014_5B.A.4">'Import volumes AD'!$N$279</definedName>
    <definedName name="enexis_2014_5B.A.5">'Import volumes AD'!$N$282</definedName>
    <definedName name="enexis_2014_5B.A.6">'Import volumes AD'!$N$283</definedName>
    <definedName name="enexis_2014_5B.A.7">'Import volumes AD'!$N$284</definedName>
    <definedName name="enexis_2014_5B.A.8">'Import volumes AD'!$N$285</definedName>
    <definedName name="enexis_2014_5B.B.1">'Import volumes AD'!$N$292</definedName>
    <definedName name="enexis_2014_5B.B.2">'Import volumes AD'!$N$293</definedName>
    <definedName name="enexis_2014_5B.B.3">'Import volumes AD'!$N$294</definedName>
    <definedName name="enexis_2014_5B.B.4">'Import volumes AD'!$N$295</definedName>
    <definedName name="enexis_2014_5B.B.5">'Import volumes AD'!$N$298</definedName>
    <definedName name="enexis_2014_5B.B.6">'Import volumes AD'!$N$299</definedName>
    <definedName name="enexis_2014_5B.B.7">'Import volumes AD'!$N$300</definedName>
    <definedName name="enexis_2014_5B.B.8">'Import volumes AD'!$N$301</definedName>
    <definedName name="enexis_2014_5B.C.1">'Import volumes AD'!$N$308</definedName>
    <definedName name="enexis_2014_5B.C.10">'Import volumes AD'!$N$317</definedName>
    <definedName name="enexis_2014_5B.C.11">'Import volumes AD'!$N$320</definedName>
    <definedName name="enexis_2014_5B.C.12">'Import volumes AD'!$N$321</definedName>
    <definedName name="enexis_2014_5B.C.13">'Import volumes AD'!$N$322</definedName>
    <definedName name="enexis_2014_5B.C.14">'Import volumes AD'!$N$323</definedName>
    <definedName name="enexis_2014_5B.C.15">'Import volumes AD'!$N$324</definedName>
    <definedName name="enexis_2014_5B.C.16">'Import volumes AD'!$N$325</definedName>
    <definedName name="enexis_2014_5B.C.17">'Import volumes AD'!$N$326</definedName>
    <definedName name="enexis_2014_5B.C.18">'Import volumes AD'!$N$327</definedName>
    <definedName name="enexis_2014_5B.C.19">'Import volumes AD'!$N$328</definedName>
    <definedName name="enexis_2014_5B.C.2">'Import volumes AD'!$N$309</definedName>
    <definedName name="enexis_2014_5B.C.20">'Import volumes AD'!$N$329</definedName>
    <definedName name="enexis_2014_5B.C.3">'Import volumes AD'!$N$310</definedName>
    <definedName name="enexis_2014_5B.C.4">'Import volumes AD'!$N$311</definedName>
    <definedName name="enexis_2014_5B.C.5">'Import volumes AD'!$N$312</definedName>
    <definedName name="enexis_2014_5B.C.6">'Import volumes AD'!$N$313</definedName>
    <definedName name="enexis_2014_5B.C.7">'Import volumes AD'!$N$314</definedName>
    <definedName name="enexis_2014_5B.C.8">'Import volumes AD'!$N$315</definedName>
    <definedName name="enexis_2014_5B.C.9">'Import volumes AD'!$N$316</definedName>
    <definedName name="ENEXIS_2014_OUT_LOG">#REF!</definedName>
    <definedName name="enexis_2015_4A.A.1">'Import Volumes TD'!$N$125</definedName>
    <definedName name="enexis_2015_4A.A.10">'Import Volumes TD'!$N$134</definedName>
    <definedName name="enexis_2015_4A.A.11">'Import Volumes TD'!$N$135</definedName>
    <definedName name="enexis_2015_4A.A.12">'Import Volumes TD'!$N$136</definedName>
    <definedName name="enexis_2015_4A.A.13">'Import Volumes TD'!$N$137</definedName>
    <definedName name="enexis_2015_4A.A.2">'Import Volumes TD'!$N$126</definedName>
    <definedName name="enexis_2015_4A.A.3">'Import Volumes TD'!$N$127</definedName>
    <definedName name="enexis_2015_4A.A.4">'Import Volumes TD'!$N$128</definedName>
    <definedName name="enexis_2015_4A.A.5">'Import Volumes TD'!$N$129</definedName>
    <definedName name="enexis_2015_4A.A.6">'Import Volumes TD'!$N$130</definedName>
    <definedName name="enexis_2015_4A.A.9">'Import Volumes TD'!$N$133</definedName>
    <definedName name="enexis_2015_4A.B.1">'Import Volumes TD'!$N$142</definedName>
    <definedName name="enexis_2015_4A.B.22">'Import Volumes TD'!$N$149</definedName>
    <definedName name="enexis_2015_4A.B.23">'Import Volumes TD'!$N$150</definedName>
    <definedName name="enexis_2015_4A.B.24">'Import Volumes TD'!$N$152</definedName>
    <definedName name="enexis_2015_5A.A.1">'Import volumes AD'!$N$338</definedName>
    <definedName name="enexis_2015_5A.A.2">'Import volumes AD'!$N$339</definedName>
    <definedName name="enexis_2015_5A.A.3">'Import volumes AD'!$N$340</definedName>
    <definedName name="enexis_2015_5A.A.4">'Import volumes AD'!$N$341</definedName>
    <definedName name="enexis_2015_5A.A.5">'Import volumes AD'!$N$344</definedName>
    <definedName name="enexis_2015_5A.A.6">'Import volumes AD'!$N$345</definedName>
    <definedName name="enexis_2015_5A.A.7">'Import volumes AD'!$N$346</definedName>
    <definedName name="enexis_2015_5A.A.8">'Import volumes AD'!$N$347</definedName>
    <definedName name="enexis_2015_5A.B.1">'Import volumes AD'!$N$354</definedName>
    <definedName name="enexis_2015_5A.B.10">'Import volumes AD'!$N$363</definedName>
    <definedName name="enexis_2015_5A.B.11">'Import volumes AD'!$N$366</definedName>
    <definedName name="enexis_2015_5A.B.12">'Import volumes AD'!$N$367</definedName>
    <definedName name="enexis_2015_5A.B.13">'Import volumes AD'!$N$368</definedName>
    <definedName name="enexis_2015_5A.B.14">'Import volumes AD'!$N$369</definedName>
    <definedName name="enexis_2015_5A.B.15">'Import volumes AD'!$N$370</definedName>
    <definedName name="enexis_2015_5A.B.16">'Import volumes AD'!$N$371</definedName>
    <definedName name="enexis_2015_5A.B.17">'Import volumes AD'!$N$372</definedName>
    <definedName name="enexis_2015_5A.B.18">'Import volumes AD'!$N$373</definedName>
    <definedName name="enexis_2015_5A.B.19">'Import volumes AD'!$N$374</definedName>
    <definedName name="enexis_2015_5A.B.2">'Import volumes AD'!$N$355</definedName>
    <definedName name="enexis_2015_5A.B.20">'Import volumes AD'!$N$375</definedName>
    <definedName name="enexis_2015_5A.B.3">'Import volumes AD'!$N$356</definedName>
    <definedName name="enexis_2015_5A.B.4">'Import volumes AD'!$N$357</definedName>
    <definedName name="enexis_2015_5A.B.5">'Import volumes AD'!$N$358</definedName>
    <definedName name="enexis_2015_5A.B.6">'Import volumes AD'!$N$359</definedName>
    <definedName name="enexis_2015_5A.B.7">'Import volumes AD'!$N$360</definedName>
    <definedName name="enexis_2015_5A.B.8">'Import volumes AD'!$N$361</definedName>
    <definedName name="enexis_2015_5A.B.9">'Import volumes AD'!$N$362</definedName>
    <definedName name="enexis_2015_5B.A.1">'Import volumes AD'!$N$382</definedName>
    <definedName name="enexis_2015_5B.A.2">'Import volumes AD'!$N$383</definedName>
    <definedName name="enexis_2015_5B.A.3">'Import volumes AD'!$N$384</definedName>
    <definedName name="enexis_2015_5B.A.4">'Import volumes AD'!$N$385</definedName>
    <definedName name="enexis_2015_5B.A.5">'Import volumes AD'!$N$388</definedName>
    <definedName name="enexis_2015_5B.A.6">'Import volumes AD'!$N$389</definedName>
    <definedName name="enexis_2015_5B.A.7">'Import volumes AD'!$N$390</definedName>
    <definedName name="enexis_2015_5B.A.8">'Import volumes AD'!$N$391</definedName>
    <definedName name="enexis_2015_5B.B.1">'Import volumes AD'!$N$398</definedName>
    <definedName name="enexis_2015_5B.B.2">'Import volumes AD'!$N$399</definedName>
    <definedName name="enexis_2015_5B.B.3">'Import volumes AD'!$N$400</definedName>
    <definedName name="enexis_2015_5B.B.4">'Import volumes AD'!$N$401</definedName>
    <definedName name="enexis_2015_5B.B.5">'Import volumes AD'!$N$404</definedName>
    <definedName name="enexis_2015_5B.B.6">'Import volumes AD'!$N$405</definedName>
    <definedName name="enexis_2015_5B.B.7">'Import volumes AD'!$N$406</definedName>
    <definedName name="enexis_2015_5B.B.8">'Import volumes AD'!$N$407</definedName>
    <definedName name="enexis_2015_5B.C.1">'Import volumes AD'!$N$414</definedName>
    <definedName name="enexis_2015_5B.C.10">'Import volumes AD'!$N$423</definedName>
    <definedName name="enexis_2015_5B.C.11">'Import volumes AD'!$N$426</definedName>
    <definedName name="enexis_2015_5B.C.12">'Import volumes AD'!$N$427</definedName>
    <definedName name="enexis_2015_5B.C.13">'Import volumes AD'!$N$428</definedName>
    <definedName name="enexis_2015_5B.C.14">'Import volumes AD'!$N$429</definedName>
    <definedName name="enexis_2015_5B.C.15">'Import volumes AD'!$N$430</definedName>
    <definedName name="enexis_2015_5B.C.16">'Import volumes AD'!$N$431</definedName>
    <definedName name="enexis_2015_5B.C.17">'Import volumes AD'!$N$432</definedName>
    <definedName name="enexis_2015_5B.C.18">'Import volumes AD'!$N$433</definedName>
    <definedName name="enexis_2015_5B.C.19">'Import volumes AD'!$N$434</definedName>
    <definedName name="enexis_2015_5B.C.2">'Import volumes AD'!$N$415</definedName>
    <definedName name="enexis_2015_5B.C.20">'Import volumes AD'!$N$435</definedName>
    <definedName name="enexis_2015_5B.C.3">'Import volumes AD'!$N$416</definedName>
    <definedName name="enexis_2015_5B.C.4">'Import volumes AD'!$N$417</definedName>
    <definedName name="enexis_2015_5B.C.5">'Import volumes AD'!$N$418</definedName>
    <definedName name="enexis_2015_5B.C.6">'Import volumes AD'!$N$419</definedName>
    <definedName name="enexis_2015_5B.C.7">'Import volumes AD'!$N$420</definedName>
    <definedName name="enexis_2015_5B.C.8">'Import volumes AD'!$N$421</definedName>
    <definedName name="enexis_2015_5B.C.9">'Import volumes AD'!$N$422</definedName>
    <definedName name="ENEXIS_2015_OUT_LOG">#REF!</definedName>
    <definedName name="enexis_BI_AD_2016_SO_Ex">Exportblad!$N$32</definedName>
    <definedName name="enexis_BI_TD_2016_SO_Ex">Exportblad!$N$23</definedName>
    <definedName name="enexis_OUT_AD_2016_SO_Ex">Exportblad!$N$29</definedName>
    <definedName name="enexis_OUT_TD_2016_SO_Ex">Exportblad!$N$15</definedName>
    <definedName name="enexis_TOT_EAV_2013_SO_Ex">Exportblad!$N$34</definedName>
    <definedName name="enexis_TOT_EAV_2014_SO_Ex">Exportblad!$N$35</definedName>
    <definedName name="enexis_TOT_EAV_2015_SO_Ex">Exportblad!$N$36</definedName>
    <definedName name="liander_2014_4A.A.1">'Import Volumes TD'!$O$89</definedName>
    <definedName name="liander_2014_4A.A.10">'Import Volumes TD'!$O$98</definedName>
    <definedName name="liander_2014_4A.A.11">'Import Volumes TD'!$O$99</definedName>
    <definedName name="liander_2014_4A.A.12">'Import Volumes TD'!$O$100</definedName>
    <definedName name="liander_2014_4A.A.13">'Import Volumes TD'!$O$101</definedName>
    <definedName name="liander_2014_4A.A.2">'Import Volumes TD'!$O$90</definedName>
    <definedName name="liander_2014_4A.A.3">'Import Volumes TD'!$O$91</definedName>
    <definedName name="liander_2014_4A.A.4">'Import Volumes TD'!$O$92</definedName>
    <definedName name="liander_2014_4A.A.5">'Import Volumes TD'!$O$93</definedName>
    <definedName name="liander_2014_4A.A.6">'Import Volumes TD'!$O$94</definedName>
    <definedName name="liander_2014_4A.A.9">'Import Volumes TD'!$O$97</definedName>
    <definedName name="liander_2014_4A.B.1">'Import Volumes TD'!$O$106</definedName>
    <definedName name="liander_2014_4A.B.22">'Import Volumes TD'!$O$113</definedName>
    <definedName name="liander_2014_4A.B.23">'Import Volumes TD'!$O$114</definedName>
    <definedName name="liander_2014_4A.B.24">'Import Volumes TD'!$O$116</definedName>
    <definedName name="liander_2014_5A.A.1">'Import volumes AD'!$O$232</definedName>
    <definedName name="liander_2014_5A.A.2">'Import volumes AD'!$O$233</definedName>
    <definedName name="liander_2014_5A.A.3">'Import volumes AD'!$O$234</definedName>
    <definedName name="liander_2014_5A.A.4">'Import volumes AD'!$O$235</definedName>
    <definedName name="liander_2014_5A.A.5">'Import volumes AD'!$O$238</definedName>
    <definedName name="liander_2014_5A.A.6">'Import volumes AD'!$O$239</definedName>
    <definedName name="liander_2014_5A.A.7">'Import volumes AD'!$O$240</definedName>
    <definedName name="liander_2014_5A.A.8">'Import volumes AD'!$O$241</definedName>
    <definedName name="liander_2014_5A.B.1">'Import volumes AD'!$O$248</definedName>
    <definedName name="liander_2014_5A.B.10">'Import volumes AD'!$O$257</definedName>
    <definedName name="liander_2014_5A.B.11">'Import volumes AD'!$O$260</definedName>
    <definedName name="liander_2014_5A.B.12">'Import volumes AD'!$O$261</definedName>
    <definedName name="liander_2014_5A.B.13">'Import volumes AD'!$O$262</definedName>
    <definedName name="liander_2014_5A.B.14">'Import volumes AD'!$O$263</definedName>
    <definedName name="liander_2014_5A.B.15">'Import volumes AD'!$O$264</definedName>
    <definedName name="liander_2014_5A.B.16">'Import volumes AD'!$O$265</definedName>
    <definedName name="liander_2014_5A.B.17">'Import volumes AD'!$O$266</definedName>
    <definedName name="liander_2014_5A.B.18">'Import volumes AD'!$O$267</definedName>
    <definedName name="liander_2014_5A.B.19">'Import volumes AD'!$O$268</definedName>
    <definedName name="liander_2014_5A.B.2">'Import volumes AD'!$O$249</definedName>
    <definedName name="liander_2014_5A.B.20">'Import volumes AD'!$O$269</definedName>
    <definedName name="liander_2014_5A.B.3">'Import volumes AD'!$O$250</definedName>
    <definedName name="liander_2014_5A.B.4">'Import volumes AD'!$O$251</definedName>
    <definedName name="liander_2014_5A.B.5">'Import volumes AD'!$O$252</definedName>
    <definedName name="liander_2014_5A.B.6">'Import volumes AD'!$O$253</definedName>
    <definedName name="liander_2014_5A.B.7">'Import volumes AD'!$O$254</definedName>
    <definedName name="liander_2014_5A.B.8">'Import volumes AD'!$O$255</definedName>
    <definedName name="liander_2014_5A.B.9">'Import volumes AD'!$O$256</definedName>
    <definedName name="liander_2014_5B.A.1">'Import volumes AD'!$O$276</definedName>
    <definedName name="liander_2014_5B.A.2">'Import volumes AD'!$O$277</definedName>
    <definedName name="liander_2014_5B.A.3">'Import volumes AD'!$O$278</definedName>
    <definedName name="liander_2014_5B.A.4">'Import volumes AD'!$O$279</definedName>
    <definedName name="liander_2014_5B.A.5">'Import volumes AD'!$O$282</definedName>
    <definedName name="liander_2014_5B.A.6">'Import volumes AD'!$O$283</definedName>
    <definedName name="liander_2014_5B.A.7">'Import volumes AD'!$O$284</definedName>
    <definedName name="liander_2014_5B.A.8">'Import volumes AD'!$O$285</definedName>
    <definedName name="liander_2014_5B.B.1">'Import volumes AD'!$O$292</definedName>
    <definedName name="liander_2014_5B.B.2">'Import volumes AD'!$O$293</definedName>
    <definedName name="liander_2014_5B.B.3">'Import volumes AD'!$O$294</definedName>
    <definedName name="liander_2014_5B.B.4">'Import volumes AD'!$O$295</definedName>
    <definedName name="liander_2014_5B.B.5">'Import volumes AD'!$O$298</definedName>
    <definedName name="liander_2014_5B.B.6">'Import volumes AD'!$O$299</definedName>
    <definedName name="liander_2014_5B.B.7">'Import volumes AD'!$O$300</definedName>
    <definedName name="liander_2014_5B.B.8">'Import volumes AD'!$O$301</definedName>
    <definedName name="liander_2014_5B.C.1">'Import volumes AD'!$O$308</definedName>
    <definedName name="liander_2014_5B.C.10">'Import volumes AD'!$O$317</definedName>
    <definedName name="liander_2014_5B.C.11">'Import volumes AD'!$O$320</definedName>
    <definedName name="liander_2014_5B.C.12">'Import volumes AD'!$O$321</definedName>
    <definedName name="liander_2014_5B.C.13">'Import volumes AD'!$O$322</definedName>
    <definedName name="liander_2014_5B.C.14">'Import volumes AD'!$O$323</definedName>
    <definedName name="liander_2014_5B.C.15">'Import volumes AD'!$O$324</definedName>
    <definedName name="liander_2014_5B.C.16">'Import volumes AD'!$O$325</definedName>
    <definedName name="liander_2014_5B.C.17">'Import volumes AD'!$O$326</definedName>
    <definedName name="liander_2014_5B.C.18">'Import volumes AD'!$O$327</definedName>
    <definedName name="liander_2014_5B.C.19">'Import volumes AD'!$O$328</definedName>
    <definedName name="liander_2014_5B.C.2">'Import volumes AD'!$O$309</definedName>
    <definedName name="liander_2014_5B.C.20">'Import volumes AD'!$O$329</definedName>
    <definedName name="liander_2014_5B.C.3">'Import volumes AD'!$O$310</definedName>
    <definedName name="liander_2014_5B.C.4">'Import volumes AD'!$O$311</definedName>
    <definedName name="liander_2014_5B.C.5">'Import volumes AD'!$O$312</definedName>
    <definedName name="liander_2014_5B.C.6">'Import volumes AD'!$O$313</definedName>
    <definedName name="liander_2014_5B.C.7">'Import volumes AD'!$O$314</definedName>
    <definedName name="liander_2014_5B.C.8">'Import volumes AD'!$O$315</definedName>
    <definedName name="liander_2014_5B.C.9">'Import volumes AD'!$O$316</definedName>
    <definedName name="LIANDER_2014_OUT_LOG">#REF!</definedName>
    <definedName name="liander_2015_4A.A.1">'Import Volumes TD'!$O$125</definedName>
    <definedName name="liander_2015_4A.A.10">'Import Volumes TD'!$O$134</definedName>
    <definedName name="liander_2015_4A.A.11">'Import Volumes TD'!$O$135</definedName>
    <definedName name="liander_2015_4A.A.12">'Import Volumes TD'!$O$136</definedName>
    <definedName name="liander_2015_4A.A.13">'Import Volumes TD'!$O$137</definedName>
    <definedName name="liander_2015_4A.A.2">'Import Volumes TD'!$O$126</definedName>
    <definedName name="liander_2015_4A.A.3">'Import Volumes TD'!$O$127</definedName>
    <definedName name="liander_2015_4A.A.4">'Import Volumes TD'!$O$128</definedName>
    <definedName name="liander_2015_4A.A.5">'Import Volumes TD'!$O$129</definedName>
    <definedName name="liander_2015_4A.A.6">'Import Volumes TD'!$O$130</definedName>
    <definedName name="liander_2015_4A.A.9">'Import Volumes TD'!$O$133</definedName>
    <definedName name="liander_2015_4A.B.1">'Import Volumes TD'!$O$142</definedName>
    <definedName name="liander_2015_4A.B.22">'Import Volumes TD'!$O$149</definedName>
    <definedName name="liander_2015_4A.B.23">'Import Volumes TD'!$O$150</definedName>
    <definedName name="liander_2015_4A.B.24">'Import Volumes TD'!$O$152</definedName>
    <definedName name="liander_2015_5A.A.1">'Import volumes AD'!$O$338</definedName>
    <definedName name="liander_2015_5A.A.2">'Import volumes AD'!$O$339</definedName>
    <definedName name="liander_2015_5A.A.3">'Import volumes AD'!$O$340</definedName>
    <definedName name="liander_2015_5A.A.4">'Import volumes AD'!$O$341</definedName>
    <definedName name="liander_2015_5A.A.5">'Import volumes AD'!$O$344</definedName>
    <definedName name="liander_2015_5A.A.6">'Import volumes AD'!$O$345</definedName>
    <definedName name="liander_2015_5A.A.7">'Import volumes AD'!$O$346</definedName>
    <definedName name="liander_2015_5A.A.8">'Import volumes AD'!$O$347</definedName>
    <definedName name="liander_2015_5A.B.1">'Import volumes AD'!$O$354</definedName>
    <definedName name="liander_2015_5A.B.10">'Import volumes AD'!$O$363</definedName>
    <definedName name="liander_2015_5A.B.11">'Import volumes AD'!$O$366</definedName>
    <definedName name="liander_2015_5A.B.12">'Import volumes AD'!$O$367</definedName>
    <definedName name="liander_2015_5A.B.13">'Import volumes AD'!$O$368</definedName>
    <definedName name="liander_2015_5A.B.14">'Import volumes AD'!$O$369</definedName>
    <definedName name="liander_2015_5A.B.15">'Import volumes AD'!$O$370</definedName>
    <definedName name="liander_2015_5A.B.16">'Import volumes AD'!$O$371</definedName>
    <definedName name="liander_2015_5A.B.17">'Import volumes AD'!$O$372</definedName>
    <definedName name="liander_2015_5A.B.18">'Import volumes AD'!$O$373</definedName>
    <definedName name="liander_2015_5A.B.19">'Import volumes AD'!$O$374</definedName>
    <definedName name="liander_2015_5A.B.2">'Import volumes AD'!$O$355</definedName>
    <definedName name="liander_2015_5A.B.20">'Import volumes AD'!$O$375</definedName>
    <definedName name="liander_2015_5A.B.3">'Import volumes AD'!$O$356</definedName>
    <definedName name="liander_2015_5A.B.4">'Import volumes AD'!$O$357</definedName>
    <definedName name="liander_2015_5A.B.5">'Import volumes AD'!$O$358</definedName>
    <definedName name="liander_2015_5A.B.6">'Import volumes AD'!$O$359</definedName>
    <definedName name="liander_2015_5A.B.7">'Import volumes AD'!$O$360</definedName>
    <definedName name="liander_2015_5A.B.8">'Import volumes AD'!$O$361</definedName>
    <definedName name="liander_2015_5A.B.9">'Import volumes AD'!$O$362</definedName>
    <definedName name="liander_2015_5B.A.1">'Import volumes AD'!$O$382</definedName>
    <definedName name="liander_2015_5B.A.2">'Import volumes AD'!$O$383</definedName>
    <definedName name="liander_2015_5B.A.3">'Import volumes AD'!$O$384</definedName>
    <definedName name="liander_2015_5B.A.4">'Import volumes AD'!$O$385</definedName>
    <definedName name="liander_2015_5B.A.5">'Import volumes AD'!$O$388</definedName>
    <definedName name="liander_2015_5B.A.6">'Import volumes AD'!$O$389</definedName>
    <definedName name="liander_2015_5B.A.7">'Import volumes AD'!$O$390</definedName>
    <definedName name="liander_2015_5B.A.8">'Import volumes AD'!$O$391</definedName>
    <definedName name="liander_2015_5B.B.1">'Import volumes AD'!$O$398</definedName>
    <definedName name="liander_2015_5B.B.2">'Import volumes AD'!$O$399</definedName>
    <definedName name="liander_2015_5B.B.3">'Import volumes AD'!$O$400</definedName>
    <definedName name="liander_2015_5B.B.4">'Import volumes AD'!$O$401</definedName>
    <definedName name="liander_2015_5B.B.5">'Import volumes AD'!$O$404</definedName>
    <definedName name="liander_2015_5B.B.6">'Import volumes AD'!$O$405</definedName>
    <definedName name="liander_2015_5B.B.7">'Import volumes AD'!$O$406</definedName>
    <definedName name="liander_2015_5B.B.8">'Import volumes AD'!$O$407</definedName>
    <definedName name="liander_2015_5B.C.1">'Import volumes AD'!$O$414</definedName>
    <definedName name="liander_2015_5B.C.10">'Import volumes AD'!$O$423</definedName>
    <definedName name="liander_2015_5B.C.11">'Import volumes AD'!$O$426</definedName>
    <definedName name="liander_2015_5B.C.12">'Import volumes AD'!$O$427</definedName>
    <definedName name="liander_2015_5B.C.13">'Import volumes AD'!$O$428</definedName>
    <definedName name="liander_2015_5B.C.14">'Import volumes AD'!$O$429</definedName>
    <definedName name="liander_2015_5B.C.15">'Import volumes AD'!$O$430</definedName>
    <definedName name="liander_2015_5B.C.16">'Import volumes AD'!$O$431</definedName>
    <definedName name="liander_2015_5B.C.17">'Import volumes AD'!$O$432</definedName>
    <definedName name="liander_2015_5B.C.18">'Import volumes AD'!$O$433</definedName>
    <definedName name="liander_2015_5B.C.19">'Import volumes AD'!$O$434</definedName>
    <definedName name="liander_2015_5B.C.2">'Import volumes AD'!$O$415</definedName>
    <definedName name="liander_2015_5B.C.20">'Import volumes AD'!$O$435</definedName>
    <definedName name="liander_2015_5B.C.3">'Import volumes AD'!$O$416</definedName>
    <definedName name="liander_2015_5B.C.4">'Import volumes AD'!$O$417</definedName>
    <definedName name="liander_2015_5B.C.5">'Import volumes AD'!$O$418</definedName>
    <definedName name="liander_2015_5B.C.6">'Import volumes AD'!$O$419</definedName>
    <definedName name="liander_2015_5B.C.7">'Import volumes AD'!$O$420</definedName>
    <definedName name="liander_2015_5B.C.8">'Import volumes AD'!$O$421</definedName>
    <definedName name="liander_2015_5B.C.9">'Import volumes AD'!$O$422</definedName>
    <definedName name="LIANDER_2015_OUT_LOG">#REF!</definedName>
    <definedName name="liander_BI_AD_2016_SO_Ex">Exportblad!$O$32</definedName>
    <definedName name="liander_BI_TD_2016_SO_Ex">Exportblad!$O$23</definedName>
    <definedName name="liander_OUT_AD_2016_SO_Ex">Exportblad!$O$29</definedName>
    <definedName name="liander_OUT_TD_2016_SO_Ex">Exportblad!$O$15</definedName>
    <definedName name="liander_TOT_EAV_2013_SO_Ex">Exportblad!$O$34</definedName>
    <definedName name="liander_TOT_EAV_2014_SO_Ex">Exportblad!$O$35</definedName>
    <definedName name="liander_TOT_EAV_2015_SO_Ex">Exportblad!$O$36</definedName>
    <definedName name="Out_TD_2012_SO_Ex">Exportblad!$J$17</definedName>
    <definedName name="Out_TD_2013_SO_Ex">Exportblad!$J$18</definedName>
    <definedName name="Out_TD_2014_SO_Ex">Exportblad!$J$19</definedName>
    <definedName name="Out_TD_2015_SO_Ex">Exportblad!$J$20</definedName>
    <definedName name="rendo_2014_4A.A.1">'Import Volumes TD'!$P$89</definedName>
    <definedName name="rendo_2014_4A.A.10">'Import Volumes TD'!$P$98</definedName>
    <definedName name="rendo_2014_4A.A.11">'Import Volumes TD'!$P$99</definedName>
    <definedName name="rendo_2014_4A.A.12">'Import Volumes TD'!$P$100</definedName>
    <definedName name="rendo_2014_4A.A.13">'Import Volumes TD'!$P$101</definedName>
    <definedName name="rendo_2014_4A.A.2">'Import Volumes TD'!$P$90</definedName>
    <definedName name="rendo_2014_4A.A.3">'Import Volumes TD'!$P$91</definedName>
    <definedName name="rendo_2014_4A.A.4">'Import Volumes TD'!$P$92</definedName>
    <definedName name="rendo_2014_4A.A.5">'Import Volumes TD'!$P$93</definedName>
    <definedName name="rendo_2014_4A.A.6">'Import Volumes TD'!$P$94</definedName>
    <definedName name="rendo_2014_4A.A.9">'Import Volumes TD'!$P$97</definedName>
    <definedName name="rendo_2014_4A.B.1">'Import Volumes TD'!$P$106</definedName>
    <definedName name="rendo_2014_4A.B.22">'Import Volumes TD'!$P$113</definedName>
    <definedName name="rendo_2014_4A.B.23">'Import Volumes TD'!$P$114</definedName>
    <definedName name="rendo_2014_4A.B.24">'Import Volumes TD'!$P$116</definedName>
    <definedName name="rendo_2014_5A.A.1">'Import volumes AD'!$P$232</definedName>
    <definedName name="rendo_2014_5A.A.2">'Import volumes AD'!$P$233</definedName>
    <definedName name="rendo_2014_5A.A.3">'Import volumes AD'!$P$234</definedName>
    <definedName name="rendo_2014_5A.A.4">'Import volumes AD'!$P$235</definedName>
    <definedName name="rendo_2014_5A.A.5">'Import volumes AD'!$P$238</definedName>
    <definedName name="rendo_2014_5A.A.6">'Import volumes AD'!$P$239</definedName>
    <definedName name="rendo_2014_5A.A.7">'Import volumes AD'!$P$240</definedName>
    <definedName name="rendo_2014_5A.A.8">'Import volumes AD'!$P$241</definedName>
    <definedName name="rendo_2014_5A.B.1">'Import volumes AD'!$P$248</definedName>
    <definedName name="rendo_2014_5A.B.10">'Import volumes AD'!$P$257</definedName>
    <definedName name="rendo_2014_5A.B.11">'Import volumes AD'!$P$260</definedName>
    <definedName name="rendo_2014_5A.B.12">'Import volumes AD'!$P$261</definedName>
    <definedName name="rendo_2014_5A.B.13">'Import volumes AD'!$P$262</definedName>
    <definedName name="rendo_2014_5A.B.14">'Import volumes AD'!$P$263</definedName>
    <definedName name="rendo_2014_5A.B.15">'Import volumes AD'!$P$264</definedName>
    <definedName name="rendo_2014_5A.B.16">'Import volumes AD'!$P$265</definedName>
    <definedName name="rendo_2014_5A.B.17">'Import volumes AD'!$P$266</definedName>
    <definedName name="rendo_2014_5A.B.18">'Import volumes AD'!$P$267</definedName>
    <definedName name="rendo_2014_5A.B.19">'Import volumes AD'!$P$268</definedName>
    <definedName name="rendo_2014_5A.B.2">'Import volumes AD'!$P$249</definedName>
    <definedName name="rendo_2014_5A.B.20">'Import volumes AD'!$P$269</definedName>
    <definedName name="rendo_2014_5A.B.3">'Import volumes AD'!$P$250</definedName>
    <definedName name="rendo_2014_5A.B.4">'Import volumes AD'!$P$251</definedName>
    <definedName name="rendo_2014_5A.B.5">'Import volumes AD'!$P$252</definedName>
    <definedName name="rendo_2014_5A.B.6">'Import volumes AD'!$P$253</definedName>
    <definedName name="rendo_2014_5A.B.7">'Import volumes AD'!$P$254</definedName>
    <definedName name="rendo_2014_5A.B.8">'Import volumes AD'!$P$255</definedName>
    <definedName name="rendo_2014_5A.B.9">'Import volumes AD'!$P$256</definedName>
    <definedName name="rendo_2014_5B.A.1">'Import volumes AD'!$P$276</definedName>
    <definedName name="rendo_2014_5B.A.2">'Import volumes AD'!$P$277</definedName>
    <definedName name="rendo_2014_5B.A.3">'Import volumes AD'!$P$278</definedName>
    <definedName name="rendo_2014_5B.A.4">'Import volumes AD'!$P$279</definedName>
    <definedName name="rendo_2014_5B.A.5">'Import volumes AD'!$P$282</definedName>
    <definedName name="rendo_2014_5B.A.6">'Import volumes AD'!$P$283</definedName>
    <definedName name="rendo_2014_5B.A.7">'Import volumes AD'!$P$284</definedName>
    <definedName name="rendo_2014_5B.A.8">'Import volumes AD'!$P$285</definedName>
    <definedName name="rendo_2014_5B.B.1">'Import volumes AD'!$P$292</definedName>
    <definedName name="rendo_2014_5B.B.2">'Import volumes AD'!$P$293</definedName>
    <definedName name="rendo_2014_5B.B.3">'Import volumes AD'!$P$294</definedName>
    <definedName name="rendo_2014_5B.B.4">'Import volumes AD'!$P$295</definedName>
    <definedName name="rendo_2014_5B.B.5">'Import volumes AD'!$P$298</definedName>
    <definedName name="rendo_2014_5B.B.6">'Import volumes AD'!$P$299</definedName>
    <definedName name="rendo_2014_5B.B.7">'Import volumes AD'!$P$300</definedName>
    <definedName name="rendo_2014_5B.B.8">'Import volumes AD'!$P$301</definedName>
    <definedName name="rendo_2014_5B.C.1">'Import volumes AD'!$P$308</definedName>
    <definedName name="rendo_2014_5B.C.10">'Import volumes AD'!$P$317</definedName>
    <definedName name="rendo_2014_5B.C.11">'Import volumes AD'!$P$320</definedName>
    <definedName name="rendo_2014_5B.C.12">'Import volumes AD'!$P$321</definedName>
    <definedName name="rendo_2014_5B.C.13">'Import volumes AD'!$P$322</definedName>
    <definedName name="rendo_2014_5B.C.14">'Import volumes AD'!$P$323</definedName>
    <definedName name="rendo_2014_5B.C.15">'Import volumes AD'!$P$324</definedName>
    <definedName name="rendo_2014_5B.C.16">'Import volumes AD'!$P$325</definedName>
    <definedName name="rendo_2014_5B.C.17">'Import volumes AD'!$P$326</definedName>
    <definedName name="rendo_2014_5B.C.18">'Import volumes AD'!$P$327</definedName>
    <definedName name="rendo_2014_5B.C.19">'Import volumes AD'!$P$328</definedName>
    <definedName name="rendo_2014_5B.C.2">'Import volumes AD'!$P$309</definedName>
    <definedName name="rendo_2014_5B.C.20">'Import volumes AD'!$P$329</definedName>
    <definedName name="rendo_2014_5B.C.3">'Import volumes AD'!$P$310</definedName>
    <definedName name="rendo_2014_5B.C.4">'Import volumes AD'!$P$311</definedName>
    <definedName name="rendo_2014_5B.C.5">'Import volumes AD'!$P$312</definedName>
    <definedName name="rendo_2014_5B.C.6">'Import volumes AD'!$P$313</definedName>
    <definedName name="rendo_2014_5B.C.7">'Import volumes AD'!$P$314</definedName>
    <definedName name="rendo_2014_5B.C.8">'Import volumes AD'!$P$315</definedName>
    <definedName name="rendo_2014_5B.C.9">'Import volumes AD'!$P$316</definedName>
    <definedName name="RENDO_2014_OUT_LOG">#REF!</definedName>
    <definedName name="rendo_2015_4A.A.1">'Import Volumes TD'!$P$125</definedName>
    <definedName name="rendo_2015_4A.A.10">'Import Volumes TD'!$P$134</definedName>
    <definedName name="rendo_2015_4A.A.11">'Import Volumes TD'!$P$135</definedName>
    <definedName name="rendo_2015_4A.A.12">'Import Volumes TD'!$P$136</definedName>
    <definedName name="rendo_2015_4A.A.13">'Import Volumes TD'!$P$137</definedName>
    <definedName name="rendo_2015_4A.A.2">'Import Volumes TD'!$P$126</definedName>
    <definedName name="rendo_2015_4A.A.3">'Import Volumes TD'!$P$127</definedName>
    <definedName name="rendo_2015_4A.A.4">'Import Volumes TD'!$P$128</definedName>
    <definedName name="rendo_2015_4A.A.5">'Import Volumes TD'!$P$129</definedName>
    <definedName name="rendo_2015_4A.A.6">'Import Volumes TD'!$P$130</definedName>
    <definedName name="rendo_2015_4A.A.9">'Import Volumes TD'!$P$133</definedName>
    <definedName name="rendo_2015_4A.B.1">'Import Volumes TD'!$P$142</definedName>
    <definedName name="rendo_2015_4A.B.22">'Import Volumes TD'!$P$149</definedName>
    <definedName name="rendo_2015_4A.B.23">'Import Volumes TD'!$P$150</definedName>
    <definedName name="rendo_2015_4A.B.24">'Import Volumes TD'!$P$152</definedName>
    <definedName name="rendo_2015_5A.A.1">'Import volumes AD'!$P$338</definedName>
    <definedName name="rendo_2015_5A.A.2">'Import volumes AD'!$P$339</definedName>
    <definedName name="rendo_2015_5A.A.3">'Import volumes AD'!$P$340</definedName>
    <definedName name="rendo_2015_5A.A.4">'Import volumes AD'!$P$341</definedName>
    <definedName name="rendo_2015_5A.A.5">'Import volumes AD'!$P$344</definedName>
    <definedName name="rendo_2015_5A.A.6">'Import volumes AD'!$P$345</definedName>
    <definedName name="rendo_2015_5A.A.7">'Import volumes AD'!$P$346</definedName>
    <definedName name="rendo_2015_5A.A.8">'Import volumes AD'!$P$347</definedName>
    <definedName name="rendo_2015_5A.B.1">'Import volumes AD'!$P$354</definedName>
    <definedName name="rendo_2015_5A.B.10">'Import volumes AD'!$P$363</definedName>
    <definedName name="rendo_2015_5A.B.11">'Import volumes AD'!$P$366</definedName>
    <definedName name="rendo_2015_5A.B.12">'Import volumes AD'!$P$367</definedName>
    <definedName name="rendo_2015_5A.B.13">'Import volumes AD'!$P$368</definedName>
    <definedName name="rendo_2015_5A.B.14">'Import volumes AD'!$P$369</definedName>
    <definedName name="rendo_2015_5A.B.15">'Import volumes AD'!$P$370</definedName>
    <definedName name="rendo_2015_5A.B.16">'Import volumes AD'!$P$371</definedName>
    <definedName name="rendo_2015_5A.B.17">'Import volumes AD'!$P$372</definedName>
    <definedName name="rendo_2015_5A.B.18">'Import volumes AD'!$P$373</definedName>
    <definedName name="rendo_2015_5A.B.19">'Import volumes AD'!$P$374</definedName>
    <definedName name="rendo_2015_5A.B.2">'Import volumes AD'!$P$355</definedName>
    <definedName name="rendo_2015_5A.B.20">'Import volumes AD'!$P$375</definedName>
    <definedName name="rendo_2015_5A.B.3">'Import volumes AD'!$P$356</definedName>
    <definedName name="rendo_2015_5A.B.4">'Import volumes AD'!$P$357</definedName>
    <definedName name="rendo_2015_5A.B.5">'Import volumes AD'!$P$358</definedName>
    <definedName name="rendo_2015_5A.B.6">'Import volumes AD'!$P$359</definedName>
    <definedName name="rendo_2015_5A.B.7">'Import volumes AD'!$P$360</definedName>
    <definedName name="rendo_2015_5A.B.8">'Import volumes AD'!$P$361</definedName>
    <definedName name="rendo_2015_5A.B.9">'Import volumes AD'!$P$362</definedName>
    <definedName name="rendo_2015_5B.A.1">'Import volumes AD'!$P$382</definedName>
    <definedName name="rendo_2015_5B.A.2">'Import volumes AD'!$P$383</definedName>
    <definedName name="rendo_2015_5B.A.3">'Import volumes AD'!$P$384</definedName>
    <definedName name="rendo_2015_5B.A.4">'Import volumes AD'!$P$385</definedName>
    <definedName name="rendo_2015_5B.A.5">'Import volumes AD'!$P$388</definedName>
    <definedName name="rendo_2015_5B.A.6">'Import volumes AD'!$P$389</definedName>
    <definedName name="rendo_2015_5B.A.7">'Import volumes AD'!$P$390</definedName>
    <definedName name="rendo_2015_5B.A.8">'Import volumes AD'!$P$391</definedName>
    <definedName name="rendo_2015_5B.B.1">'Import volumes AD'!$P$398</definedName>
    <definedName name="rendo_2015_5B.B.2">'Import volumes AD'!$P$399</definedName>
    <definedName name="rendo_2015_5B.B.3">'Import volumes AD'!$P$400</definedName>
    <definedName name="rendo_2015_5B.B.4">'Import volumes AD'!$P$401</definedName>
    <definedName name="rendo_2015_5B.B.5">'Import volumes AD'!$P$404</definedName>
    <definedName name="rendo_2015_5B.B.6">'Import volumes AD'!$P$405</definedName>
    <definedName name="rendo_2015_5B.B.7">'Import volumes AD'!$P$406</definedName>
    <definedName name="rendo_2015_5B.B.8">'Import volumes AD'!$P$407</definedName>
    <definedName name="rendo_2015_5B.C.1">'Import volumes AD'!$P$414</definedName>
    <definedName name="rendo_2015_5B.C.10">'Import volumes AD'!$P$423</definedName>
    <definedName name="rendo_2015_5B.C.11">'Import volumes AD'!$P$426</definedName>
    <definedName name="rendo_2015_5B.C.12">'Import volumes AD'!$P$427</definedName>
    <definedName name="rendo_2015_5B.C.13">'Import volumes AD'!$P$428</definedName>
    <definedName name="rendo_2015_5B.C.14">'Import volumes AD'!$P$429</definedName>
    <definedName name="rendo_2015_5B.C.15">'Import volumes AD'!$P$430</definedName>
    <definedName name="rendo_2015_5B.C.16">'Import volumes AD'!$P$431</definedName>
    <definedName name="rendo_2015_5B.C.17">'Import volumes AD'!$P$432</definedName>
    <definedName name="rendo_2015_5B.C.18">'Import volumes AD'!$P$433</definedName>
    <definedName name="rendo_2015_5B.C.19">'Import volumes AD'!$P$434</definedName>
    <definedName name="rendo_2015_5B.C.2">'Import volumes AD'!$P$415</definedName>
    <definedName name="rendo_2015_5B.C.20">'Import volumes AD'!$P$435</definedName>
    <definedName name="rendo_2015_5B.C.3">'Import volumes AD'!$P$416</definedName>
    <definedName name="rendo_2015_5B.C.4">'Import volumes AD'!$P$417</definedName>
    <definedName name="rendo_2015_5B.C.5">'Import volumes AD'!$P$418</definedName>
    <definedName name="rendo_2015_5B.C.6">'Import volumes AD'!$P$419</definedName>
    <definedName name="rendo_2015_5B.C.7">'Import volumes AD'!$P$420</definedName>
    <definedName name="rendo_2015_5B.C.8">'Import volumes AD'!$P$421</definedName>
    <definedName name="rendo_2015_5B.C.9">'Import volumes AD'!$P$422</definedName>
    <definedName name="RENDO_2015_OUT_LOG">#REF!</definedName>
    <definedName name="rendo_BI_AD_2016_SO_Ex">Exportblad!$P$32</definedName>
    <definedName name="rendo_BI_TD_2016_SO_Ex">Exportblad!$P$23</definedName>
    <definedName name="rendo_OUT_AD_2016_SO_Ex">Exportblad!$P$29</definedName>
    <definedName name="rendo_OUT_TD_2016_SO_Ex">Exportblad!$P$15</definedName>
    <definedName name="rendo_TOT_EAV_2013_SO_Ex">Exportblad!$P$34</definedName>
    <definedName name="rendo_TOT_EAV_2014_SO_Ex">Exportblad!$P$35</definedName>
    <definedName name="rendo_TOT_EAV_2015_SO_Ex">Exportblad!$P$36</definedName>
    <definedName name="stedin_2014_4A.A.1">'Import Volumes TD'!$Q$89</definedName>
    <definedName name="stedin_2014_4A.A.10">'Import Volumes TD'!$Q$98</definedName>
    <definedName name="stedin_2014_4A.A.11">'Import Volumes TD'!$Q$99</definedName>
    <definedName name="stedin_2014_4A.A.12">'Import Volumes TD'!$Q$100</definedName>
    <definedName name="stedin_2014_4A.A.13">'Import Volumes TD'!$Q$101</definedName>
    <definedName name="stedin_2014_4A.A.2">'Import Volumes TD'!$Q$90</definedName>
    <definedName name="stedin_2014_4A.A.3">'Import Volumes TD'!$Q$91</definedName>
    <definedName name="stedin_2014_4A.A.4">'Import Volumes TD'!$Q$92</definedName>
    <definedName name="stedin_2014_4A.A.5">'Import Volumes TD'!$Q$93</definedName>
    <definedName name="stedin_2014_4A.A.6">'Import Volumes TD'!$Q$94</definedName>
    <definedName name="stedin_2014_4A.A.9">'Import Volumes TD'!$Q$97</definedName>
    <definedName name="stedin_2014_4A.B.1">'Import Volumes TD'!$Q$106</definedName>
    <definedName name="stedin_2014_4A.B.22">'Import Volumes TD'!$Q$113</definedName>
    <definedName name="stedin_2014_4A.B.23">'Import Volumes TD'!$Q$114</definedName>
    <definedName name="stedin_2014_4A.B.24">'Import Volumes TD'!$Q$116</definedName>
    <definedName name="stedin_2014_5A.A.1">'Import volumes AD'!$Q$232</definedName>
    <definedName name="stedin_2014_5A.A.2">'Import volumes AD'!$Q$233</definedName>
    <definedName name="stedin_2014_5A.A.3">'Import volumes AD'!$Q$234</definedName>
    <definedName name="stedin_2014_5A.A.4">'Import volumes AD'!$Q$235</definedName>
    <definedName name="stedin_2014_5A.A.5">'Import volumes AD'!$Q$238</definedName>
    <definedName name="stedin_2014_5A.A.6">'Import volumes AD'!$Q$239</definedName>
    <definedName name="stedin_2014_5A.A.7">'Import volumes AD'!$Q$240</definedName>
    <definedName name="stedin_2014_5A.A.8">'Import volumes AD'!$Q$241</definedName>
    <definedName name="stedin_2014_5A.B.1">'Import volumes AD'!$Q$248</definedName>
    <definedName name="stedin_2014_5A.B.10">'Import volumes AD'!$Q$257</definedName>
    <definedName name="stedin_2014_5A.B.11">'Import volumes AD'!$Q$260</definedName>
    <definedName name="stedin_2014_5A.B.12">'Import volumes AD'!$Q$261</definedName>
    <definedName name="stedin_2014_5A.B.13">'Import volumes AD'!$Q$262</definedName>
    <definedName name="stedin_2014_5A.B.14">'Import volumes AD'!$Q$263</definedName>
    <definedName name="stedin_2014_5A.B.15">'Import volumes AD'!$Q$264</definedName>
    <definedName name="stedin_2014_5A.B.16">'Import volumes AD'!$Q$265</definedName>
    <definedName name="stedin_2014_5A.B.17">'Import volumes AD'!$Q$266</definedName>
    <definedName name="stedin_2014_5A.B.18">'Import volumes AD'!$Q$267</definedName>
    <definedName name="stedin_2014_5A.B.19">'Import volumes AD'!$Q$268</definedName>
    <definedName name="stedin_2014_5A.B.2">'Import volumes AD'!$Q$249</definedName>
    <definedName name="stedin_2014_5A.B.20">'Import volumes AD'!$Q$269</definedName>
    <definedName name="stedin_2014_5A.B.3">'Import volumes AD'!$Q$250</definedName>
    <definedName name="stedin_2014_5A.B.4">'Import volumes AD'!$Q$251</definedName>
    <definedName name="stedin_2014_5A.B.5">'Import volumes AD'!$Q$252</definedName>
    <definedName name="stedin_2014_5A.B.6">'Import volumes AD'!$Q$253</definedName>
    <definedName name="stedin_2014_5A.B.7">'Import volumes AD'!$Q$254</definedName>
    <definedName name="stedin_2014_5A.B.8">'Import volumes AD'!$Q$255</definedName>
    <definedName name="stedin_2014_5A.B.9">'Import volumes AD'!$Q$256</definedName>
    <definedName name="stedin_2014_5B.A.1">'Import volumes AD'!$Q$276</definedName>
    <definedName name="stedin_2014_5B.A.2">'Import volumes AD'!$Q$277</definedName>
    <definedName name="stedin_2014_5B.A.3">'Import volumes AD'!$Q$278</definedName>
    <definedName name="stedin_2014_5B.A.4">'Import volumes AD'!$Q$279</definedName>
    <definedName name="stedin_2014_5B.A.5">'Import volumes AD'!$Q$282</definedName>
    <definedName name="stedin_2014_5B.A.6">'Import volumes AD'!$Q$283</definedName>
    <definedName name="stedin_2014_5B.A.7">'Import volumes AD'!$Q$284</definedName>
    <definedName name="stedin_2014_5B.A.8">'Import volumes AD'!$Q$285</definedName>
    <definedName name="stedin_2014_5B.B.1">'Import volumes AD'!$Q$292</definedName>
    <definedName name="stedin_2014_5B.B.2">'Import volumes AD'!$Q$293</definedName>
    <definedName name="stedin_2014_5B.B.3">'Import volumes AD'!$Q$294</definedName>
    <definedName name="stedin_2014_5B.B.4">'Import volumes AD'!$Q$295</definedName>
    <definedName name="stedin_2014_5B.B.5">'Import volumes AD'!$Q$298</definedName>
    <definedName name="stedin_2014_5B.B.6">'Import volumes AD'!$Q$299</definedName>
    <definedName name="stedin_2014_5B.B.7">'Import volumes AD'!$Q$300</definedName>
    <definedName name="stedin_2014_5B.B.8">'Import volumes AD'!$Q$301</definedName>
    <definedName name="stedin_2014_5B.C.1">'Import volumes AD'!$Q$308</definedName>
    <definedName name="stedin_2014_5B.C.10">'Import volumes AD'!$Q$317</definedName>
    <definedName name="stedin_2014_5B.C.11">'Import volumes AD'!$Q$320</definedName>
    <definedName name="stedin_2014_5B.C.12">'Import volumes AD'!$Q$321</definedName>
    <definedName name="stedin_2014_5B.C.13">'Import volumes AD'!$Q$322</definedName>
    <definedName name="stedin_2014_5B.C.14">'Import volumes AD'!$Q$323</definedName>
    <definedName name="stedin_2014_5B.C.15">'Import volumes AD'!$Q$324</definedName>
    <definedName name="stedin_2014_5B.C.16">'Import volumes AD'!$Q$325</definedName>
    <definedName name="stedin_2014_5B.C.17">'Import volumes AD'!$Q$326</definedName>
    <definedName name="stedin_2014_5B.C.18">'Import volumes AD'!$Q$327</definedName>
    <definedName name="stedin_2014_5B.C.19">'Import volumes AD'!$Q$328</definedName>
    <definedName name="stedin_2014_5B.C.2">'Import volumes AD'!$Q$309</definedName>
    <definedName name="stedin_2014_5B.C.20">'Import volumes AD'!$Q$329</definedName>
    <definedName name="stedin_2014_5B.C.3">'Import volumes AD'!$Q$310</definedName>
    <definedName name="stedin_2014_5B.C.4">'Import volumes AD'!$Q$311</definedName>
    <definedName name="stedin_2014_5B.C.5">'Import volumes AD'!$Q$312</definedName>
    <definedName name="stedin_2014_5B.C.6">'Import volumes AD'!$Q$313</definedName>
    <definedName name="stedin_2014_5B.C.7">'Import volumes AD'!$Q$314</definedName>
    <definedName name="stedin_2014_5B.C.8">'Import volumes AD'!$Q$315</definedName>
    <definedName name="stedin_2014_5B.C.9">'Import volumes AD'!$Q$316</definedName>
    <definedName name="STEDIN_2014_OUT_LOG">#REF!</definedName>
    <definedName name="stedin_2015_4A.A.1">'Import Volumes TD'!$Q$125</definedName>
    <definedName name="stedin_2015_4A.A.10">'Import Volumes TD'!$Q$134</definedName>
    <definedName name="stedin_2015_4A.A.11">'Import Volumes TD'!$Q$135</definedName>
    <definedName name="stedin_2015_4A.A.12">'Import Volumes TD'!$Q$136</definedName>
    <definedName name="stedin_2015_4A.A.13">'Import Volumes TD'!$Q$137</definedName>
    <definedName name="stedin_2015_4A.A.2">'Import Volumes TD'!$Q$126</definedName>
    <definedName name="stedin_2015_4A.A.3">'Import Volumes TD'!$Q$127</definedName>
    <definedName name="stedin_2015_4A.A.4">'Import Volumes TD'!$Q$128</definedName>
    <definedName name="stedin_2015_4A.A.5">'Import Volumes TD'!$Q$129</definedName>
    <definedName name="stedin_2015_4A.A.6">'Import Volumes TD'!$Q$130</definedName>
    <definedName name="stedin_2015_4A.A.9">'Import Volumes TD'!$Q$133</definedName>
    <definedName name="stedin_2015_4A.B.1">'Import Volumes TD'!$Q$142</definedName>
    <definedName name="stedin_2015_4A.B.22">'Import Volumes TD'!$Q$149</definedName>
    <definedName name="stedin_2015_4A.B.23">'Import Volumes TD'!$Q$150</definedName>
    <definedName name="stedin_2015_4A.B.24">'Import Volumes TD'!$Q$152</definedName>
    <definedName name="stedin_2015_5A.A.1">'Import volumes AD'!$Q$338</definedName>
    <definedName name="stedin_2015_5A.A.2">'Import volumes AD'!$Q$339</definedName>
    <definedName name="stedin_2015_5A.A.3">'Import volumes AD'!$Q$340</definedName>
    <definedName name="stedin_2015_5A.A.4">'Import volumes AD'!$Q$341</definedName>
    <definedName name="stedin_2015_5A.A.5">'Import volumes AD'!$Q$344</definedName>
    <definedName name="stedin_2015_5A.A.6">'Import volumes AD'!$Q$345</definedName>
    <definedName name="stedin_2015_5A.A.7">'Import volumes AD'!$Q$346</definedName>
    <definedName name="stedin_2015_5A.A.8">'Import volumes AD'!$Q$347</definedName>
    <definedName name="stedin_2015_5A.B.1">'Import volumes AD'!$Q$354</definedName>
    <definedName name="stedin_2015_5A.B.10">'Import volumes AD'!$Q$363</definedName>
    <definedName name="stedin_2015_5A.B.11">'Import volumes AD'!$Q$366</definedName>
    <definedName name="stedin_2015_5A.B.12">'Import volumes AD'!$Q$367</definedName>
    <definedName name="stedin_2015_5A.B.13">'Import volumes AD'!$Q$368</definedName>
    <definedName name="stedin_2015_5A.B.14">'Import volumes AD'!$Q$369</definedName>
    <definedName name="stedin_2015_5A.B.15">'Import volumes AD'!$Q$370</definedName>
    <definedName name="stedin_2015_5A.B.16">'Import volumes AD'!$Q$371</definedName>
    <definedName name="stedin_2015_5A.B.17">'Import volumes AD'!$Q$372</definedName>
    <definedName name="stedin_2015_5A.B.18">'Import volumes AD'!$Q$373</definedName>
    <definedName name="stedin_2015_5A.B.19">'Import volumes AD'!$Q$374</definedName>
    <definedName name="stedin_2015_5A.B.2">'Import volumes AD'!$Q$355</definedName>
    <definedName name="stedin_2015_5A.B.20">'Import volumes AD'!$Q$375</definedName>
    <definedName name="stedin_2015_5A.B.3">'Import volumes AD'!$Q$356</definedName>
    <definedName name="stedin_2015_5A.B.4">'Import volumes AD'!$Q$357</definedName>
    <definedName name="stedin_2015_5A.B.5">'Import volumes AD'!$Q$358</definedName>
    <definedName name="stedin_2015_5A.B.6">'Import volumes AD'!$Q$359</definedName>
    <definedName name="stedin_2015_5A.B.7">'Import volumes AD'!$Q$360</definedName>
    <definedName name="stedin_2015_5A.B.8">'Import volumes AD'!$Q$361</definedName>
    <definedName name="stedin_2015_5A.B.9">'Import volumes AD'!$Q$362</definedName>
    <definedName name="stedin_2015_5B.A.1">'Import volumes AD'!$Q$382</definedName>
    <definedName name="stedin_2015_5B.A.2">'Import volumes AD'!$Q$383</definedName>
    <definedName name="stedin_2015_5B.A.3">'Import volumes AD'!$Q$384</definedName>
    <definedName name="stedin_2015_5B.A.4">'Import volumes AD'!$Q$385</definedName>
    <definedName name="stedin_2015_5B.A.5">'Import volumes AD'!$Q$388</definedName>
    <definedName name="stedin_2015_5B.A.6">'Import volumes AD'!$Q$389</definedName>
    <definedName name="stedin_2015_5B.A.7">'Import volumes AD'!$Q$390</definedName>
    <definedName name="stedin_2015_5B.A.8">'Import volumes AD'!$Q$391</definedName>
    <definedName name="stedin_2015_5B.B.1">'Import volumes AD'!$Q$398</definedName>
    <definedName name="stedin_2015_5B.B.2">'Import volumes AD'!$Q$399</definedName>
    <definedName name="stedin_2015_5B.B.3">'Import volumes AD'!$Q$400</definedName>
    <definedName name="stedin_2015_5B.B.4">'Import volumes AD'!$Q$401</definedName>
    <definedName name="stedin_2015_5B.B.5">'Import volumes AD'!$Q$404</definedName>
    <definedName name="stedin_2015_5B.B.6">'Import volumes AD'!$Q$405</definedName>
    <definedName name="stedin_2015_5B.B.7">'Import volumes AD'!$Q$406</definedName>
    <definedName name="stedin_2015_5B.B.8">'Import volumes AD'!$Q$407</definedName>
    <definedName name="stedin_2015_5B.C.1">'Import volumes AD'!$Q$414</definedName>
    <definedName name="stedin_2015_5B.C.10">'Import volumes AD'!$Q$423</definedName>
    <definedName name="stedin_2015_5B.C.11">'Import volumes AD'!$Q$426</definedName>
    <definedName name="stedin_2015_5B.C.12">'Import volumes AD'!$Q$427</definedName>
    <definedName name="stedin_2015_5B.C.13">'Import volumes AD'!$Q$428</definedName>
    <definedName name="stedin_2015_5B.C.14">'Import volumes AD'!$Q$429</definedName>
    <definedName name="stedin_2015_5B.C.15">'Import volumes AD'!$Q$430</definedName>
    <definedName name="stedin_2015_5B.C.16">'Import volumes AD'!$Q$431</definedName>
    <definedName name="stedin_2015_5B.C.17">'Import volumes AD'!$Q$432</definedName>
    <definedName name="stedin_2015_5B.C.18">'Import volumes AD'!$Q$433</definedName>
    <definedName name="stedin_2015_5B.C.19">'Import volumes AD'!$Q$434</definedName>
    <definedName name="stedin_2015_5B.C.2">'Import volumes AD'!$Q$415</definedName>
    <definedName name="stedin_2015_5B.C.20">'Import volumes AD'!$Q$435</definedName>
    <definedName name="stedin_2015_5B.C.3">'Import volumes AD'!$Q$416</definedName>
    <definedName name="stedin_2015_5B.C.4">'Import volumes AD'!$Q$417</definedName>
    <definedName name="stedin_2015_5B.C.5">'Import volumes AD'!$Q$418</definedName>
    <definedName name="stedin_2015_5B.C.6">'Import volumes AD'!$Q$419</definedName>
    <definedName name="stedin_2015_5B.C.7">'Import volumes AD'!$Q$420</definedName>
    <definedName name="stedin_2015_5B.C.8">'Import volumes AD'!$Q$421</definedName>
    <definedName name="stedin_2015_5B.C.9">'Import volumes AD'!$Q$422</definedName>
    <definedName name="STEDIN_2015_OUT_LOG">#REF!</definedName>
    <definedName name="stedin_BI_AD_2016_SO_Ex">Exportblad!$Q$32</definedName>
    <definedName name="stedin_BI_TD_2016_SO_Ex">Exportblad!$Q$23</definedName>
    <definedName name="stedin_OUT_AD_2016_SO_Ex">Exportblad!$Q$29</definedName>
    <definedName name="stedin_OUT_TD_2016_SO_Ex">Exportblad!$Q$15</definedName>
    <definedName name="stedin_TOT_EAV_2013_SO_Ex">Exportblad!$Q$34</definedName>
    <definedName name="stedin_TOT_EAV_2014_SO_Ex">Exportblad!$Q$35</definedName>
    <definedName name="stedin_TOT_EAV_2015_SO_Ex">Exportblad!$Q$36</definedName>
    <definedName name="westland_2014_4A.A.1">'Import Volumes TD'!$R$89</definedName>
    <definedName name="westland_2014_4A.A.10">'Import Volumes TD'!$R$98</definedName>
    <definedName name="westland_2014_4A.A.11">'Import Volumes TD'!$R$99</definedName>
    <definedName name="westland_2014_4A.A.12">'Import Volumes TD'!$R$100</definedName>
    <definedName name="westland_2014_4A.A.13">'Import Volumes TD'!$R$101</definedName>
    <definedName name="westland_2014_4A.A.2">'Import Volumes TD'!$R$90</definedName>
    <definedName name="westland_2014_4A.A.3">'Import Volumes TD'!$R$91</definedName>
    <definedName name="westland_2014_4A.A.4">'Import Volumes TD'!$R$92</definedName>
    <definedName name="westland_2014_4A.A.5">'Import Volumes TD'!$R$93</definedName>
    <definedName name="westland_2014_4A.A.6">'Import Volumes TD'!$R$94</definedName>
    <definedName name="westland_2014_4A.A.9">'Import Volumes TD'!$R$97</definedName>
    <definedName name="westland_2014_4A.B.1">'Import Volumes TD'!$R$106</definedName>
    <definedName name="westland_2014_4A.B.22">'Import Volumes TD'!$R$113</definedName>
    <definedName name="westland_2014_4A.B.23">'Import Volumes TD'!$R$114</definedName>
    <definedName name="westland_2014_4A.B.24">'Import Volumes TD'!$R$116</definedName>
    <definedName name="westland_2014_5A.A.1">'Import volumes AD'!$R$232</definedName>
    <definedName name="westland_2014_5A.A.2">'Import volumes AD'!$R$233</definedName>
    <definedName name="westland_2014_5A.A.3">'Import volumes AD'!$R$234</definedName>
    <definedName name="westland_2014_5A.A.4">'Import volumes AD'!$R$235</definedName>
    <definedName name="westland_2014_5A.A.5">'Import volumes AD'!$R$238</definedName>
    <definedName name="westland_2014_5A.A.6">'Import volumes AD'!$R$239</definedName>
    <definedName name="westland_2014_5A.A.7">'Import volumes AD'!$R$240</definedName>
    <definedName name="westland_2014_5A.A.8">'Import volumes AD'!$R$241</definedName>
    <definedName name="westland_2014_5A.B.1">'Import volumes AD'!$R$248</definedName>
    <definedName name="westland_2014_5A.B.10">'Import volumes AD'!$R$257</definedName>
    <definedName name="westland_2014_5A.B.11">'Import volumes AD'!$R$260</definedName>
    <definedName name="westland_2014_5A.B.12">'Import volumes AD'!$R$261</definedName>
    <definedName name="westland_2014_5A.B.13">'Import volumes AD'!$R$262</definedName>
    <definedName name="westland_2014_5A.B.14">'Import volumes AD'!$R$263</definedName>
    <definedName name="westland_2014_5A.B.15">'Import volumes AD'!$R$264</definedName>
    <definedName name="westland_2014_5A.B.16">'Import volumes AD'!$R$265</definedName>
    <definedName name="westland_2014_5A.B.17">'Import volumes AD'!$R$266</definedName>
    <definedName name="westland_2014_5A.B.18">'Import volumes AD'!$R$267</definedName>
    <definedName name="westland_2014_5A.B.19">'Import volumes AD'!$R$268</definedName>
    <definedName name="westland_2014_5A.B.2">'Import volumes AD'!$R$249</definedName>
    <definedName name="westland_2014_5A.B.20">'Import volumes AD'!$R$269</definedName>
    <definedName name="westland_2014_5A.B.3">'Import volumes AD'!$R$250</definedName>
    <definedName name="westland_2014_5A.B.4">'Import volumes AD'!$R$251</definedName>
    <definedName name="westland_2014_5A.B.5">'Import volumes AD'!$R$252</definedName>
    <definedName name="westland_2014_5A.B.6">'Import volumes AD'!$R$253</definedName>
    <definedName name="westland_2014_5A.B.7">'Import volumes AD'!$R$254</definedName>
    <definedName name="westland_2014_5A.B.8">'Import volumes AD'!$R$255</definedName>
    <definedName name="westland_2014_5A.B.9">'Import volumes AD'!$R$256</definedName>
    <definedName name="westland_2014_5B.A.1">'Import volumes AD'!$R$276</definedName>
    <definedName name="westland_2014_5B.A.2">'Import volumes AD'!$R$277</definedName>
    <definedName name="westland_2014_5B.A.3">'Import volumes AD'!$R$278</definedName>
    <definedName name="westland_2014_5B.A.4">'Import volumes AD'!$R$279</definedName>
    <definedName name="westland_2014_5B.A.5">'Import volumes AD'!$R$282</definedName>
    <definedName name="westland_2014_5B.A.6">'Import volumes AD'!$R$283</definedName>
    <definedName name="westland_2014_5B.A.7">'Import volumes AD'!$R$284</definedName>
    <definedName name="westland_2014_5B.A.8">'Import volumes AD'!$R$285</definedName>
    <definedName name="westland_2014_5B.B.1">'Import volumes AD'!$R$292</definedName>
    <definedName name="westland_2014_5B.B.2">'Import volumes AD'!$R$293</definedName>
    <definedName name="westland_2014_5B.B.3">'Import volumes AD'!$R$294</definedName>
    <definedName name="westland_2014_5B.B.4">'Import volumes AD'!$R$295</definedName>
    <definedName name="westland_2014_5B.B.5">'Import volumes AD'!$R$298</definedName>
    <definedName name="westland_2014_5B.B.6">'Import volumes AD'!$R$299</definedName>
    <definedName name="westland_2014_5B.B.7">'Import volumes AD'!$R$300</definedName>
    <definedName name="westland_2014_5B.B.8">'Import volumes AD'!$R$301</definedName>
    <definedName name="westland_2014_5B.C.1">'Import volumes AD'!$R$308</definedName>
    <definedName name="westland_2014_5B.C.10">'Import volumes AD'!$R$317</definedName>
    <definedName name="westland_2014_5B.C.11">'Import volumes AD'!$R$320</definedName>
    <definedName name="westland_2014_5B.C.12">'Import volumes AD'!$R$321</definedName>
    <definedName name="westland_2014_5B.C.13">'Import volumes AD'!$R$322</definedName>
    <definedName name="westland_2014_5B.C.14">'Import volumes AD'!$R$323</definedName>
    <definedName name="westland_2014_5B.C.15">'Import volumes AD'!$R$324</definedName>
    <definedName name="westland_2014_5B.C.16">'Import volumes AD'!$R$325</definedName>
    <definedName name="westland_2014_5B.C.17">'Import volumes AD'!$R$326</definedName>
    <definedName name="westland_2014_5B.C.18">'Import volumes AD'!$R$327</definedName>
    <definedName name="westland_2014_5B.C.19">'Import volumes AD'!$R$328</definedName>
    <definedName name="westland_2014_5B.C.2">'Import volumes AD'!$R$309</definedName>
    <definedName name="westland_2014_5B.C.20">'Import volumes AD'!$R$329</definedName>
    <definedName name="westland_2014_5B.C.3">'Import volumes AD'!$R$310</definedName>
    <definedName name="westland_2014_5B.C.4">'Import volumes AD'!$R$311</definedName>
    <definedName name="westland_2014_5B.C.5">'Import volumes AD'!$R$312</definedName>
    <definedName name="westland_2014_5B.C.6">'Import volumes AD'!$R$313</definedName>
    <definedName name="westland_2014_5B.C.7">'Import volumes AD'!$R$314</definedName>
    <definedName name="westland_2014_5B.C.8">'Import volumes AD'!$R$315</definedName>
    <definedName name="westland_2014_5B.C.9">'Import volumes AD'!$R$316</definedName>
    <definedName name="WESTLAND_2014_OUT_LOG">#REF!</definedName>
    <definedName name="westland_2015_4A.A.1">'Import Volumes TD'!$R$125</definedName>
    <definedName name="westland_2015_4A.A.10">'Import Volumes TD'!$R$134</definedName>
    <definedName name="westland_2015_4A.A.11">'Import Volumes TD'!$R$135</definedName>
    <definedName name="westland_2015_4A.A.12">'Import Volumes TD'!$R$136</definedName>
    <definedName name="westland_2015_4A.A.13">'Import Volumes TD'!$R$137</definedName>
    <definedName name="westland_2015_4A.A.2">'Import Volumes TD'!$R$126</definedName>
    <definedName name="westland_2015_4A.A.3">'Import Volumes TD'!$R$127</definedName>
    <definedName name="westland_2015_4A.A.4">'Import Volumes TD'!$R$128</definedName>
    <definedName name="westland_2015_4A.A.5">'Import Volumes TD'!$R$129</definedName>
    <definedName name="westland_2015_4A.A.6">'Import Volumes TD'!$R$130</definedName>
    <definedName name="westland_2015_4A.A.9">'Import Volumes TD'!$R$133</definedName>
    <definedName name="westland_2015_4A.B.1">'Import Volumes TD'!$R$142</definedName>
    <definedName name="westland_2015_4A.B.22">'Import Volumes TD'!$R$149</definedName>
    <definedName name="westland_2015_4A.B.23">'Import Volumes TD'!$R$150</definedName>
    <definedName name="westland_2015_4A.B.24">'Import Volumes TD'!$R$152</definedName>
    <definedName name="westland_2015_5A.A.1">'Import volumes AD'!$R$338</definedName>
    <definedName name="westland_2015_5A.A.2">'Import volumes AD'!$R$339</definedName>
    <definedName name="westland_2015_5A.A.3">'Import volumes AD'!$R$340</definedName>
    <definedName name="westland_2015_5A.A.4">'Import volumes AD'!$R$341</definedName>
    <definedName name="westland_2015_5A.A.5">'Import volumes AD'!$R$344</definedName>
    <definedName name="westland_2015_5A.A.6">'Import volumes AD'!$R$345</definedName>
    <definedName name="westland_2015_5A.A.7">'Import volumes AD'!$R$346</definedName>
    <definedName name="westland_2015_5A.A.8">'Import volumes AD'!$R$347</definedName>
    <definedName name="westland_2015_5A.B.1">'Import volumes AD'!$R$354</definedName>
    <definedName name="westland_2015_5A.B.10">'Import volumes AD'!$R$363</definedName>
    <definedName name="westland_2015_5A.B.11">'Import volumes AD'!$R$366</definedName>
    <definedName name="westland_2015_5A.B.12">'Import volumes AD'!$R$367</definedName>
    <definedName name="westland_2015_5A.B.13">'Import volumes AD'!$R$368</definedName>
    <definedName name="westland_2015_5A.B.14">'Import volumes AD'!$R$369</definedName>
    <definedName name="westland_2015_5A.B.15">'Import volumes AD'!$R$370</definedName>
    <definedName name="westland_2015_5A.B.16">'Import volumes AD'!$R$371</definedName>
    <definedName name="westland_2015_5A.B.17">'Import volumes AD'!$R$372</definedName>
    <definedName name="westland_2015_5A.B.18">'Import volumes AD'!$R$373</definedName>
    <definedName name="westland_2015_5A.B.19">'Import volumes AD'!$R$374</definedName>
    <definedName name="westland_2015_5A.B.2">'Import volumes AD'!$R$355</definedName>
    <definedName name="westland_2015_5A.B.20">'Import volumes AD'!$R$375</definedName>
    <definedName name="westland_2015_5A.B.3">'Import volumes AD'!$R$356</definedName>
    <definedName name="westland_2015_5A.B.4">'Import volumes AD'!$R$357</definedName>
    <definedName name="westland_2015_5A.B.5">'Import volumes AD'!$R$358</definedName>
    <definedName name="westland_2015_5A.B.6">'Import volumes AD'!$R$359</definedName>
    <definedName name="westland_2015_5A.B.7">'Import volumes AD'!$R$360</definedName>
    <definedName name="westland_2015_5A.B.8">'Import volumes AD'!$R$361</definedName>
    <definedName name="westland_2015_5A.B.9">'Import volumes AD'!$R$362</definedName>
    <definedName name="westland_2015_5B.A.1">'Import volumes AD'!$R$382</definedName>
    <definedName name="westland_2015_5B.A.2">'Import volumes AD'!$R$383</definedName>
    <definedName name="westland_2015_5B.A.3">'Import volumes AD'!$R$384</definedName>
    <definedName name="westland_2015_5B.A.4">'Import volumes AD'!$R$385</definedName>
    <definedName name="westland_2015_5B.A.5">'Import volumes AD'!$R$388</definedName>
    <definedName name="westland_2015_5B.A.6">'Import volumes AD'!$R$389</definedName>
    <definedName name="westland_2015_5B.A.7">'Import volumes AD'!$R$390</definedName>
    <definedName name="westland_2015_5B.A.8">'Import volumes AD'!$R$391</definedName>
    <definedName name="westland_2015_5B.B.1">'Import volumes AD'!$R$398</definedName>
    <definedName name="westland_2015_5B.B.2">'Import volumes AD'!$R$399</definedName>
    <definedName name="westland_2015_5B.B.3">'Import volumes AD'!$R$400</definedName>
    <definedName name="westland_2015_5B.B.4">'Import volumes AD'!$R$401</definedName>
    <definedName name="westland_2015_5B.B.5">'Import volumes AD'!$R$404</definedName>
    <definedName name="westland_2015_5B.B.6">'Import volumes AD'!$R$405</definedName>
    <definedName name="westland_2015_5B.B.7">'Import volumes AD'!$R$406</definedName>
    <definedName name="westland_2015_5B.B.8">'Import volumes AD'!$R$407</definedName>
    <definedName name="westland_2015_5B.C.1">'Import volumes AD'!$R$414</definedName>
    <definedName name="westland_2015_5B.C.10">'Import volumes AD'!$R$423</definedName>
    <definedName name="westland_2015_5B.C.11">'Import volumes AD'!$R$426</definedName>
    <definedName name="westland_2015_5B.C.12">'Import volumes AD'!$R$427</definedName>
    <definedName name="westland_2015_5B.C.13">'Import volumes AD'!$R$428</definedName>
    <definedName name="westland_2015_5B.C.14">'Import volumes AD'!$R$429</definedName>
    <definedName name="westland_2015_5B.C.15">'Import volumes AD'!$R$430</definedName>
    <definedName name="westland_2015_5B.C.16">'Import volumes AD'!$R$431</definedName>
    <definedName name="westland_2015_5B.C.17">'Import volumes AD'!$R$432</definedName>
    <definedName name="westland_2015_5B.C.18">'Import volumes AD'!$R$433</definedName>
    <definedName name="westland_2015_5B.C.19">'Import volumes AD'!$R$434</definedName>
    <definedName name="westland_2015_5B.C.2">'Import volumes AD'!$R$415</definedName>
    <definedName name="westland_2015_5B.C.20">'Import volumes AD'!$R$435</definedName>
    <definedName name="westland_2015_5B.C.3">'Import volumes AD'!$R$416</definedName>
    <definedName name="westland_2015_5B.C.4">'Import volumes AD'!$R$417</definedName>
    <definedName name="westland_2015_5B.C.5">'Import volumes AD'!$R$418</definedName>
    <definedName name="westland_2015_5B.C.6">'Import volumes AD'!$R$419</definedName>
    <definedName name="westland_2015_5B.C.7">'Import volumes AD'!$R$420</definedName>
    <definedName name="westland_2015_5B.C.8">'Import volumes AD'!$R$421</definedName>
    <definedName name="westland_2015_5B.C.9">'Import volumes AD'!$R$422</definedName>
    <definedName name="WESTLAND_2015_OUT_LOG">#REF!</definedName>
    <definedName name="westland_BI_AD_2016_SO_Ex">Exportblad!$R$32</definedName>
    <definedName name="westland_BI_TD_2016_SO_Ex">Exportblad!$R$23</definedName>
    <definedName name="westland_OUT_AD_2016_SO_Ex">Exportblad!$R$29</definedName>
    <definedName name="westland_OUT_TD_2016_SO_Ex">Exportblad!$R$15</definedName>
    <definedName name="westland_TOT_EAV_2013_SO_Ex">Exportblad!$R$34</definedName>
    <definedName name="westland_TOT_EAV_2014_SO_Ex">Exportblad!$R$35</definedName>
    <definedName name="westland_TOT_EAV_2015_SO_Ex">Exportblad!$R$36</definedName>
    <definedName name="ZEBRA_2014_OUT_LOG">#REF!</definedName>
    <definedName name="ZEBRA_2015_OUT_LOG">#REF!</definedName>
  </definedNames>
  <calcPr calcId="145621"/>
</workbook>
</file>

<file path=xl/calcChain.xml><?xml version="1.0" encoding="utf-8"?>
<calcChain xmlns="http://schemas.openxmlformats.org/spreadsheetml/2006/main">
  <c r="J29" i="43" l="1"/>
  <c r="J29" i="37"/>
  <c r="J29" i="36"/>
  <c r="J556" i="27" l="1"/>
  <c r="J555" i="27"/>
  <c r="J538" i="27"/>
  <c r="J539" i="27"/>
  <c r="J540" i="27"/>
  <c r="J537" i="27"/>
  <c r="J522" i="27"/>
  <c r="J523" i="27"/>
  <c r="J524" i="27"/>
  <c r="J521" i="27"/>
  <c r="J476" i="27"/>
  <c r="J475" i="27"/>
  <c r="J22" i="38" l="1"/>
  <c r="J23" i="38"/>
  <c r="J24" i="38"/>
  <c r="O231" i="21"/>
  <c r="O174" i="21"/>
  <c r="O117" i="21"/>
  <c r="O61" i="21"/>
  <c r="L575" i="27" l="1"/>
  <c r="M574" i="27"/>
  <c r="N574" i="27"/>
  <c r="P574" i="27"/>
  <c r="Q574" i="27"/>
  <c r="R574" i="27"/>
  <c r="S574" i="27"/>
  <c r="L574" i="27"/>
  <c r="J531" i="27"/>
  <c r="L198" i="27"/>
  <c r="L191" i="27"/>
  <c r="L171" i="27"/>
  <c r="M171" i="27"/>
  <c r="N171" i="27"/>
  <c r="O171" i="27"/>
  <c r="P171" i="27"/>
  <c r="Q171" i="27"/>
  <c r="R171" i="27"/>
  <c r="S171" i="27"/>
  <c r="M168" i="27"/>
  <c r="N168" i="27"/>
  <c r="O168" i="27"/>
  <c r="P168" i="27"/>
  <c r="Q168" i="27"/>
  <c r="R168" i="27"/>
  <c r="S168" i="27"/>
  <c r="L168" i="27"/>
  <c r="J16" i="42" l="1"/>
  <c r="J139" i="43"/>
  <c r="J77" i="43"/>
  <c r="J28" i="43"/>
  <c r="J139" i="38"/>
  <c r="J77" i="38"/>
  <c r="J29" i="38"/>
  <c r="J28" i="38"/>
  <c r="J139" i="37"/>
  <c r="J77" i="37"/>
  <c r="J28" i="37"/>
  <c r="J139" i="36"/>
  <c r="J77" i="36"/>
  <c r="J28" i="36"/>
  <c r="J8" i="43"/>
  <c r="J32" i="43" s="1"/>
  <c r="B5" i="43"/>
  <c r="J14" i="42"/>
  <c r="J12" i="42"/>
  <c r="J11" i="42"/>
  <c r="J10" i="43" l="1"/>
  <c r="L14" i="26" l="1"/>
  <c r="M69" i="25"/>
  <c r="L69" i="25"/>
  <c r="O34" i="25"/>
  <c r="J152" i="20"/>
  <c r="J150" i="20"/>
  <c r="J149" i="20"/>
  <c r="J142" i="20"/>
  <c r="J116" i="20"/>
  <c r="J114" i="20"/>
  <c r="J113" i="20"/>
  <c r="J70" i="20"/>
  <c r="J106" i="20"/>
  <c r="J80" i="20"/>
  <c r="J78" i="20"/>
  <c r="J77" i="20"/>
  <c r="O34" i="21" l="1"/>
  <c r="N34" i="21"/>
  <c r="L206" i="34"/>
  <c r="U150" i="23" l="1"/>
  <c r="M34" i="33" l="1"/>
  <c r="N34" i="33"/>
  <c r="O34" i="33"/>
  <c r="P34" i="33"/>
  <c r="Q34" i="33"/>
  <c r="R34" i="33"/>
  <c r="U158" i="23" l="1"/>
  <c r="U157" i="23"/>
  <c r="U156" i="23"/>
  <c r="U155" i="23"/>
  <c r="U151" i="23"/>
  <c r="U152" i="23"/>
  <c r="U153" i="23"/>
  <c r="U154" i="23"/>
  <c r="U268" i="23"/>
  <c r="U267" i="23"/>
  <c r="U266" i="23"/>
  <c r="U265" i="23"/>
  <c r="U261" i="23"/>
  <c r="U262" i="23"/>
  <c r="U263" i="23"/>
  <c r="U264" i="23"/>
  <c r="U260" i="23"/>
  <c r="J8" i="41" l="1"/>
  <c r="J32" i="41" s="1"/>
  <c r="B5" i="41"/>
  <c r="J8" i="40"/>
  <c r="J32" i="40" s="1"/>
  <c r="B5" i="40"/>
  <c r="J8" i="39"/>
  <c r="J32" i="39" s="1"/>
  <c r="B5" i="39"/>
  <c r="J10" i="38"/>
  <c r="J8" i="38"/>
  <c r="J32" i="38" s="1"/>
  <c r="B5" i="38"/>
  <c r="J8" i="37"/>
  <c r="J32" i="37" s="1"/>
  <c r="B5" i="37"/>
  <c r="J32" i="36"/>
  <c r="J10" i="36"/>
  <c r="B5" i="36"/>
  <c r="J10" i="35"/>
  <c r="J32" i="35" s="1"/>
  <c r="B5" i="35"/>
  <c r="J10" i="41" l="1"/>
  <c r="J10" i="37"/>
  <c r="J10" i="40"/>
  <c r="J10" i="39"/>
  <c r="W112" i="25" l="1"/>
  <c r="W113" i="25"/>
  <c r="W114" i="25"/>
  <c r="W115" i="25"/>
  <c r="W116" i="25"/>
  <c r="W117" i="25"/>
  <c r="W118" i="25"/>
  <c r="W119" i="25"/>
  <c r="W120" i="25"/>
  <c r="W121" i="25"/>
  <c r="W124" i="25"/>
  <c r="W125" i="25"/>
  <c r="W126" i="25"/>
  <c r="W127" i="25"/>
  <c r="W128" i="25"/>
  <c r="W129" i="25"/>
  <c r="W130" i="25"/>
  <c r="W131" i="25"/>
  <c r="W132" i="25"/>
  <c r="W133" i="25"/>
  <c r="W96" i="25"/>
  <c r="W97" i="25"/>
  <c r="W98" i="25"/>
  <c r="W99" i="25"/>
  <c r="W102" i="25"/>
  <c r="W103" i="25"/>
  <c r="W104" i="25"/>
  <c r="W105" i="25"/>
  <c r="W80" i="25"/>
  <c r="W81" i="25"/>
  <c r="W82" i="25"/>
  <c r="W83" i="25"/>
  <c r="W86" i="25"/>
  <c r="W87" i="25"/>
  <c r="W88" i="25"/>
  <c r="W89" i="25"/>
  <c r="W71" i="25"/>
  <c r="W70" i="25"/>
  <c r="W69" i="25"/>
  <c r="W68" i="25"/>
  <c r="W67" i="25"/>
  <c r="W66" i="25"/>
  <c r="W65" i="25"/>
  <c r="W64" i="25"/>
  <c r="W63" i="25"/>
  <c r="W62" i="25"/>
  <c r="W59" i="25"/>
  <c r="W58" i="25"/>
  <c r="W57" i="25"/>
  <c r="W56" i="25"/>
  <c r="W55" i="25"/>
  <c r="W54" i="25"/>
  <c r="W53" i="25"/>
  <c r="W52" i="25"/>
  <c r="W51" i="25"/>
  <c r="W50" i="25"/>
  <c r="W43" i="25"/>
  <c r="W42" i="25"/>
  <c r="W41" i="25"/>
  <c r="W40" i="25"/>
  <c r="W35" i="25"/>
  <c r="W36" i="25"/>
  <c r="W37" i="25"/>
  <c r="W34" i="25"/>
  <c r="L197" i="34" l="1"/>
  <c r="L51" i="34"/>
  <c r="W35" i="21" l="1"/>
  <c r="W36" i="21"/>
  <c r="W37" i="21"/>
  <c r="W38" i="21"/>
  <c r="W39" i="21"/>
  <c r="W34" i="21"/>
  <c r="P35" i="21"/>
  <c r="Q35" i="21"/>
  <c r="R35" i="21"/>
  <c r="S35" i="21"/>
  <c r="P36" i="21"/>
  <c r="Q36" i="21"/>
  <c r="R36" i="21"/>
  <c r="S36" i="21"/>
  <c r="P37" i="21"/>
  <c r="Q37" i="21"/>
  <c r="R37" i="21"/>
  <c r="S37" i="21"/>
  <c r="P38" i="21"/>
  <c r="Q38" i="21"/>
  <c r="R38" i="21"/>
  <c r="S38" i="21"/>
  <c r="P39" i="21"/>
  <c r="Q39" i="21"/>
  <c r="R39" i="21"/>
  <c r="S39" i="21"/>
  <c r="Q34" i="21"/>
  <c r="R34" i="21"/>
  <c r="S34" i="21"/>
  <c r="P34" i="21"/>
  <c r="L35" i="21"/>
  <c r="M35" i="21"/>
  <c r="L36" i="21"/>
  <c r="M36" i="21"/>
  <c r="L37" i="21"/>
  <c r="M37" i="21"/>
  <c r="L38" i="21"/>
  <c r="M38" i="21"/>
  <c r="L39" i="21"/>
  <c r="M39" i="21"/>
  <c r="M34" i="21"/>
  <c r="L34" i="21"/>
  <c r="L198" i="34" l="1"/>
  <c r="M198" i="34"/>
  <c r="N198" i="34"/>
  <c r="O198" i="34"/>
  <c r="P198" i="34"/>
  <c r="Q198" i="34"/>
  <c r="R198" i="34"/>
  <c r="S198" i="34"/>
  <c r="L199" i="34"/>
  <c r="M199" i="34"/>
  <c r="N199" i="34"/>
  <c r="O199" i="34"/>
  <c r="P199" i="34"/>
  <c r="Q199" i="34"/>
  <c r="R199" i="34"/>
  <c r="S199" i="34"/>
  <c r="L200" i="34"/>
  <c r="M200" i="34"/>
  <c r="N200" i="34"/>
  <c r="O200" i="34"/>
  <c r="P200" i="34"/>
  <c r="Q200" i="34"/>
  <c r="R200" i="34"/>
  <c r="S200" i="34"/>
  <c r="L201" i="34"/>
  <c r="M201" i="34"/>
  <c r="N201" i="34"/>
  <c r="O201" i="34"/>
  <c r="P201" i="34"/>
  <c r="Q201" i="34"/>
  <c r="R201" i="34"/>
  <c r="S201" i="34"/>
  <c r="L202" i="34"/>
  <c r="M202" i="34"/>
  <c r="N202" i="34"/>
  <c r="O202" i="34"/>
  <c r="P202" i="34"/>
  <c r="Q202" i="34"/>
  <c r="R202" i="34"/>
  <c r="S202" i="34"/>
  <c r="M197" i="34"/>
  <c r="N197" i="34"/>
  <c r="O197" i="34"/>
  <c r="P197" i="34"/>
  <c r="Q197" i="34"/>
  <c r="R197" i="34"/>
  <c r="S197" i="34"/>
  <c r="J200" i="34"/>
  <c r="L171" i="34"/>
  <c r="M171" i="34"/>
  <c r="O171" i="34"/>
  <c r="P171" i="34"/>
  <c r="Q171" i="34"/>
  <c r="R171" i="34"/>
  <c r="S171" i="34"/>
  <c r="L172" i="34"/>
  <c r="M172" i="34"/>
  <c r="O172" i="34"/>
  <c r="P172" i="34"/>
  <c r="Q172" i="34"/>
  <c r="R172" i="34"/>
  <c r="S172" i="34"/>
  <c r="M170" i="34"/>
  <c r="O170" i="34"/>
  <c r="P170" i="34"/>
  <c r="Q170" i="34"/>
  <c r="R170" i="34"/>
  <c r="S170" i="34"/>
  <c r="L170" i="34"/>
  <c r="J162" i="34"/>
  <c r="J161" i="34"/>
  <c r="J160" i="34"/>
  <c r="J159" i="34"/>
  <c r="J158" i="34"/>
  <c r="J157" i="34"/>
  <c r="M121" i="34"/>
  <c r="N121" i="34"/>
  <c r="O121" i="34"/>
  <c r="P121" i="34"/>
  <c r="Q121" i="34"/>
  <c r="R121" i="34"/>
  <c r="S121" i="34"/>
  <c r="M122" i="34"/>
  <c r="N122" i="34"/>
  <c r="O122" i="34"/>
  <c r="P122" i="34"/>
  <c r="Q122" i="34"/>
  <c r="R122" i="34"/>
  <c r="S122" i="34"/>
  <c r="M123" i="34"/>
  <c r="N123" i="34"/>
  <c r="O123" i="34"/>
  <c r="P123" i="34"/>
  <c r="Q123" i="34"/>
  <c r="R123" i="34"/>
  <c r="S123" i="34"/>
  <c r="M124" i="34"/>
  <c r="N124" i="34"/>
  <c r="O124" i="34"/>
  <c r="P124" i="34"/>
  <c r="Q124" i="34"/>
  <c r="R124" i="34"/>
  <c r="S124" i="34"/>
  <c r="M125" i="34"/>
  <c r="N125" i="34"/>
  <c r="O125" i="34"/>
  <c r="P125" i="34"/>
  <c r="Q125" i="34"/>
  <c r="R125" i="34"/>
  <c r="S125" i="34"/>
  <c r="M126" i="34"/>
  <c r="N126" i="34"/>
  <c r="O126" i="34"/>
  <c r="P126" i="34"/>
  <c r="Q126" i="34"/>
  <c r="R126" i="34"/>
  <c r="S126" i="34"/>
  <c r="L122" i="34"/>
  <c r="L123" i="34"/>
  <c r="L124" i="34"/>
  <c r="L125" i="34"/>
  <c r="L126" i="34"/>
  <c r="L121" i="34"/>
  <c r="J117" i="34"/>
  <c r="J116" i="34"/>
  <c r="J115" i="34"/>
  <c r="J114" i="34"/>
  <c r="J113" i="34"/>
  <c r="J112" i="34"/>
  <c r="J198" i="34" l="1"/>
  <c r="J197" i="34"/>
  <c r="J202" i="34"/>
  <c r="J199" i="34"/>
  <c r="J201" i="34"/>
  <c r="J122" i="34"/>
  <c r="J126" i="34"/>
  <c r="J124" i="34"/>
  <c r="J125" i="34"/>
  <c r="J123" i="34"/>
  <c r="J121" i="34"/>
  <c r="J130" i="34" s="1"/>
  <c r="J96" i="34"/>
  <c r="J95" i="34"/>
  <c r="J94" i="34"/>
  <c r="J93" i="34"/>
  <c r="J92" i="34"/>
  <c r="J91" i="34"/>
  <c r="J47" i="34" l="1"/>
  <c r="J46" i="34"/>
  <c r="J45" i="34"/>
  <c r="J44" i="34"/>
  <c r="J43" i="34"/>
  <c r="J42" i="34"/>
  <c r="J87" i="34" l="1"/>
  <c r="J86" i="34"/>
  <c r="J85" i="34"/>
  <c r="J84" i="34"/>
  <c r="J132" i="34" s="1"/>
  <c r="J83" i="34"/>
  <c r="J131" i="34" s="1"/>
  <c r="J82" i="34"/>
  <c r="J78" i="34"/>
  <c r="J77" i="34"/>
  <c r="J76" i="34"/>
  <c r="J75" i="34"/>
  <c r="J74" i="34"/>
  <c r="J73" i="34"/>
  <c r="L168" i="34" l="1"/>
  <c r="P168" i="34"/>
  <c r="R168" i="34"/>
  <c r="M168" i="34"/>
  <c r="O168" i="34"/>
  <c r="Q168" i="34"/>
  <c r="S168" i="34"/>
  <c r="M167" i="34"/>
  <c r="O167" i="34"/>
  <c r="Q167" i="34"/>
  <c r="S167" i="34"/>
  <c r="P167" i="34"/>
  <c r="R167" i="34"/>
  <c r="L167" i="34"/>
  <c r="L169" i="34"/>
  <c r="P169" i="34"/>
  <c r="R169" i="34"/>
  <c r="M169" i="34"/>
  <c r="O169" i="34"/>
  <c r="Q169" i="34"/>
  <c r="S169" i="34"/>
  <c r="J38" i="34"/>
  <c r="J37" i="34"/>
  <c r="J36" i="34"/>
  <c r="J35" i="34"/>
  <c r="J34" i="34"/>
  <c r="J33" i="34"/>
  <c r="J29" i="34"/>
  <c r="J28" i="34"/>
  <c r="J27" i="34"/>
  <c r="J26" i="34"/>
  <c r="J25" i="34"/>
  <c r="J24" i="34"/>
  <c r="Q188" i="34" l="1"/>
  <c r="Q206" i="34" s="1"/>
  <c r="Q189" i="34"/>
  <c r="Q207" i="34" s="1"/>
  <c r="Q190" i="34"/>
  <c r="Q208" i="34" s="1"/>
  <c r="Q191" i="34"/>
  <c r="Q209" i="34" s="1"/>
  <c r="Q192" i="34"/>
  <c r="Q210" i="34" s="1"/>
  <c r="Q193" i="34"/>
  <c r="Q211" i="34" s="1"/>
  <c r="Q139" i="34"/>
  <c r="Q176" i="34" s="1"/>
  <c r="Q140" i="34"/>
  <c r="Q177" i="34" s="1"/>
  <c r="Q141" i="34"/>
  <c r="Q178" i="34" s="1"/>
  <c r="Q142" i="34"/>
  <c r="Q179" i="34" s="1"/>
  <c r="Q143" i="34"/>
  <c r="Q180" i="34" s="1"/>
  <c r="Q144" i="34"/>
  <c r="Q181" i="34" s="1"/>
  <c r="P139" i="34"/>
  <c r="P176" i="34" s="1"/>
  <c r="P147" i="21" s="1"/>
  <c r="P140" i="34"/>
  <c r="P177" i="34" s="1"/>
  <c r="P148" i="21" s="1"/>
  <c r="P141" i="34"/>
  <c r="P178" i="34" s="1"/>
  <c r="P149" i="21" s="1"/>
  <c r="P142" i="34"/>
  <c r="P179" i="34" s="1"/>
  <c r="P150" i="21" s="1"/>
  <c r="P143" i="34"/>
  <c r="P180" i="34" s="1"/>
  <c r="P151" i="21" s="1"/>
  <c r="P144" i="34"/>
  <c r="P181" i="34" s="1"/>
  <c r="P152" i="21" s="1"/>
  <c r="P65" i="34"/>
  <c r="P101" i="34" s="1"/>
  <c r="P92" i="21" s="1"/>
  <c r="Q65" i="34"/>
  <c r="Q101" i="34" s="1"/>
  <c r="Q92" i="21" s="1"/>
  <c r="P66" i="34"/>
  <c r="P102" i="34" s="1"/>
  <c r="P93" i="21" s="1"/>
  <c r="Q66" i="34"/>
  <c r="Q102" i="34" s="1"/>
  <c r="Q93" i="21" s="1"/>
  <c r="P67" i="34"/>
  <c r="P103" i="34" s="1"/>
  <c r="P94" i="21" s="1"/>
  <c r="Q67" i="34"/>
  <c r="Q103" i="34" s="1"/>
  <c r="Q94" i="21" s="1"/>
  <c r="P68" i="34"/>
  <c r="P104" i="34" s="1"/>
  <c r="P95" i="21" s="1"/>
  <c r="Q68" i="34"/>
  <c r="Q104" i="34" s="1"/>
  <c r="Q95" i="21" s="1"/>
  <c r="P69" i="34"/>
  <c r="P105" i="34" s="1"/>
  <c r="P96" i="21" s="1"/>
  <c r="Q69" i="34"/>
  <c r="Q105" i="34" s="1"/>
  <c r="Q96" i="21" s="1"/>
  <c r="Q64" i="34"/>
  <c r="Q100" i="34" s="1"/>
  <c r="Q91" i="21" s="1"/>
  <c r="L15" i="34" l="1"/>
  <c r="M15" i="34"/>
  <c r="M51" i="34" s="1"/>
  <c r="P15" i="34"/>
  <c r="P51" i="34" s="1"/>
  <c r="Q15" i="34"/>
  <c r="Q51" i="34" s="1"/>
  <c r="R15" i="34"/>
  <c r="R51" i="34" s="1"/>
  <c r="S15" i="34"/>
  <c r="S51" i="34" s="1"/>
  <c r="N15" i="34"/>
  <c r="N51" i="34" s="1"/>
  <c r="O15" i="34"/>
  <c r="O51" i="34" s="1"/>
  <c r="X34" i="21" s="1"/>
  <c r="L16" i="34"/>
  <c r="L52" i="34" s="1"/>
  <c r="M16" i="34"/>
  <c r="M52" i="34" s="1"/>
  <c r="P16" i="34"/>
  <c r="P52" i="34" s="1"/>
  <c r="Q16" i="34"/>
  <c r="Q52" i="34" s="1"/>
  <c r="R16" i="34"/>
  <c r="R52" i="34" s="1"/>
  <c r="S16" i="34"/>
  <c r="S52" i="34" s="1"/>
  <c r="N16" i="34"/>
  <c r="N52" i="34" s="1"/>
  <c r="O16" i="34"/>
  <c r="O52" i="34" s="1"/>
  <c r="X35" i="21" s="1"/>
  <c r="L17" i="34"/>
  <c r="L53" i="34" s="1"/>
  <c r="M17" i="34"/>
  <c r="M53" i="34" s="1"/>
  <c r="P17" i="34"/>
  <c r="P53" i="34" s="1"/>
  <c r="Q17" i="34"/>
  <c r="Q53" i="34" s="1"/>
  <c r="R17" i="34"/>
  <c r="R53" i="34" s="1"/>
  <c r="S17" i="34"/>
  <c r="S53" i="34" s="1"/>
  <c r="N17" i="34"/>
  <c r="N53" i="34" s="1"/>
  <c r="O17" i="34"/>
  <c r="O53" i="34" s="1"/>
  <c r="X36" i="21" s="1"/>
  <c r="L18" i="34"/>
  <c r="L54" i="34" s="1"/>
  <c r="M18" i="34"/>
  <c r="M54" i="34" s="1"/>
  <c r="P18" i="34"/>
  <c r="P54" i="34" s="1"/>
  <c r="Q18" i="34"/>
  <c r="Q54" i="34" s="1"/>
  <c r="R18" i="34"/>
  <c r="R54" i="34" s="1"/>
  <c r="S18" i="34"/>
  <c r="S54" i="34" s="1"/>
  <c r="N18" i="34"/>
  <c r="N54" i="34" s="1"/>
  <c r="O18" i="34"/>
  <c r="O54" i="34" s="1"/>
  <c r="X37" i="21" s="1"/>
  <c r="L19" i="34"/>
  <c r="L55" i="34" s="1"/>
  <c r="M19" i="34"/>
  <c r="M55" i="34" s="1"/>
  <c r="P19" i="34"/>
  <c r="P55" i="34" s="1"/>
  <c r="Q19" i="34"/>
  <c r="Q55" i="34" s="1"/>
  <c r="R19" i="34"/>
  <c r="R55" i="34" s="1"/>
  <c r="S19" i="34"/>
  <c r="S55" i="34" s="1"/>
  <c r="N19" i="34"/>
  <c r="N55" i="34" s="1"/>
  <c r="O19" i="34"/>
  <c r="O55" i="34" s="1"/>
  <c r="X38" i="21" s="1"/>
  <c r="L20" i="34"/>
  <c r="L56" i="34" s="1"/>
  <c r="M20" i="34"/>
  <c r="M56" i="34" s="1"/>
  <c r="P20" i="34"/>
  <c r="P56" i="34" s="1"/>
  <c r="Q20" i="34"/>
  <c r="Q56" i="34" s="1"/>
  <c r="R20" i="34"/>
  <c r="R56" i="34" s="1"/>
  <c r="S20" i="34"/>
  <c r="S56" i="34" s="1"/>
  <c r="N20" i="34"/>
  <c r="N56" i="34" s="1"/>
  <c r="O20" i="34"/>
  <c r="O56" i="34" s="1"/>
  <c r="X39" i="21" s="1"/>
  <c r="L64" i="34"/>
  <c r="L100" i="34" s="1"/>
  <c r="L91" i="21" s="1"/>
  <c r="M64" i="34"/>
  <c r="M100" i="34" s="1"/>
  <c r="M91" i="21" s="1"/>
  <c r="P64" i="34"/>
  <c r="P100" i="34" s="1"/>
  <c r="P91" i="21" s="1"/>
  <c r="R64" i="34"/>
  <c r="R100" i="34" s="1"/>
  <c r="R91" i="21" s="1"/>
  <c r="S64" i="34"/>
  <c r="S100" i="34" s="1"/>
  <c r="S91" i="21" s="1"/>
  <c r="N64" i="34"/>
  <c r="N100" i="34" s="1"/>
  <c r="W91" i="21" s="1"/>
  <c r="O64" i="34"/>
  <c r="O100" i="34" s="1"/>
  <c r="X91" i="21" s="1"/>
  <c r="L65" i="34"/>
  <c r="L101" i="34" s="1"/>
  <c r="L92" i="21" s="1"/>
  <c r="M65" i="34"/>
  <c r="M101" i="34" s="1"/>
  <c r="M92" i="21" s="1"/>
  <c r="R65" i="34"/>
  <c r="R101" i="34" s="1"/>
  <c r="R92" i="21" s="1"/>
  <c r="S65" i="34"/>
  <c r="S101" i="34" s="1"/>
  <c r="S92" i="21" s="1"/>
  <c r="N65" i="34"/>
  <c r="N101" i="34" s="1"/>
  <c r="W92" i="21" s="1"/>
  <c r="O65" i="34"/>
  <c r="O101" i="34" s="1"/>
  <c r="X92" i="21" s="1"/>
  <c r="L66" i="34"/>
  <c r="L102" i="34" s="1"/>
  <c r="L93" i="21" s="1"/>
  <c r="M66" i="34"/>
  <c r="M102" i="34" s="1"/>
  <c r="M93" i="21" s="1"/>
  <c r="R66" i="34"/>
  <c r="R102" i="34" s="1"/>
  <c r="R93" i="21" s="1"/>
  <c r="S66" i="34"/>
  <c r="S102" i="34" s="1"/>
  <c r="S93" i="21" s="1"/>
  <c r="N66" i="34"/>
  <c r="N102" i="34" s="1"/>
  <c r="W93" i="21" s="1"/>
  <c r="O66" i="34"/>
  <c r="O102" i="34" s="1"/>
  <c r="X93" i="21" s="1"/>
  <c r="L67" i="34"/>
  <c r="L103" i="34" s="1"/>
  <c r="L94" i="21" s="1"/>
  <c r="M67" i="34"/>
  <c r="M103" i="34" s="1"/>
  <c r="M94" i="21" s="1"/>
  <c r="R67" i="34"/>
  <c r="R103" i="34" s="1"/>
  <c r="R94" i="21" s="1"/>
  <c r="S67" i="34"/>
  <c r="S103" i="34" s="1"/>
  <c r="S94" i="21" s="1"/>
  <c r="N67" i="34"/>
  <c r="N103" i="34" s="1"/>
  <c r="W94" i="21" s="1"/>
  <c r="O67" i="34"/>
  <c r="O103" i="34" s="1"/>
  <c r="X94" i="21" s="1"/>
  <c r="L68" i="34"/>
  <c r="L104" i="34" s="1"/>
  <c r="L95" i="21" s="1"/>
  <c r="M68" i="34"/>
  <c r="M104" i="34" s="1"/>
  <c r="M95" i="21" s="1"/>
  <c r="R68" i="34"/>
  <c r="R104" i="34" s="1"/>
  <c r="R95" i="21" s="1"/>
  <c r="S68" i="34"/>
  <c r="S104" i="34" s="1"/>
  <c r="S95" i="21" s="1"/>
  <c r="N68" i="34"/>
  <c r="N104" i="34" s="1"/>
  <c r="W95" i="21" s="1"/>
  <c r="O68" i="34"/>
  <c r="O104" i="34" s="1"/>
  <c r="X95" i="21" s="1"/>
  <c r="L69" i="34"/>
  <c r="L105" i="34" s="1"/>
  <c r="L96" i="21" s="1"/>
  <c r="M69" i="34"/>
  <c r="M105" i="34" s="1"/>
  <c r="M96" i="21" s="1"/>
  <c r="R69" i="34"/>
  <c r="R105" i="34" s="1"/>
  <c r="R96" i="21" s="1"/>
  <c r="S69" i="34"/>
  <c r="S105" i="34" s="1"/>
  <c r="S96" i="21" s="1"/>
  <c r="N69" i="34"/>
  <c r="N105" i="34" s="1"/>
  <c r="W96" i="21" s="1"/>
  <c r="O69" i="34"/>
  <c r="O105" i="34" s="1"/>
  <c r="X96" i="21" s="1"/>
  <c r="L139" i="34"/>
  <c r="L176" i="34" s="1"/>
  <c r="L147" i="21" s="1"/>
  <c r="M139" i="34"/>
  <c r="M176" i="34" s="1"/>
  <c r="M147" i="21" s="1"/>
  <c r="R139" i="34"/>
  <c r="R176" i="34" s="1"/>
  <c r="R147" i="21" s="1"/>
  <c r="S139" i="34"/>
  <c r="S176" i="34" s="1"/>
  <c r="S147" i="21" s="1"/>
  <c r="N139" i="34"/>
  <c r="O139" i="34"/>
  <c r="O176" i="34" s="1"/>
  <c r="X147" i="21" s="1"/>
  <c r="L140" i="34"/>
  <c r="L177" i="34" s="1"/>
  <c r="L148" i="21" s="1"/>
  <c r="M140" i="34"/>
  <c r="M177" i="34" s="1"/>
  <c r="M148" i="21" s="1"/>
  <c r="R140" i="34"/>
  <c r="R177" i="34" s="1"/>
  <c r="R148" i="21" s="1"/>
  <c r="S140" i="34"/>
  <c r="S177" i="34" s="1"/>
  <c r="S148" i="21" s="1"/>
  <c r="N140" i="34"/>
  <c r="O140" i="34"/>
  <c r="O177" i="34" s="1"/>
  <c r="X148" i="21" s="1"/>
  <c r="L141" i="34"/>
  <c r="L178" i="34" s="1"/>
  <c r="L149" i="21" s="1"/>
  <c r="M141" i="34"/>
  <c r="M178" i="34" s="1"/>
  <c r="M149" i="21" s="1"/>
  <c r="R141" i="34"/>
  <c r="R178" i="34" s="1"/>
  <c r="R149" i="21" s="1"/>
  <c r="S141" i="34"/>
  <c r="S178" i="34" s="1"/>
  <c r="S149" i="21" s="1"/>
  <c r="N141" i="34"/>
  <c r="O141" i="34"/>
  <c r="O178" i="34" s="1"/>
  <c r="X149" i="21" s="1"/>
  <c r="L142" i="34"/>
  <c r="L179" i="34" s="1"/>
  <c r="L150" i="21" s="1"/>
  <c r="M142" i="34"/>
  <c r="M179" i="34" s="1"/>
  <c r="M150" i="21" s="1"/>
  <c r="R142" i="34"/>
  <c r="R179" i="34" s="1"/>
  <c r="R150" i="21" s="1"/>
  <c r="S142" i="34"/>
  <c r="S179" i="34" s="1"/>
  <c r="S150" i="21" s="1"/>
  <c r="N142" i="34"/>
  <c r="O142" i="34"/>
  <c r="O179" i="34" s="1"/>
  <c r="X150" i="21" s="1"/>
  <c r="L143" i="34"/>
  <c r="L180" i="34" s="1"/>
  <c r="L151" i="21" s="1"/>
  <c r="M143" i="34"/>
  <c r="M180" i="34" s="1"/>
  <c r="M151" i="21" s="1"/>
  <c r="R143" i="34"/>
  <c r="R180" i="34" s="1"/>
  <c r="R151" i="21" s="1"/>
  <c r="S143" i="34"/>
  <c r="S180" i="34" s="1"/>
  <c r="S151" i="21" s="1"/>
  <c r="N143" i="34"/>
  <c r="O143" i="34"/>
  <c r="O180" i="34" s="1"/>
  <c r="X151" i="21" s="1"/>
  <c r="L144" i="34"/>
  <c r="L181" i="34" s="1"/>
  <c r="L152" i="21" s="1"/>
  <c r="M144" i="34"/>
  <c r="M181" i="34" s="1"/>
  <c r="M152" i="21" s="1"/>
  <c r="R144" i="34"/>
  <c r="R181" i="34" s="1"/>
  <c r="R152" i="21" s="1"/>
  <c r="S144" i="34"/>
  <c r="S181" i="34" s="1"/>
  <c r="S152" i="21" s="1"/>
  <c r="N144" i="34"/>
  <c r="O144" i="34"/>
  <c r="O181" i="34" s="1"/>
  <c r="X152" i="21" s="1"/>
  <c r="L188" i="34"/>
  <c r="M188" i="34"/>
  <c r="M206" i="34" s="1"/>
  <c r="M204" i="21" s="1"/>
  <c r="P188" i="34"/>
  <c r="P206" i="34" s="1"/>
  <c r="P204" i="21" s="1"/>
  <c r="R188" i="34"/>
  <c r="R206" i="34" s="1"/>
  <c r="R204" i="21" s="1"/>
  <c r="S188" i="34"/>
  <c r="S206" i="34" s="1"/>
  <c r="S204" i="21" s="1"/>
  <c r="N188" i="34"/>
  <c r="N206" i="34" s="1"/>
  <c r="W204" i="21" s="1"/>
  <c r="O188" i="34"/>
  <c r="O206" i="34" s="1"/>
  <c r="X204" i="21" s="1"/>
  <c r="L189" i="34"/>
  <c r="L207" i="34" s="1"/>
  <c r="M189" i="34"/>
  <c r="M207" i="34" s="1"/>
  <c r="M205" i="21" s="1"/>
  <c r="P189" i="34"/>
  <c r="P207" i="34" s="1"/>
  <c r="P205" i="21" s="1"/>
  <c r="R189" i="34"/>
  <c r="R207" i="34" s="1"/>
  <c r="R205" i="21" s="1"/>
  <c r="S189" i="34"/>
  <c r="S207" i="34" s="1"/>
  <c r="S205" i="21" s="1"/>
  <c r="N189" i="34"/>
  <c r="N207" i="34" s="1"/>
  <c r="W205" i="21" s="1"/>
  <c r="O189" i="34"/>
  <c r="O207" i="34" s="1"/>
  <c r="X205" i="21" s="1"/>
  <c r="L190" i="34"/>
  <c r="L208" i="34" s="1"/>
  <c r="M190" i="34"/>
  <c r="M208" i="34" s="1"/>
  <c r="M206" i="21" s="1"/>
  <c r="P190" i="34"/>
  <c r="P208" i="34" s="1"/>
  <c r="P206" i="21" s="1"/>
  <c r="R190" i="34"/>
  <c r="R208" i="34" s="1"/>
  <c r="R206" i="21" s="1"/>
  <c r="S190" i="34"/>
  <c r="S208" i="34" s="1"/>
  <c r="S206" i="21" s="1"/>
  <c r="N190" i="34"/>
  <c r="N208" i="34" s="1"/>
  <c r="W206" i="21" s="1"/>
  <c r="O190" i="34"/>
  <c r="O208" i="34" s="1"/>
  <c r="X206" i="21" s="1"/>
  <c r="L191" i="34"/>
  <c r="L209" i="34" s="1"/>
  <c r="M191" i="34"/>
  <c r="M209" i="34" s="1"/>
  <c r="M207" i="21" s="1"/>
  <c r="P191" i="34"/>
  <c r="P209" i="34" s="1"/>
  <c r="P207" i="21" s="1"/>
  <c r="R191" i="34"/>
  <c r="R209" i="34" s="1"/>
  <c r="R207" i="21" s="1"/>
  <c r="S191" i="34"/>
  <c r="S209" i="34" s="1"/>
  <c r="S207" i="21" s="1"/>
  <c r="N191" i="34"/>
  <c r="N209" i="34" s="1"/>
  <c r="W207" i="21" s="1"/>
  <c r="O191" i="34"/>
  <c r="O209" i="34" s="1"/>
  <c r="X207" i="21" s="1"/>
  <c r="L192" i="34"/>
  <c r="L210" i="34" s="1"/>
  <c r="M192" i="34"/>
  <c r="M210" i="34" s="1"/>
  <c r="M208" i="21" s="1"/>
  <c r="P192" i="34"/>
  <c r="P210" i="34" s="1"/>
  <c r="P208" i="21" s="1"/>
  <c r="R192" i="34"/>
  <c r="R210" i="34" s="1"/>
  <c r="R208" i="21" s="1"/>
  <c r="S192" i="34"/>
  <c r="S210" i="34" s="1"/>
  <c r="S208" i="21" s="1"/>
  <c r="N192" i="34"/>
  <c r="N210" i="34" s="1"/>
  <c r="W208" i="21" s="1"/>
  <c r="O192" i="34"/>
  <c r="O210" i="34" s="1"/>
  <c r="X208" i="21" s="1"/>
  <c r="L193" i="34"/>
  <c r="L211" i="34" s="1"/>
  <c r="M193" i="34"/>
  <c r="M211" i="34" s="1"/>
  <c r="M209" i="21" s="1"/>
  <c r="P193" i="34"/>
  <c r="P211" i="34" s="1"/>
  <c r="P209" i="21" s="1"/>
  <c r="R193" i="34"/>
  <c r="R211" i="34" s="1"/>
  <c r="R209" i="21" s="1"/>
  <c r="S193" i="34"/>
  <c r="S211" i="34" s="1"/>
  <c r="S209" i="21" s="1"/>
  <c r="N193" i="34"/>
  <c r="N211" i="34" s="1"/>
  <c r="W209" i="21" s="1"/>
  <c r="O193" i="34"/>
  <c r="O211" i="34" s="1"/>
  <c r="X209" i="21" s="1"/>
  <c r="L209" i="21" l="1"/>
  <c r="J211" i="34"/>
  <c r="L208" i="21"/>
  <c r="J210" i="34"/>
  <c r="L207" i="21"/>
  <c r="J209" i="34"/>
  <c r="L206" i="21"/>
  <c r="J208" i="34"/>
  <c r="L205" i="21"/>
  <c r="J207" i="34"/>
  <c r="L204" i="21"/>
  <c r="J206" i="34"/>
  <c r="J105" i="34"/>
  <c r="J104" i="34"/>
  <c r="J103" i="34"/>
  <c r="J102" i="34"/>
  <c r="J101" i="34"/>
  <c r="J100" i="34"/>
  <c r="J56" i="34"/>
  <c r="J55" i="34"/>
  <c r="J54" i="34"/>
  <c r="J53" i="34"/>
  <c r="J52" i="34"/>
  <c r="J51" i="34"/>
  <c r="J17" i="34"/>
  <c r="J20" i="34"/>
  <c r="J18" i="34"/>
  <c r="J16" i="34"/>
  <c r="J19" i="34"/>
  <c r="AD71" i="25"/>
  <c r="AC71" i="25"/>
  <c r="AB71" i="25"/>
  <c r="AD70" i="25"/>
  <c r="AC70" i="25"/>
  <c r="AB70" i="25"/>
  <c r="AD69" i="25"/>
  <c r="AC69" i="25"/>
  <c r="AB69" i="25"/>
  <c r="AD68" i="25"/>
  <c r="AC68" i="25"/>
  <c r="AB68" i="25"/>
  <c r="AD67" i="25"/>
  <c r="AC67" i="25"/>
  <c r="AB67" i="25"/>
  <c r="AD66" i="25"/>
  <c r="AC66" i="25"/>
  <c r="AB66" i="25"/>
  <c r="AD65" i="25"/>
  <c r="AC65" i="25"/>
  <c r="AB65" i="25"/>
  <c r="AD64" i="25"/>
  <c r="AC64" i="25"/>
  <c r="AB64" i="25"/>
  <c r="AD63" i="25"/>
  <c r="AC63" i="25"/>
  <c r="AB63" i="25"/>
  <c r="AD62" i="25"/>
  <c r="AC62" i="25"/>
  <c r="AB62" i="25"/>
  <c r="AD59" i="25"/>
  <c r="AC59" i="25"/>
  <c r="AB59" i="25"/>
  <c r="Y59" i="25"/>
  <c r="AD58" i="25"/>
  <c r="Q58" i="25" s="1"/>
  <c r="J61" i="40" s="1"/>
  <c r="AC58" i="25"/>
  <c r="Z58" i="25"/>
  <c r="AB58" i="25"/>
  <c r="AD57" i="25"/>
  <c r="Q57" i="25" s="1"/>
  <c r="J60" i="40" s="1"/>
  <c r="AC57" i="25"/>
  <c r="AB57" i="25"/>
  <c r="Y57" i="25"/>
  <c r="AD56" i="25"/>
  <c r="Q56" i="25" s="1"/>
  <c r="J59" i="40" s="1"/>
  <c r="AC56" i="25"/>
  <c r="Z56" i="25"/>
  <c r="AB56" i="25"/>
  <c r="AD55" i="25"/>
  <c r="Q55" i="25" s="1"/>
  <c r="J58" i="40" s="1"/>
  <c r="AC55" i="25"/>
  <c r="AB55" i="25"/>
  <c r="Y55" i="25"/>
  <c r="AD54" i="25"/>
  <c r="Q54" i="25" s="1"/>
  <c r="J57" i="40" s="1"/>
  <c r="AC54" i="25"/>
  <c r="Z54" i="25"/>
  <c r="AB54" i="25"/>
  <c r="AD53" i="25"/>
  <c r="Q53" i="25" s="1"/>
  <c r="J56" i="40" s="1"/>
  <c r="AC53" i="25"/>
  <c r="AB53" i="25"/>
  <c r="Y53" i="25"/>
  <c r="AD52" i="25"/>
  <c r="Q52" i="25" s="1"/>
  <c r="J55" i="40" s="1"/>
  <c r="AC52" i="25"/>
  <c r="Z52" i="25"/>
  <c r="AB52" i="25"/>
  <c r="AD51" i="25"/>
  <c r="Q51" i="25" s="1"/>
  <c r="J54" i="40" s="1"/>
  <c r="AC51" i="25"/>
  <c r="AB51" i="25"/>
  <c r="Y51" i="25"/>
  <c r="AD50" i="25"/>
  <c r="Q50" i="25" s="1"/>
  <c r="J53" i="40" s="1"/>
  <c r="AC50" i="25"/>
  <c r="AB50" i="25"/>
  <c r="AD43" i="25"/>
  <c r="AC43" i="25"/>
  <c r="AB43" i="25"/>
  <c r="Y43" i="25"/>
  <c r="AD42" i="25"/>
  <c r="Q42" i="25" s="1"/>
  <c r="J45" i="40" s="1"/>
  <c r="AC42" i="25"/>
  <c r="AB42" i="25"/>
  <c r="AD41" i="25"/>
  <c r="Q41" i="25" s="1"/>
  <c r="J44" i="40" s="1"/>
  <c r="AC41" i="25"/>
  <c r="AB41" i="25"/>
  <c r="AD40" i="25"/>
  <c r="AC40" i="25"/>
  <c r="AB40" i="25"/>
  <c r="AD37" i="25"/>
  <c r="Q37" i="25" s="1"/>
  <c r="J40" i="40" s="1"/>
  <c r="AC37" i="25"/>
  <c r="AB37" i="25"/>
  <c r="AD36" i="25"/>
  <c r="Q36" i="25" s="1"/>
  <c r="J39" i="40" s="1"/>
  <c r="AC36" i="25"/>
  <c r="AB36" i="25"/>
  <c r="Y36" i="25"/>
  <c r="AD35" i="25"/>
  <c r="AC35" i="25"/>
  <c r="AB35" i="25"/>
  <c r="AD34" i="25"/>
  <c r="Q34" i="25" s="1"/>
  <c r="J37" i="40" s="1"/>
  <c r="AC34" i="25"/>
  <c r="Z34" i="25"/>
  <c r="AB34" i="25"/>
  <c r="Q71" i="25"/>
  <c r="J74" i="40" s="1"/>
  <c r="Q70" i="25"/>
  <c r="J73" i="40" s="1"/>
  <c r="Q69" i="25"/>
  <c r="J72" i="40" s="1"/>
  <c r="Q68" i="25"/>
  <c r="J71" i="40" s="1"/>
  <c r="Q67" i="25"/>
  <c r="J70" i="40" s="1"/>
  <c r="Q66" i="25"/>
  <c r="J69" i="40" s="1"/>
  <c r="Q65" i="25"/>
  <c r="J68" i="40" s="1"/>
  <c r="Q64" i="25"/>
  <c r="J67" i="40" s="1"/>
  <c r="Q63" i="25"/>
  <c r="J66" i="40" s="1"/>
  <c r="Q62" i="25"/>
  <c r="J65" i="40" s="1"/>
  <c r="Q59" i="25"/>
  <c r="J62" i="40" s="1"/>
  <c r="Q43" i="25"/>
  <c r="J46" i="40" s="1"/>
  <c r="Q40" i="25"/>
  <c r="J43" i="40" s="1"/>
  <c r="Q35" i="25"/>
  <c r="J38" i="40" s="1"/>
  <c r="Z71" i="25"/>
  <c r="Z70" i="25"/>
  <c r="Z69" i="25"/>
  <c r="Z68" i="25"/>
  <c r="Z67" i="25"/>
  <c r="Z66" i="25"/>
  <c r="Z65" i="25"/>
  <c r="Z64" i="25"/>
  <c r="Z63" i="25"/>
  <c r="Z62" i="25"/>
  <c r="Z59" i="25"/>
  <c r="Z57" i="25"/>
  <c r="Z55" i="25"/>
  <c r="Z53" i="25"/>
  <c r="Z51" i="25"/>
  <c r="Z50" i="25"/>
  <c r="Z43" i="25"/>
  <c r="Z42" i="25"/>
  <c r="Z41" i="25"/>
  <c r="Z40" i="25"/>
  <c r="Z37" i="25"/>
  <c r="Z36" i="25"/>
  <c r="Z35" i="25"/>
  <c r="Y80" i="25"/>
  <c r="Y81" i="25"/>
  <c r="Y82" i="25"/>
  <c r="Y83" i="25"/>
  <c r="Y86" i="25"/>
  <c r="Y87" i="25"/>
  <c r="Y88" i="25"/>
  <c r="Y89" i="25"/>
  <c r="Y96" i="25"/>
  <c r="Y97" i="25"/>
  <c r="Y98" i="25"/>
  <c r="Y99" i="25"/>
  <c r="Y71" i="25"/>
  <c r="Y70" i="25"/>
  <c r="Y69" i="25"/>
  <c r="Y68" i="25"/>
  <c r="Y67" i="25"/>
  <c r="Y66" i="25"/>
  <c r="Y65" i="25"/>
  <c r="Y64" i="25"/>
  <c r="Y63" i="25"/>
  <c r="Y62" i="25"/>
  <c r="Y58" i="25"/>
  <c r="Y56" i="25"/>
  <c r="Y54" i="25"/>
  <c r="Y52" i="25"/>
  <c r="Y50" i="25"/>
  <c r="Y42" i="25"/>
  <c r="Y41" i="25"/>
  <c r="Y40" i="25"/>
  <c r="Y37" i="25"/>
  <c r="Y35" i="25"/>
  <c r="Y34" i="25"/>
  <c r="X231" i="21"/>
  <c r="U231" i="21"/>
  <c r="X229" i="21"/>
  <c r="U229" i="21"/>
  <c r="X228" i="21"/>
  <c r="U228" i="21"/>
  <c r="X221" i="21"/>
  <c r="U221" i="21"/>
  <c r="X216" i="21"/>
  <c r="U216" i="21"/>
  <c r="X215" i="21"/>
  <c r="U215" i="21"/>
  <c r="X214" i="21"/>
  <c r="U214" i="21"/>
  <c r="X213" i="21"/>
  <c r="U213" i="21"/>
  <c r="X212" i="21"/>
  <c r="U212" i="21"/>
  <c r="X174" i="21"/>
  <c r="X172" i="21"/>
  <c r="X171" i="21"/>
  <c r="X164" i="21"/>
  <c r="X159" i="21"/>
  <c r="X158" i="21"/>
  <c r="X157" i="21"/>
  <c r="X156" i="21"/>
  <c r="X155" i="21"/>
  <c r="W231" i="21"/>
  <c r="W229" i="21"/>
  <c r="W228" i="21"/>
  <c r="W221" i="21"/>
  <c r="W216" i="21"/>
  <c r="W215" i="21"/>
  <c r="W214" i="21"/>
  <c r="W213" i="21"/>
  <c r="W212" i="21"/>
  <c r="W174" i="21"/>
  <c r="W172" i="21"/>
  <c r="W171" i="21"/>
  <c r="W164" i="21"/>
  <c r="W159" i="21"/>
  <c r="W158" i="21"/>
  <c r="W157" i="21"/>
  <c r="W156" i="21"/>
  <c r="W155" i="21"/>
  <c r="AA231" i="21"/>
  <c r="AB231" i="21"/>
  <c r="Q231" i="21" s="1"/>
  <c r="Q249" i="21" s="1"/>
  <c r="Z231" i="21"/>
  <c r="Z229" i="21"/>
  <c r="AA229" i="21"/>
  <c r="AB229" i="21"/>
  <c r="Q229" i="21" s="1"/>
  <c r="Q247" i="21" s="1"/>
  <c r="AA228" i="21"/>
  <c r="AB228" i="21"/>
  <c r="Q228" i="21" s="1"/>
  <c r="Q248" i="21" s="1"/>
  <c r="Z228" i="21"/>
  <c r="AA221" i="21"/>
  <c r="AB221" i="21"/>
  <c r="Q221" i="21" s="1"/>
  <c r="Q246" i="21" s="1"/>
  <c r="Z221" i="21"/>
  <c r="Z213" i="21"/>
  <c r="AA213" i="21"/>
  <c r="AB213" i="21"/>
  <c r="Q213" i="21" s="1"/>
  <c r="Z214" i="21"/>
  <c r="AA214" i="21"/>
  <c r="AB214" i="21"/>
  <c r="Q214" i="21" s="1"/>
  <c r="Z215" i="21"/>
  <c r="AA215" i="21"/>
  <c r="AB215" i="21"/>
  <c r="Q215" i="21" s="1"/>
  <c r="Z216" i="21"/>
  <c r="AA216" i="21"/>
  <c r="AB216" i="21"/>
  <c r="Q216" i="21" s="1"/>
  <c r="AA212" i="21"/>
  <c r="AB212" i="21"/>
  <c r="Q212" i="21" s="1"/>
  <c r="Z212" i="21"/>
  <c r="Z205" i="21"/>
  <c r="AA205" i="21"/>
  <c r="AB205" i="21"/>
  <c r="Q205" i="21" s="1"/>
  <c r="Z206" i="21"/>
  <c r="AA206" i="21"/>
  <c r="AB206" i="21"/>
  <c r="Q206" i="21" s="1"/>
  <c r="Z207" i="21"/>
  <c r="AA207" i="21"/>
  <c r="AB207" i="21"/>
  <c r="Q207" i="21" s="1"/>
  <c r="Z208" i="21"/>
  <c r="AA208" i="21"/>
  <c r="AB208" i="21"/>
  <c r="Q208" i="21" s="1"/>
  <c r="Z209" i="21"/>
  <c r="AA209" i="21"/>
  <c r="AB209" i="21"/>
  <c r="Q209" i="21" s="1"/>
  <c r="AA204" i="21"/>
  <c r="AB204" i="21"/>
  <c r="Q204" i="21" s="1"/>
  <c r="Z204" i="21"/>
  <c r="AA174" i="21"/>
  <c r="AB174" i="21"/>
  <c r="Q174" i="21" s="1"/>
  <c r="Z174" i="21"/>
  <c r="Z172" i="21"/>
  <c r="AA172" i="21"/>
  <c r="AB172" i="21"/>
  <c r="Q172" i="21" s="1"/>
  <c r="AA171" i="21"/>
  <c r="AB171" i="21"/>
  <c r="Q171" i="21" s="1"/>
  <c r="Z171" i="21"/>
  <c r="AA164" i="21"/>
  <c r="AB164" i="21"/>
  <c r="Q164" i="21" s="1"/>
  <c r="Q189" i="21" s="1"/>
  <c r="Z164" i="21"/>
  <c r="Z156" i="21"/>
  <c r="AA156" i="21"/>
  <c r="AB156" i="21"/>
  <c r="Q156" i="21" s="1"/>
  <c r="Z157" i="21"/>
  <c r="AA157" i="21"/>
  <c r="AB157" i="21"/>
  <c r="Q157" i="21" s="1"/>
  <c r="Z158" i="21"/>
  <c r="AA158" i="21"/>
  <c r="AB158" i="21"/>
  <c r="Q158" i="21" s="1"/>
  <c r="Z159" i="21"/>
  <c r="AA159" i="21"/>
  <c r="AB159" i="21"/>
  <c r="Q159" i="21" s="1"/>
  <c r="AA155" i="21"/>
  <c r="AB155" i="21"/>
  <c r="Q155" i="21" s="1"/>
  <c r="Z155" i="21"/>
  <c r="Z148" i="21"/>
  <c r="AA148" i="21"/>
  <c r="AB148" i="21"/>
  <c r="Q148" i="21" s="1"/>
  <c r="Z149" i="21"/>
  <c r="AA149" i="21"/>
  <c r="AB149" i="21"/>
  <c r="Q149" i="21" s="1"/>
  <c r="Z150" i="21"/>
  <c r="AA150" i="21"/>
  <c r="AB150" i="21"/>
  <c r="Q150" i="21" s="1"/>
  <c r="Z151" i="21"/>
  <c r="AA151" i="21"/>
  <c r="AB151" i="21"/>
  <c r="Q151" i="21" s="1"/>
  <c r="Z152" i="21"/>
  <c r="AA152" i="21"/>
  <c r="AB152" i="21"/>
  <c r="Q152" i="21" s="1"/>
  <c r="AA147" i="21"/>
  <c r="AB147" i="21"/>
  <c r="Q147" i="21" s="1"/>
  <c r="Z147" i="21"/>
  <c r="AA117" i="21"/>
  <c r="AB117" i="21"/>
  <c r="Q117" i="21" s="1"/>
  <c r="Z117" i="21"/>
  <c r="AB115" i="21"/>
  <c r="Q115" i="21" s="1"/>
  <c r="Q133" i="21" s="1"/>
  <c r="AA115" i="21"/>
  <c r="Z115" i="21"/>
  <c r="AA114" i="21"/>
  <c r="AB114" i="21"/>
  <c r="Q114" i="21" s="1"/>
  <c r="Q134" i="21" s="1"/>
  <c r="Z114" i="21"/>
  <c r="AB108" i="21"/>
  <c r="Q108" i="21" s="1"/>
  <c r="Q132" i="21" s="1"/>
  <c r="AA108" i="21"/>
  <c r="Z108" i="21"/>
  <c r="AB103" i="21"/>
  <c r="Q103" i="21" s="1"/>
  <c r="AA103" i="21"/>
  <c r="Z103" i="21"/>
  <c r="AB102" i="21"/>
  <c r="Q102" i="21" s="1"/>
  <c r="AA102" i="21"/>
  <c r="Z102" i="21"/>
  <c r="AB101" i="21"/>
  <c r="Q101" i="21" s="1"/>
  <c r="AA101" i="21"/>
  <c r="Z101" i="21"/>
  <c r="AB100" i="21"/>
  <c r="Q100" i="21" s="1"/>
  <c r="AA100" i="21"/>
  <c r="Z100" i="21"/>
  <c r="AB99" i="21"/>
  <c r="Q99" i="21" s="1"/>
  <c r="AA99" i="21"/>
  <c r="Z99" i="21"/>
  <c r="AB96" i="21"/>
  <c r="AA96" i="21"/>
  <c r="Z96" i="21"/>
  <c r="AB95" i="21"/>
  <c r="AA95" i="21"/>
  <c r="Z95" i="21"/>
  <c r="AB94" i="21"/>
  <c r="AA94" i="21"/>
  <c r="Z94" i="21"/>
  <c r="AB93" i="21"/>
  <c r="AA93" i="21"/>
  <c r="Z93" i="21"/>
  <c r="AB92" i="21"/>
  <c r="AA92" i="21"/>
  <c r="Z92" i="21"/>
  <c r="AA91" i="21"/>
  <c r="AB91" i="21"/>
  <c r="Z91" i="21"/>
  <c r="Z133" i="25"/>
  <c r="V133" i="25"/>
  <c r="Y133" i="25"/>
  <c r="Z132" i="25"/>
  <c r="V132" i="25"/>
  <c r="Y132" i="25"/>
  <c r="Z131" i="25"/>
  <c r="V131" i="25"/>
  <c r="Y131" i="25"/>
  <c r="Z130" i="25"/>
  <c r="V130" i="25"/>
  <c r="Y130" i="25"/>
  <c r="Z129" i="25"/>
  <c r="V129" i="25"/>
  <c r="Y129" i="25"/>
  <c r="Z128" i="25"/>
  <c r="V128" i="25"/>
  <c r="Y128" i="25"/>
  <c r="Z127" i="25"/>
  <c r="V127" i="25"/>
  <c r="Y127" i="25"/>
  <c r="Z126" i="25"/>
  <c r="V126" i="25"/>
  <c r="Y126" i="25"/>
  <c r="Z125" i="25"/>
  <c r="V125" i="25"/>
  <c r="Y125" i="25"/>
  <c r="Z124" i="25"/>
  <c r="V124" i="25"/>
  <c r="Y124" i="25"/>
  <c r="Z121" i="25"/>
  <c r="V121" i="25"/>
  <c r="Y121" i="25"/>
  <c r="Z120" i="25"/>
  <c r="V120" i="25"/>
  <c r="Y120" i="25"/>
  <c r="Z119" i="25"/>
  <c r="V119" i="25"/>
  <c r="Y119" i="25"/>
  <c r="Z118" i="25"/>
  <c r="V118" i="25"/>
  <c r="Y118" i="25"/>
  <c r="Z117" i="25"/>
  <c r="V117" i="25"/>
  <c r="Y117" i="25"/>
  <c r="Z116" i="25"/>
  <c r="V116" i="25"/>
  <c r="Y116" i="25"/>
  <c r="Z115" i="25"/>
  <c r="V115" i="25"/>
  <c r="Y115" i="25"/>
  <c r="Z114" i="25"/>
  <c r="V114" i="25"/>
  <c r="Y114" i="25"/>
  <c r="Z113" i="25"/>
  <c r="V113" i="25"/>
  <c r="Y113" i="25"/>
  <c r="Z112" i="25"/>
  <c r="V112" i="25"/>
  <c r="Y112" i="25"/>
  <c r="Z105" i="25"/>
  <c r="V105" i="25"/>
  <c r="Y105" i="25"/>
  <c r="Z104" i="25"/>
  <c r="V104" i="25"/>
  <c r="Y104" i="25"/>
  <c r="Z103" i="25"/>
  <c r="V103" i="25"/>
  <c r="Y103" i="25"/>
  <c r="Z102" i="25"/>
  <c r="V102" i="25"/>
  <c r="Y102" i="25"/>
  <c r="Z99" i="25"/>
  <c r="V99" i="25"/>
  <c r="O99" i="25" s="1"/>
  <c r="Z98" i="25"/>
  <c r="V98" i="25"/>
  <c r="Z97" i="25"/>
  <c r="V97" i="25"/>
  <c r="Z96" i="25"/>
  <c r="V96" i="25"/>
  <c r="Z89" i="25"/>
  <c r="V89" i="25"/>
  <c r="O89" i="25" s="1"/>
  <c r="J92" i="38" s="1"/>
  <c r="Z88" i="25"/>
  <c r="V88" i="25"/>
  <c r="Z87" i="25"/>
  <c r="V87" i="25"/>
  <c r="Z86" i="25"/>
  <c r="V86" i="25"/>
  <c r="Z83" i="25"/>
  <c r="V83" i="25"/>
  <c r="O83" i="25" s="1"/>
  <c r="Z82" i="25"/>
  <c r="V82" i="25"/>
  <c r="Z81" i="25"/>
  <c r="V81" i="25"/>
  <c r="Z80" i="25"/>
  <c r="V80" i="25"/>
  <c r="V71" i="25"/>
  <c r="V70" i="25"/>
  <c r="V69" i="25"/>
  <c r="V68" i="25"/>
  <c r="V67" i="25"/>
  <c r="V66" i="25"/>
  <c r="V65" i="25"/>
  <c r="V64" i="25"/>
  <c r="V63" i="25"/>
  <c r="V62" i="25"/>
  <c r="V59" i="25"/>
  <c r="V58" i="25"/>
  <c r="V57" i="25"/>
  <c r="V56" i="25"/>
  <c r="V55" i="25"/>
  <c r="V54" i="25"/>
  <c r="V53" i="25"/>
  <c r="V52" i="25"/>
  <c r="V51" i="25"/>
  <c r="V50" i="25"/>
  <c r="V43" i="25"/>
  <c r="V42" i="25"/>
  <c r="V41" i="25"/>
  <c r="V40" i="25"/>
  <c r="V37" i="25"/>
  <c r="V36" i="25"/>
  <c r="N36" i="25" s="1"/>
  <c r="J39" i="37" s="1"/>
  <c r="V35" i="25"/>
  <c r="V34" i="25"/>
  <c r="S133" i="25"/>
  <c r="R133" i="25"/>
  <c r="Q133" i="25"/>
  <c r="J136" i="40" s="1"/>
  <c r="P133" i="25"/>
  <c r="M133" i="25"/>
  <c r="J136" i="36" s="1"/>
  <c r="L133" i="25"/>
  <c r="J136" i="35" s="1"/>
  <c r="S132" i="25"/>
  <c r="S437" i="27" s="1"/>
  <c r="R132" i="25"/>
  <c r="Q132" i="25"/>
  <c r="J135" i="40" s="1"/>
  <c r="P132" i="25"/>
  <c r="J135" i="39" s="1"/>
  <c r="M132" i="25"/>
  <c r="J135" i="36" s="1"/>
  <c r="L132" i="25"/>
  <c r="J135" i="35" s="1"/>
  <c r="S131" i="25"/>
  <c r="R131" i="25"/>
  <c r="Q131" i="25"/>
  <c r="J134" i="40" s="1"/>
  <c r="P131" i="25"/>
  <c r="M131" i="25"/>
  <c r="J134" i="36" s="1"/>
  <c r="L131" i="25"/>
  <c r="S130" i="25"/>
  <c r="R130" i="25"/>
  <c r="Q130" i="25"/>
  <c r="J133" i="40" s="1"/>
  <c r="P130" i="25"/>
  <c r="M130" i="25"/>
  <c r="J133" i="36" s="1"/>
  <c r="L130" i="25"/>
  <c r="J133" i="35" s="1"/>
  <c r="S129" i="25"/>
  <c r="R129" i="25"/>
  <c r="Q129" i="25"/>
  <c r="J132" i="40" s="1"/>
  <c r="P129" i="25"/>
  <c r="M129" i="25"/>
  <c r="J132" i="36" s="1"/>
  <c r="L129" i="25"/>
  <c r="S128" i="25"/>
  <c r="R128" i="25"/>
  <c r="Q128" i="25"/>
  <c r="J131" i="40" s="1"/>
  <c r="P128" i="25"/>
  <c r="M128" i="25"/>
  <c r="J131" i="36" s="1"/>
  <c r="L128" i="25"/>
  <c r="S127" i="25"/>
  <c r="R127" i="25"/>
  <c r="Q127" i="25"/>
  <c r="J130" i="40" s="1"/>
  <c r="P127" i="25"/>
  <c r="J130" i="39" s="1"/>
  <c r="M127" i="25"/>
  <c r="J130" i="36" s="1"/>
  <c r="L127" i="25"/>
  <c r="S126" i="25"/>
  <c r="R126" i="25"/>
  <c r="Q126" i="25"/>
  <c r="J129" i="40" s="1"/>
  <c r="P126" i="25"/>
  <c r="M126" i="25"/>
  <c r="J129" i="36" s="1"/>
  <c r="L126" i="25"/>
  <c r="S125" i="25"/>
  <c r="R125" i="25"/>
  <c r="Q125" i="25"/>
  <c r="J128" i="40" s="1"/>
  <c r="P125" i="25"/>
  <c r="M125" i="25"/>
  <c r="J128" i="36" s="1"/>
  <c r="L125" i="25"/>
  <c r="J128" i="35" s="1"/>
  <c r="S124" i="25"/>
  <c r="S429" i="27" s="1"/>
  <c r="R124" i="25"/>
  <c r="Q124" i="25"/>
  <c r="J127" i="40" s="1"/>
  <c r="P124" i="25"/>
  <c r="M124" i="25"/>
  <c r="J127" i="36" s="1"/>
  <c r="L124" i="25"/>
  <c r="J127" i="35" s="1"/>
  <c r="S121" i="25"/>
  <c r="R121" i="25"/>
  <c r="Q121" i="25"/>
  <c r="J124" i="40" s="1"/>
  <c r="P121" i="25"/>
  <c r="M121" i="25"/>
  <c r="J124" i="36" s="1"/>
  <c r="L121" i="25"/>
  <c r="J124" i="35" s="1"/>
  <c r="S120" i="25"/>
  <c r="R120" i="25"/>
  <c r="Q120" i="25"/>
  <c r="J123" i="40" s="1"/>
  <c r="P120" i="25"/>
  <c r="J123" i="39" s="1"/>
  <c r="M120" i="25"/>
  <c r="J123" i="36" s="1"/>
  <c r="L120" i="25"/>
  <c r="J123" i="35" s="1"/>
  <c r="S119" i="25"/>
  <c r="R119" i="25"/>
  <c r="Q119" i="25"/>
  <c r="J122" i="40" s="1"/>
  <c r="P119" i="25"/>
  <c r="J122" i="39" s="1"/>
  <c r="M119" i="25"/>
  <c r="J122" i="36" s="1"/>
  <c r="L119" i="25"/>
  <c r="J122" i="35" s="1"/>
  <c r="S118" i="25"/>
  <c r="R118" i="25"/>
  <c r="Q118" i="25"/>
  <c r="J121" i="40" s="1"/>
  <c r="P118" i="25"/>
  <c r="M118" i="25"/>
  <c r="J121" i="36" s="1"/>
  <c r="L118" i="25"/>
  <c r="J121" i="35" s="1"/>
  <c r="S117" i="25"/>
  <c r="S422" i="27" s="1"/>
  <c r="R117" i="25"/>
  <c r="Q117" i="25"/>
  <c r="J120" i="40" s="1"/>
  <c r="P117" i="25"/>
  <c r="M117" i="25"/>
  <c r="J120" i="36" s="1"/>
  <c r="L117" i="25"/>
  <c r="J120" i="35" s="1"/>
  <c r="S116" i="25"/>
  <c r="R116" i="25"/>
  <c r="Q116" i="25"/>
  <c r="J119" i="40" s="1"/>
  <c r="P116" i="25"/>
  <c r="M116" i="25"/>
  <c r="J119" i="36" s="1"/>
  <c r="L116" i="25"/>
  <c r="J119" i="35" s="1"/>
  <c r="S115" i="25"/>
  <c r="R115" i="25"/>
  <c r="J118" i="41" s="1"/>
  <c r="Q115" i="25"/>
  <c r="J118" i="40" s="1"/>
  <c r="P115" i="25"/>
  <c r="M115" i="25"/>
  <c r="J118" i="36" s="1"/>
  <c r="L115" i="25"/>
  <c r="S114" i="25"/>
  <c r="R114" i="25"/>
  <c r="J117" i="41" s="1"/>
  <c r="Q114" i="25"/>
  <c r="J117" i="40" s="1"/>
  <c r="P114" i="25"/>
  <c r="M114" i="25"/>
  <c r="J117" i="36" s="1"/>
  <c r="L114" i="25"/>
  <c r="S113" i="25"/>
  <c r="R113" i="25"/>
  <c r="Q113" i="25"/>
  <c r="J116" i="40" s="1"/>
  <c r="P113" i="25"/>
  <c r="M113" i="25"/>
  <c r="J116" i="36" s="1"/>
  <c r="L113" i="25"/>
  <c r="M112" i="25"/>
  <c r="J115" i="36" s="1"/>
  <c r="P112" i="25"/>
  <c r="Q112" i="25"/>
  <c r="J115" i="40" s="1"/>
  <c r="R112" i="25"/>
  <c r="S112" i="25"/>
  <c r="L112" i="25"/>
  <c r="S105" i="25"/>
  <c r="R105" i="25"/>
  <c r="J108" i="41" s="1"/>
  <c r="Q105" i="25"/>
  <c r="J108" i="40" s="1"/>
  <c r="P105" i="25"/>
  <c r="J108" i="39" s="1"/>
  <c r="M105" i="25"/>
  <c r="J108" i="36" s="1"/>
  <c r="L105" i="25"/>
  <c r="S104" i="25"/>
  <c r="R104" i="25"/>
  <c r="J107" i="41" s="1"/>
  <c r="Q104" i="25"/>
  <c r="J107" i="40" s="1"/>
  <c r="P104" i="25"/>
  <c r="J107" i="39" s="1"/>
  <c r="M104" i="25"/>
  <c r="J107" i="36" s="1"/>
  <c r="L104" i="25"/>
  <c r="S103" i="25"/>
  <c r="R103" i="25"/>
  <c r="J106" i="41" s="1"/>
  <c r="Q103" i="25"/>
  <c r="J106" i="40" s="1"/>
  <c r="P103" i="25"/>
  <c r="J106" i="39" s="1"/>
  <c r="M103" i="25"/>
  <c r="J106" i="36" s="1"/>
  <c r="L103" i="25"/>
  <c r="S102" i="25"/>
  <c r="R102" i="25"/>
  <c r="J105" i="41" s="1"/>
  <c r="Q102" i="25"/>
  <c r="J105" i="40" s="1"/>
  <c r="P102" i="25"/>
  <c r="J105" i="39" s="1"/>
  <c r="M102" i="25"/>
  <c r="J105" i="36" s="1"/>
  <c r="L102" i="25"/>
  <c r="S99" i="25"/>
  <c r="R99" i="25"/>
  <c r="J102" i="41" s="1"/>
  <c r="Q99" i="25"/>
  <c r="J102" i="40" s="1"/>
  <c r="P99" i="25"/>
  <c r="M99" i="25"/>
  <c r="J102" i="36" s="1"/>
  <c r="L99" i="25"/>
  <c r="L404" i="27" s="1"/>
  <c r="S98" i="25"/>
  <c r="R98" i="25"/>
  <c r="Q98" i="25"/>
  <c r="J101" i="40" s="1"/>
  <c r="P98" i="25"/>
  <c r="M98" i="25"/>
  <c r="J101" i="36" s="1"/>
  <c r="L98" i="25"/>
  <c r="S97" i="25"/>
  <c r="R97" i="25"/>
  <c r="Q97" i="25"/>
  <c r="J100" i="40" s="1"/>
  <c r="P97" i="25"/>
  <c r="M97" i="25"/>
  <c r="J100" i="36" s="1"/>
  <c r="L97" i="25"/>
  <c r="S96" i="25"/>
  <c r="R96" i="25"/>
  <c r="Q96" i="25"/>
  <c r="J99" i="40" s="1"/>
  <c r="P96" i="25"/>
  <c r="M96" i="25"/>
  <c r="J99" i="36" s="1"/>
  <c r="L96" i="25"/>
  <c r="S89" i="25"/>
  <c r="R89" i="25"/>
  <c r="J92" i="41" s="1"/>
  <c r="Q89" i="25"/>
  <c r="J92" i="40" s="1"/>
  <c r="P89" i="25"/>
  <c r="J92" i="39" s="1"/>
  <c r="M89" i="25"/>
  <c r="J92" i="36" s="1"/>
  <c r="L89" i="25"/>
  <c r="J92" i="35" s="1"/>
  <c r="S88" i="25"/>
  <c r="R88" i="25"/>
  <c r="J91" i="41" s="1"/>
  <c r="Q88" i="25"/>
  <c r="J91" i="40" s="1"/>
  <c r="P88" i="25"/>
  <c r="J91" i="39" s="1"/>
  <c r="M88" i="25"/>
  <c r="J91" i="36" s="1"/>
  <c r="L88" i="25"/>
  <c r="J91" i="35" s="1"/>
  <c r="S87" i="25"/>
  <c r="R87" i="25"/>
  <c r="J90" i="41" s="1"/>
  <c r="Q87" i="25"/>
  <c r="J90" i="40" s="1"/>
  <c r="P87" i="25"/>
  <c r="J90" i="39" s="1"/>
  <c r="M87" i="25"/>
  <c r="J90" i="36" s="1"/>
  <c r="L87" i="25"/>
  <c r="J90" i="35" s="1"/>
  <c r="S86" i="25"/>
  <c r="R86" i="25"/>
  <c r="J89" i="41" s="1"/>
  <c r="Q86" i="25"/>
  <c r="J89" i="40" s="1"/>
  <c r="P86" i="25"/>
  <c r="J89" i="39" s="1"/>
  <c r="M86" i="25"/>
  <c r="J89" i="36" s="1"/>
  <c r="L86" i="25"/>
  <c r="J89" i="35" s="1"/>
  <c r="S83" i="25"/>
  <c r="R83" i="25"/>
  <c r="Q83" i="25"/>
  <c r="J86" i="40" s="1"/>
  <c r="P83" i="25"/>
  <c r="J86" i="39" s="1"/>
  <c r="M83" i="25"/>
  <c r="J86" i="36" s="1"/>
  <c r="L83" i="25"/>
  <c r="J86" i="35" s="1"/>
  <c r="S82" i="25"/>
  <c r="S387" i="27" s="1"/>
  <c r="R82" i="25"/>
  <c r="Q82" i="25"/>
  <c r="J85" i="40" s="1"/>
  <c r="P82" i="25"/>
  <c r="M82" i="25"/>
  <c r="J85" i="36" s="1"/>
  <c r="L82" i="25"/>
  <c r="J85" i="35" s="1"/>
  <c r="S81" i="25"/>
  <c r="R81" i="25"/>
  <c r="Q81" i="25"/>
  <c r="J84" i="40" s="1"/>
  <c r="P81" i="25"/>
  <c r="J84" i="39" s="1"/>
  <c r="M81" i="25"/>
  <c r="J84" i="36" s="1"/>
  <c r="L81" i="25"/>
  <c r="S80" i="25"/>
  <c r="R80" i="25"/>
  <c r="Q80" i="25"/>
  <c r="J83" i="40" s="1"/>
  <c r="P80" i="25"/>
  <c r="M80" i="25"/>
  <c r="J83" i="36" s="1"/>
  <c r="L80" i="25"/>
  <c r="S71" i="25"/>
  <c r="R71" i="25"/>
  <c r="J74" i="41" s="1"/>
  <c r="P71" i="25"/>
  <c r="J74" i="39" s="1"/>
  <c r="M71" i="25"/>
  <c r="J74" i="36" s="1"/>
  <c r="L71" i="25"/>
  <c r="J74" i="35" s="1"/>
  <c r="S70" i="25"/>
  <c r="R70" i="25"/>
  <c r="J73" i="41" s="1"/>
  <c r="P70" i="25"/>
  <c r="J73" i="39" s="1"/>
  <c r="M70" i="25"/>
  <c r="J73" i="36" s="1"/>
  <c r="L70" i="25"/>
  <c r="J73" i="35" s="1"/>
  <c r="S68" i="25"/>
  <c r="R68" i="25"/>
  <c r="J71" i="41" s="1"/>
  <c r="P68" i="25"/>
  <c r="J71" i="39" s="1"/>
  <c r="M68" i="25"/>
  <c r="J71" i="36" s="1"/>
  <c r="L68" i="25"/>
  <c r="J71" i="35" s="1"/>
  <c r="S67" i="25"/>
  <c r="R67" i="25"/>
  <c r="J70" i="41" s="1"/>
  <c r="P67" i="25"/>
  <c r="J70" i="39" s="1"/>
  <c r="M67" i="25"/>
  <c r="J70" i="36" s="1"/>
  <c r="L67" i="25"/>
  <c r="J70" i="35" s="1"/>
  <c r="S66" i="25"/>
  <c r="R66" i="25"/>
  <c r="J69" i="41" s="1"/>
  <c r="P66" i="25"/>
  <c r="J69" i="39" s="1"/>
  <c r="M66" i="25"/>
  <c r="J69" i="36" s="1"/>
  <c r="L66" i="25"/>
  <c r="J69" i="35" s="1"/>
  <c r="S65" i="25"/>
  <c r="R65" i="25"/>
  <c r="J68" i="41" s="1"/>
  <c r="P65" i="25"/>
  <c r="J68" i="39" s="1"/>
  <c r="M65" i="25"/>
  <c r="J68" i="36" s="1"/>
  <c r="L65" i="25"/>
  <c r="J68" i="35" s="1"/>
  <c r="S64" i="25"/>
  <c r="R64" i="25"/>
  <c r="J67" i="41" s="1"/>
  <c r="P64" i="25"/>
  <c r="J67" i="39" s="1"/>
  <c r="M64" i="25"/>
  <c r="J67" i="36" s="1"/>
  <c r="L64" i="25"/>
  <c r="J67" i="35" s="1"/>
  <c r="S63" i="25"/>
  <c r="R63" i="25"/>
  <c r="J66" i="41" s="1"/>
  <c r="P63" i="25"/>
  <c r="J66" i="39" s="1"/>
  <c r="M63" i="25"/>
  <c r="J66" i="36" s="1"/>
  <c r="L63" i="25"/>
  <c r="J66" i="35" s="1"/>
  <c r="S62" i="25"/>
  <c r="R62" i="25"/>
  <c r="J65" i="41" s="1"/>
  <c r="P62" i="25"/>
  <c r="J65" i="39" s="1"/>
  <c r="M62" i="25"/>
  <c r="J65" i="36" s="1"/>
  <c r="L62" i="25"/>
  <c r="J65" i="35" s="1"/>
  <c r="S59" i="25"/>
  <c r="R59" i="25"/>
  <c r="J62" i="41" s="1"/>
  <c r="P59" i="25"/>
  <c r="J62" i="39" s="1"/>
  <c r="M59" i="25"/>
  <c r="J62" i="36" s="1"/>
  <c r="L59" i="25"/>
  <c r="J62" i="35" s="1"/>
  <c r="S58" i="25"/>
  <c r="R58" i="25"/>
  <c r="J61" i="41" s="1"/>
  <c r="P58" i="25"/>
  <c r="J61" i="39" s="1"/>
  <c r="M58" i="25"/>
  <c r="J61" i="36" s="1"/>
  <c r="L58" i="25"/>
  <c r="J61" i="35" s="1"/>
  <c r="S57" i="25"/>
  <c r="R57" i="25"/>
  <c r="J60" i="41" s="1"/>
  <c r="P57" i="25"/>
  <c r="J60" i="39" s="1"/>
  <c r="M57" i="25"/>
  <c r="J60" i="36" s="1"/>
  <c r="L57" i="25"/>
  <c r="J60" i="35" s="1"/>
  <c r="S56" i="25"/>
  <c r="R56" i="25"/>
  <c r="J59" i="41" s="1"/>
  <c r="P56" i="25"/>
  <c r="J59" i="39" s="1"/>
  <c r="M56" i="25"/>
  <c r="J59" i="36" s="1"/>
  <c r="L56" i="25"/>
  <c r="J59" i="35" s="1"/>
  <c r="S55" i="25"/>
  <c r="R55" i="25"/>
  <c r="J58" i="41" s="1"/>
  <c r="P55" i="25"/>
  <c r="J58" i="39" s="1"/>
  <c r="M55" i="25"/>
  <c r="J58" i="36" s="1"/>
  <c r="L55" i="25"/>
  <c r="J58" i="35" s="1"/>
  <c r="S54" i="25"/>
  <c r="R54" i="25"/>
  <c r="J57" i="41" s="1"/>
  <c r="P54" i="25"/>
  <c r="J57" i="39" s="1"/>
  <c r="M54" i="25"/>
  <c r="J57" i="36" s="1"/>
  <c r="L54" i="25"/>
  <c r="J57" i="35" s="1"/>
  <c r="S53" i="25"/>
  <c r="R53" i="25"/>
  <c r="J56" i="41" s="1"/>
  <c r="P53" i="25"/>
  <c r="J56" i="39" s="1"/>
  <c r="M53" i="25"/>
  <c r="J56" i="36" s="1"/>
  <c r="L53" i="25"/>
  <c r="J56" i="35" s="1"/>
  <c r="S52" i="25"/>
  <c r="R52" i="25"/>
  <c r="J55" i="41" s="1"/>
  <c r="P52" i="25"/>
  <c r="J55" i="39" s="1"/>
  <c r="M52" i="25"/>
  <c r="J55" i="36" s="1"/>
  <c r="L52" i="25"/>
  <c r="J55" i="35" s="1"/>
  <c r="S51" i="25"/>
  <c r="R51" i="25"/>
  <c r="J54" i="41" s="1"/>
  <c r="P51" i="25"/>
  <c r="J54" i="39" s="1"/>
  <c r="M51" i="25"/>
  <c r="J54" i="36" s="1"/>
  <c r="L51" i="25"/>
  <c r="J54" i="35" s="1"/>
  <c r="S50" i="25"/>
  <c r="R50" i="25"/>
  <c r="J53" i="41" s="1"/>
  <c r="P50" i="25"/>
  <c r="J53" i="39" s="1"/>
  <c r="M50" i="25"/>
  <c r="J53" i="36" s="1"/>
  <c r="L50" i="25"/>
  <c r="J53" i="35" s="1"/>
  <c r="S43" i="25"/>
  <c r="R43" i="25"/>
  <c r="J46" i="41" s="1"/>
  <c r="P43" i="25"/>
  <c r="J46" i="39" s="1"/>
  <c r="M43" i="25"/>
  <c r="J46" i="36" s="1"/>
  <c r="L43" i="25"/>
  <c r="J46" i="35" s="1"/>
  <c r="S42" i="25"/>
  <c r="R42" i="25"/>
  <c r="J45" i="41" s="1"/>
  <c r="P42" i="25"/>
  <c r="J45" i="39" s="1"/>
  <c r="M42" i="25"/>
  <c r="J45" i="36" s="1"/>
  <c r="L42" i="25"/>
  <c r="J45" i="35" s="1"/>
  <c r="S41" i="25"/>
  <c r="R41" i="25"/>
  <c r="J44" i="41" s="1"/>
  <c r="P41" i="25"/>
  <c r="J44" i="39" s="1"/>
  <c r="M41" i="25"/>
  <c r="J44" i="36" s="1"/>
  <c r="L41" i="25"/>
  <c r="J44" i="35" s="1"/>
  <c r="S40" i="25"/>
  <c r="R40" i="25"/>
  <c r="J43" i="41" s="1"/>
  <c r="P40" i="25"/>
  <c r="J43" i="39" s="1"/>
  <c r="M40" i="25"/>
  <c r="J43" i="36" s="1"/>
  <c r="L40" i="25"/>
  <c r="J43" i="35" s="1"/>
  <c r="S37" i="25"/>
  <c r="R37" i="25"/>
  <c r="J40" i="41" s="1"/>
  <c r="P37" i="25"/>
  <c r="J40" i="39" s="1"/>
  <c r="M37" i="25"/>
  <c r="J40" i="36" s="1"/>
  <c r="L37" i="25"/>
  <c r="J40" i="35" s="1"/>
  <c r="S36" i="25"/>
  <c r="R36" i="25"/>
  <c r="J39" i="41" s="1"/>
  <c r="P36" i="25"/>
  <c r="J39" i="39" s="1"/>
  <c r="M36" i="25"/>
  <c r="J39" i="36" s="1"/>
  <c r="L36" i="25"/>
  <c r="J39" i="35" s="1"/>
  <c r="S35" i="25"/>
  <c r="R35" i="25"/>
  <c r="J38" i="41" s="1"/>
  <c r="P35" i="25"/>
  <c r="M35" i="25"/>
  <c r="J38" i="36" s="1"/>
  <c r="L35" i="25"/>
  <c r="S34" i="25"/>
  <c r="R34" i="25"/>
  <c r="J37" i="41" s="1"/>
  <c r="P34" i="25"/>
  <c r="J37" i="39" s="1"/>
  <c r="M34" i="25"/>
  <c r="J37" i="36" s="1"/>
  <c r="L34" i="25"/>
  <c r="J37" i="35" s="1"/>
  <c r="U174" i="21"/>
  <c r="J72" i="35"/>
  <c r="J72" i="36"/>
  <c r="P69" i="25"/>
  <c r="J72" i="39" s="1"/>
  <c r="R69" i="25"/>
  <c r="J72" i="41" s="1"/>
  <c r="S69" i="25"/>
  <c r="U204" i="21"/>
  <c r="U205" i="21"/>
  <c r="U206" i="21"/>
  <c r="U207" i="21"/>
  <c r="U208" i="21"/>
  <c r="U209" i="21"/>
  <c r="U172" i="21"/>
  <c r="U171" i="21"/>
  <c r="U164" i="21"/>
  <c r="U159" i="21"/>
  <c r="U158" i="21"/>
  <c r="U157" i="21"/>
  <c r="U156" i="21"/>
  <c r="U155" i="21"/>
  <c r="U152" i="21"/>
  <c r="U151" i="21"/>
  <c r="U150" i="21"/>
  <c r="U149" i="21"/>
  <c r="U148" i="21"/>
  <c r="U147" i="21"/>
  <c r="X117" i="21"/>
  <c r="U117" i="21"/>
  <c r="W117" i="21"/>
  <c r="X115" i="21"/>
  <c r="U115" i="21"/>
  <c r="W115" i="21"/>
  <c r="X114" i="21"/>
  <c r="U114" i="21"/>
  <c r="W114" i="21"/>
  <c r="X108" i="21"/>
  <c r="U108" i="21"/>
  <c r="W108" i="21"/>
  <c r="X103" i="21"/>
  <c r="U103" i="21"/>
  <c r="W103" i="21"/>
  <c r="X102" i="21"/>
  <c r="U102" i="21"/>
  <c r="W102" i="21"/>
  <c r="X101" i="21"/>
  <c r="O101" i="21" s="1"/>
  <c r="U101" i="21"/>
  <c r="W101" i="21"/>
  <c r="N101" i="21" s="1"/>
  <c r="X100" i="21"/>
  <c r="U100" i="21"/>
  <c r="W100" i="21"/>
  <c r="X99" i="21"/>
  <c r="O99" i="21" s="1"/>
  <c r="U99" i="21"/>
  <c r="W99" i="21"/>
  <c r="N99" i="21" s="1"/>
  <c r="U96" i="21"/>
  <c r="O95" i="21"/>
  <c r="U95" i="21"/>
  <c r="N95" i="21"/>
  <c r="U94" i="21"/>
  <c r="O93" i="21"/>
  <c r="U93" i="21"/>
  <c r="N93" i="21"/>
  <c r="U92" i="21"/>
  <c r="O91" i="21"/>
  <c r="U91" i="21"/>
  <c r="N91" i="21"/>
  <c r="U34" i="21"/>
  <c r="U35" i="21"/>
  <c r="U36" i="21"/>
  <c r="U37" i="21"/>
  <c r="U38" i="21"/>
  <c r="U39" i="21"/>
  <c r="W42" i="21"/>
  <c r="W43" i="21"/>
  <c r="W44" i="21"/>
  <c r="W45" i="21"/>
  <c r="W46" i="21"/>
  <c r="X42" i="21"/>
  <c r="O42" i="21" s="1"/>
  <c r="X43" i="21"/>
  <c r="X44" i="21"/>
  <c r="O44" i="21" s="1"/>
  <c r="X45" i="21"/>
  <c r="X46" i="21"/>
  <c r="O46" i="21" s="1"/>
  <c r="U42" i="21"/>
  <c r="U43" i="21"/>
  <c r="U44" i="21"/>
  <c r="U45" i="21"/>
  <c r="U46" i="21"/>
  <c r="W51" i="21"/>
  <c r="X51" i="21"/>
  <c r="U51" i="21"/>
  <c r="W59" i="21"/>
  <c r="X59" i="21"/>
  <c r="O77" i="21" s="1"/>
  <c r="U59" i="21"/>
  <c r="W58" i="21"/>
  <c r="X58" i="21"/>
  <c r="U58" i="21"/>
  <c r="W61" i="21"/>
  <c r="X61" i="21"/>
  <c r="O79" i="21" s="1"/>
  <c r="U61" i="21"/>
  <c r="M43" i="21"/>
  <c r="M44" i="21"/>
  <c r="M45" i="21"/>
  <c r="M46" i="21"/>
  <c r="N48" i="26"/>
  <c r="N49" i="26"/>
  <c r="N52" i="26"/>
  <c r="N53" i="26"/>
  <c r="N56" i="26"/>
  <c r="N57" i="26"/>
  <c r="S48" i="26"/>
  <c r="S49" i="26"/>
  <c r="S52" i="26"/>
  <c r="S53" i="26"/>
  <c r="S56" i="26"/>
  <c r="S57" i="26"/>
  <c r="L48" i="26"/>
  <c r="L49" i="26"/>
  <c r="L52" i="26"/>
  <c r="L53" i="26"/>
  <c r="L56" i="26"/>
  <c r="L57" i="26"/>
  <c r="M48" i="26"/>
  <c r="M49" i="26"/>
  <c r="M52" i="26"/>
  <c r="M53" i="26"/>
  <c r="M56" i="26"/>
  <c r="M57" i="26"/>
  <c r="O48" i="26"/>
  <c r="O49" i="26"/>
  <c r="O52" i="26"/>
  <c r="O53" i="26"/>
  <c r="O56" i="26"/>
  <c r="O57" i="26"/>
  <c r="P48" i="26"/>
  <c r="P49" i="26"/>
  <c r="P52" i="26"/>
  <c r="P53" i="26"/>
  <c r="P56" i="26"/>
  <c r="P57" i="26"/>
  <c r="Q48" i="26"/>
  <c r="Q49" i="26"/>
  <c r="Q52" i="26"/>
  <c r="Q53" i="26"/>
  <c r="Q56" i="26"/>
  <c r="Q57" i="26"/>
  <c r="Q59" i="26" s="1"/>
  <c r="Q66" i="26" s="1"/>
  <c r="Q36" i="33" s="1"/>
  <c r="R48" i="26"/>
  <c r="R49" i="26"/>
  <c r="R52" i="26"/>
  <c r="R53" i="26"/>
  <c r="R56" i="26"/>
  <c r="J56" i="26" s="1"/>
  <c r="R57" i="26"/>
  <c r="N31" i="26"/>
  <c r="N32" i="26"/>
  <c r="N35" i="26"/>
  <c r="N36" i="26"/>
  <c r="N39" i="26"/>
  <c r="N40" i="26"/>
  <c r="S31" i="26"/>
  <c r="S32" i="26"/>
  <c r="S35" i="26"/>
  <c r="S36" i="26"/>
  <c r="S39" i="26"/>
  <c r="S40" i="26"/>
  <c r="N14" i="26"/>
  <c r="N15" i="26"/>
  <c r="N18" i="26"/>
  <c r="N19" i="26"/>
  <c r="N22" i="26"/>
  <c r="N23" i="26"/>
  <c r="S14" i="26"/>
  <c r="S15" i="26"/>
  <c r="S18" i="26"/>
  <c r="S19" i="26"/>
  <c r="S22" i="26"/>
  <c r="S23" i="26"/>
  <c r="M14" i="26"/>
  <c r="M15" i="26"/>
  <c r="M18" i="26"/>
  <c r="M19" i="26"/>
  <c r="M22" i="26"/>
  <c r="M23" i="26"/>
  <c r="O14" i="26"/>
  <c r="O15" i="26"/>
  <c r="O18" i="26"/>
  <c r="O19" i="26"/>
  <c r="O22" i="26"/>
  <c r="O23" i="26"/>
  <c r="P14" i="26"/>
  <c r="P15" i="26"/>
  <c r="P18" i="26"/>
  <c r="P19" i="26"/>
  <c r="P22" i="26"/>
  <c r="P23" i="26"/>
  <c r="Q14" i="26"/>
  <c r="Q15" i="26"/>
  <c r="Q18" i="26"/>
  <c r="Q19" i="26"/>
  <c r="Q22" i="26"/>
  <c r="Q23" i="26"/>
  <c r="R14" i="26"/>
  <c r="R15" i="26"/>
  <c r="R18" i="26"/>
  <c r="R19" i="26"/>
  <c r="R22" i="26"/>
  <c r="R23" i="26"/>
  <c r="M31" i="26"/>
  <c r="M32" i="26"/>
  <c r="M35" i="26"/>
  <c r="M36" i="26"/>
  <c r="M39" i="26"/>
  <c r="M40" i="26"/>
  <c r="O31" i="26"/>
  <c r="O32" i="26"/>
  <c r="O35" i="26"/>
  <c r="O36" i="26"/>
  <c r="O39" i="26"/>
  <c r="O40" i="26"/>
  <c r="O42" i="26" s="1"/>
  <c r="O65" i="26" s="1"/>
  <c r="O35" i="33" s="1"/>
  <c r="P31" i="26"/>
  <c r="P32" i="26"/>
  <c r="P35" i="26"/>
  <c r="P36" i="26"/>
  <c r="P39" i="26"/>
  <c r="P40" i="26"/>
  <c r="Q31" i="26"/>
  <c r="Q32" i="26"/>
  <c r="Q35" i="26"/>
  <c r="Q36" i="26"/>
  <c r="Q39" i="26"/>
  <c r="Q40" i="26"/>
  <c r="R31" i="26"/>
  <c r="R32" i="26"/>
  <c r="R35" i="26"/>
  <c r="R36" i="26"/>
  <c r="R39" i="26"/>
  <c r="R40" i="26"/>
  <c r="L31" i="26"/>
  <c r="L32" i="26"/>
  <c r="L35" i="26"/>
  <c r="L36" i="26"/>
  <c r="L39" i="26"/>
  <c r="L40" i="26"/>
  <c r="J14" i="26"/>
  <c r="L15" i="26"/>
  <c r="L18" i="26"/>
  <c r="J18" i="26" s="1"/>
  <c r="L19" i="26"/>
  <c r="L22" i="26"/>
  <c r="L23" i="26"/>
  <c r="L125" i="21"/>
  <c r="L99" i="21"/>
  <c r="L100" i="21"/>
  <c r="L101" i="21"/>
  <c r="L102" i="21"/>
  <c r="L103" i="21"/>
  <c r="L155" i="21"/>
  <c r="L156" i="21"/>
  <c r="L157" i="21"/>
  <c r="L158" i="21"/>
  <c r="L159" i="21"/>
  <c r="L212" i="21"/>
  <c r="L213" i="21"/>
  <c r="L214" i="21"/>
  <c r="L215" i="21"/>
  <c r="L216" i="21"/>
  <c r="L108" i="21"/>
  <c r="L132" i="21" s="1"/>
  <c r="L164" i="21"/>
  <c r="L189" i="21" s="1"/>
  <c r="L221" i="21"/>
  <c r="L115" i="21"/>
  <c r="L133" i="21"/>
  <c r="L172" i="21"/>
  <c r="L190" i="21" s="1"/>
  <c r="L229" i="21"/>
  <c r="L247" i="21" s="1"/>
  <c r="L114" i="21"/>
  <c r="L134" i="21"/>
  <c r="L171" i="21"/>
  <c r="L191" i="21" s="1"/>
  <c r="L228" i="21"/>
  <c r="L248" i="21" s="1"/>
  <c r="L231" i="21"/>
  <c r="L249" i="21" s="1"/>
  <c r="L117" i="21"/>
  <c r="L135" i="21" s="1"/>
  <c r="L174" i="21"/>
  <c r="L192" i="21" s="1"/>
  <c r="L14" i="27"/>
  <c r="L15" i="27"/>
  <c r="L18" i="27"/>
  <c r="L19" i="27"/>
  <c r="L22" i="27"/>
  <c r="L23" i="27"/>
  <c r="L24" i="27"/>
  <c r="L25" i="27"/>
  <c r="L35" i="27"/>
  <c r="L36" i="27"/>
  <c r="L37" i="27"/>
  <c r="L38" i="27"/>
  <c r="L41" i="27"/>
  <c r="L42" i="27"/>
  <c r="L43" i="27"/>
  <c r="L44" i="27"/>
  <c r="L51" i="27"/>
  <c r="L52" i="27"/>
  <c r="L53" i="27"/>
  <c r="L54" i="27"/>
  <c r="L55" i="27"/>
  <c r="L56" i="27"/>
  <c r="L57" i="27"/>
  <c r="L58" i="27"/>
  <c r="L59" i="27"/>
  <c r="L60" i="27"/>
  <c r="L63" i="27"/>
  <c r="L64" i="27"/>
  <c r="L65" i="27"/>
  <c r="L66" i="27"/>
  <c r="L67" i="27"/>
  <c r="L68" i="27"/>
  <c r="L69" i="27"/>
  <c r="L70" i="27"/>
  <c r="L71" i="27"/>
  <c r="L72" i="27"/>
  <c r="L162" i="27"/>
  <c r="L163" i="27"/>
  <c r="L190" i="27"/>
  <c r="L194" i="27"/>
  <c r="L143" i="27"/>
  <c r="L141" i="27"/>
  <c r="L142" i="27"/>
  <c r="J123" i="28"/>
  <c r="M163" i="27"/>
  <c r="N163" i="27"/>
  <c r="O163" i="27"/>
  <c r="P163" i="27"/>
  <c r="Q163" i="27"/>
  <c r="R163" i="27"/>
  <c r="S163" i="27"/>
  <c r="M162" i="27"/>
  <c r="N162" i="27"/>
  <c r="O162" i="27"/>
  <c r="P162" i="27"/>
  <c r="Q162" i="27"/>
  <c r="R162" i="27"/>
  <c r="S162" i="27"/>
  <c r="J160" i="27"/>
  <c r="J159" i="27"/>
  <c r="J158" i="27"/>
  <c r="S134" i="27"/>
  <c r="S308" i="27"/>
  <c r="R134" i="27"/>
  <c r="R308" i="27"/>
  <c r="Q134" i="27"/>
  <c r="Q308" i="27"/>
  <c r="Q438" i="27"/>
  <c r="P134" i="27"/>
  <c r="P308" i="27"/>
  <c r="O134" i="27"/>
  <c r="O308" i="27"/>
  <c r="N134" i="27"/>
  <c r="N308" i="27"/>
  <c r="M134" i="27"/>
  <c r="M308" i="27"/>
  <c r="M438" i="27"/>
  <c r="L134" i="27"/>
  <c r="L308" i="27"/>
  <c r="L438" i="27"/>
  <c r="S133" i="27"/>
  <c r="S307" i="27"/>
  <c r="R133" i="27"/>
  <c r="R307" i="27"/>
  <c r="Q133" i="27"/>
  <c r="Q307" i="27"/>
  <c r="Q437" i="27"/>
  <c r="P133" i="27"/>
  <c r="P307" i="27"/>
  <c r="O133" i="27"/>
  <c r="O307" i="27"/>
  <c r="N133" i="27"/>
  <c r="N307" i="27"/>
  <c r="M133" i="27"/>
  <c r="M307" i="27"/>
  <c r="M437" i="27"/>
  <c r="L133" i="27"/>
  <c r="L307" i="27"/>
  <c r="S132" i="27"/>
  <c r="S306" i="27"/>
  <c r="R132" i="27"/>
  <c r="R306" i="27"/>
  <c r="Q132" i="27"/>
  <c r="Q306" i="27"/>
  <c r="Q436" i="27"/>
  <c r="P132" i="27"/>
  <c r="P306" i="27"/>
  <c r="O132" i="27"/>
  <c r="O306" i="27"/>
  <c r="N132" i="27"/>
  <c r="N306" i="27"/>
  <c r="M132" i="27"/>
  <c r="M306" i="27"/>
  <c r="M436" i="27"/>
  <c r="L132" i="27"/>
  <c r="L306" i="27"/>
  <c r="S131" i="27"/>
  <c r="S305" i="27"/>
  <c r="S435" i="27"/>
  <c r="R131" i="27"/>
  <c r="R305" i="27"/>
  <c r="Q131" i="27"/>
  <c r="Q305" i="27"/>
  <c r="Q435" i="27"/>
  <c r="P131" i="27"/>
  <c r="P305" i="27"/>
  <c r="O131" i="27"/>
  <c r="O305" i="27"/>
  <c r="N131" i="27"/>
  <c r="N305" i="27"/>
  <c r="M131" i="27"/>
  <c r="M305" i="27"/>
  <c r="L131" i="27"/>
  <c r="L305" i="27"/>
  <c r="S130" i="27"/>
  <c r="S304" i="27"/>
  <c r="S434" i="27"/>
  <c r="R130" i="27"/>
  <c r="R304" i="27"/>
  <c r="Q130" i="27"/>
  <c r="Q304" i="27"/>
  <c r="Q434" i="27"/>
  <c r="P130" i="27"/>
  <c r="P304" i="27"/>
  <c r="O130" i="27"/>
  <c r="O304" i="27"/>
  <c r="N130" i="27"/>
  <c r="N304" i="27"/>
  <c r="M130" i="27"/>
  <c r="M304" i="27"/>
  <c r="M434" i="27"/>
  <c r="L130" i="27"/>
  <c r="L304" i="27"/>
  <c r="S129" i="27"/>
  <c r="S303" i="27"/>
  <c r="R129" i="27"/>
  <c r="R303" i="27"/>
  <c r="Q129" i="27"/>
  <c r="Q303" i="27"/>
  <c r="Q433" i="27"/>
  <c r="P129" i="27"/>
  <c r="P303" i="27"/>
  <c r="O129" i="27"/>
  <c r="O303" i="27"/>
  <c r="N129" i="27"/>
  <c r="N303" i="27"/>
  <c r="M129" i="27"/>
  <c r="M303" i="27"/>
  <c r="M433" i="27"/>
  <c r="L129" i="27"/>
  <c r="L303" i="27"/>
  <c r="S128" i="27"/>
  <c r="S302" i="27"/>
  <c r="S432" i="27"/>
  <c r="R128" i="27"/>
  <c r="R302" i="27"/>
  <c r="Q128" i="27"/>
  <c r="Q302" i="27"/>
  <c r="P128" i="27"/>
  <c r="P302" i="27"/>
  <c r="O128" i="27"/>
  <c r="O302" i="27"/>
  <c r="N128" i="27"/>
  <c r="N302" i="27"/>
  <c r="M128" i="27"/>
  <c r="M302" i="27"/>
  <c r="M432" i="27"/>
  <c r="L128" i="27"/>
  <c r="L302" i="27"/>
  <c r="S127" i="27"/>
  <c r="S301" i="27"/>
  <c r="S431" i="27"/>
  <c r="R127" i="27"/>
  <c r="R301" i="27"/>
  <c r="Q127" i="27"/>
  <c r="Q301" i="27"/>
  <c r="P127" i="27"/>
  <c r="P301" i="27"/>
  <c r="O127" i="27"/>
  <c r="O301" i="27"/>
  <c r="N127" i="27"/>
  <c r="N301" i="27"/>
  <c r="M127" i="27"/>
  <c r="M301" i="27"/>
  <c r="L127" i="27"/>
  <c r="L301" i="27"/>
  <c r="S126" i="27"/>
  <c r="S300" i="27"/>
  <c r="S430" i="27"/>
  <c r="R126" i="27"/>
  <c r="R300" i="27"/>
  <c r="Q126" i="27"/>
  <c r="Q300" i="27"/>
  <c r="Q430" i="27"/>
  <c r="P126" i="27"/>
  <c r="P300" i="27"/>
  <c r="O126" i="27"/>
  <c r="O300" i="27"/>
  <c r="N126" i="27"/>
  <c r="N300" i="27"/>
  <c r="M126" i="27"/>
  <c r="M300" i="27"/>
  <c r="M430" i="27"/>
  <c r="L126" i="27"/>
  <c r="L300" i="27"/>
  <c r="S125" i="27"/>
  <c r="S299" i="27"/>
  <c r="R125" i="27"/>
  <c r="R299" i="27"/>
  <c r="Q125" i="27"/>
  <c r="Q299" i="27"/>
  <c r="Q429" i="27"/>
  <c r="P125" i="27"/>
  <c r="P299" i="27"/>
  <c r="O125" i="27"/>
  <c r="O299" i="27"/>
  <c r="N125" i="27"/>
  <c r="N299" i="27"/>
  <c r="M125" i="27"/>
  <c r="M299" i="27"/>
  <c r="M429" i="27"/>
  <c r="L125" i="27"/>
  <c r="L299" i="27"/>
  <c r="S122" i="27"/>
  <c r="S296" i="27"/>
  <c r="S426" i="27"/>
  <c r="R122" i="27"/>
  <c r="R296" i="27"/>
  <c r="Q122" i="27"/>
  <c r="Q296" i="27"/>
  <c r="Q426" i="27"/>
  <c r="P122" i="27"/>
  <c r="P296" i="27"/>
  <c r="O122" i="27"/>
  <c r="O296" i="27"/>
  <c r="N122" i="27"/>
  <c r="N296" i="27"/>
  <c r="M122" i="27"/>
  <c r="M296" i="27"/>
  <c r="M426" i="27"/>
  <c r="L122" i="27"/>
  <c r="L296" i="27"/>
  <c r="L426" i="27"/>
  <c r="S121" i="27"/>
  <c r="S295" i="27"/>
  <c r="S425" i="27"/>
  <c r="R121" i="27"/>
  <c r="R295" i="27"/>
  <c r="Q121" i="27"/>
  <c r="Q295" i="27"/>
  <c r="Q425" i="27"/>
  <c r="P121" i="27"/>
  <c r="P295" i="27"/>
  <c r="O121" i="27"/>
  <c r="O295" i="27"/>
  <c r="N121" i="27"/>
  <c r="N295" i="27"/>
  <c r="M121" i="27"/>
  <c r="M295" i="27"/>
  <c r="M425" i="27"/>
  <c r="L121" i="27"/>
  <c r="L295" i="27"/>
  <c r="S120" i="27"/>
  <c r="S294" i="27"/>
  <c r="S424" i="27"/>
  <c r="R120" i="27"/>
  <c r="R294" i="27"/>
  <c r="Q120" i="27"/>
  <c r="Q294" i="27"/>
  <c r="Q424" i="27"/>
  <c r="P120" i="27"/>
  <c r="P294" i="27"/>
  <c r="O120" i="27"/>
  <c r="O294" i="27"/>
  <c r="N120" i="27"/>
  <c r="N294" i="27"/>
  <c r="M120" i="27"/>
  <c r="M294" i="27"/>
  <c r="M424" i="27"/>
  <c r="L120" i="27"/>
  <c r="L294" i="27"/>
  <c r="S119" i="27"/>
  <c r="S293" i="27"/>
  <c r="S423" i="27"/>
  <c r="R119" i="27"/>
  <c r="R293" i="27"/>
  <c r="Q119" i="27"/>
  <c r="Q293" i="27"/>
  <c r="Q423" i="27"/>
  <c r="P119" i="27"/>
  <c r="P293" i="27"/>
  <c r="O119" i="27"/>
  <c r="O293" i="27"/>
  <c r="N119" i="27"/>
  <c r="N293" i="27"/>
  <c r="M119" i="27"/>
  <c r="M293" i="27"/>
  <c r="M423" i="27"/>
  <c r="L119" i="27"/>
  <c r="L293" i="27"/>
  <c r="S118" i="27"/>
  <c r="S292" i="27"/>
  <c r="R118" i="27"/>
  <c r="R292" i="27"/>
  <c r="Q118" i="27"/>
  <c r="Q292" i="27"/>
  <c r="Q422" i="27"/>
  <c r="P118" i="27"/>
  <c r="P292" i="27"/>
  <c r="O118" i="27"/>
  <c r="O292" i="27"/>
  <c r="N118" i="27"/>
  <c r="N292" i="27"/>
  <c r="M118" i="27"/>
  <c r="M292" i="27"/>
  <c r="M422" i="27"/>
  <c r="L118" i="27"/>
  <c r="L292" i="27"/>
  <c r="L422" i="27"/>
  <c r="S117" i="27"/>
  <c r="S291" i="27"/>
  <c r="S421" i="27"/>
  <c r="R117" i="27"/>
  <c r="R291" i="27"/>
  <c r="Q117" i="27"/>
  <c r="Q291" i="27"/>
  <c r="P117" i="27"/>
  <c r="P291" i="27"/>
  <c r="O117" i="27"/>
  <c r="O291" i="27"/>
  <c r="N117" i="27"/>
  <c r="N291" i="27"/>
  <c r="M117" i="27"/>
  <c r="M291" i="27"/>
  <c r="M421" i="27"/>
  <c r="L117" i="27"/>
  <c r="L291" i="27"/>
  <c r="L421" i="27"/>
  <c r="S116" i="27"/>
  <c r="S290" i="27"/>
  <c r="S420" i="27"/>
  <c r="R116" i="27"/>
  <c r="R290" i="27"/>
  <c r="Q116" i="27"/>
  <c r="Q290" i="27"/>
  <c r="P116" i="27"/>
  <c r="P290" i="27"/>
  <c r="O116" i="27"/>
  <c r="O290" i="27"/>
  <c r="N116" i="27"/>
  <c r="N290" i="27"/>
  <c r="M116" i="27"/>
  <c r="M290" i="27"/>
  <c r="M420" i="27"/>
  <c r="L116" i="27"/>
  <c r="L290" i="27"/>
  <c r="S115" i="27"/>
  <c r="S289" i="27"/>
  <c r="S419" i="27"/>
  <c r="R115" i="27"/>
  <c r="R289" i="27"/>
  <c r="Q115" i="27"/>
  <c r="Q289" i="27"/>
  <c r="Q419" i="27"/>
  <c r="P115" i="27"/>
  <c r="P289" i="27"/>
  <c r="O115" i="27"/>
  <c r="O289" i="27"/>
  <c r="N115" i="27"/>
  <c r="N289" i="27"/>
  <c r="M115" i="27"/>
  <c r="M289" i="27"/>
  <c r="L115" i="27"/>
  <c r="L289" i="27"/>
  <c r="S114" i="27"/>
  <c r="S288" i="27"/>
  <c r="S418" i="27"/>
  <c r="R114" i="27"/>
  <c r="R288" i="27"/>
  <c r="Q114" i="27"/>
  <c r="Q288" i="27"/>
  <c r="Q418" i="27"/>
  <c r="P114" i="27"/>
  <c r="P288" i="27"/>
  <c r="O114" i="27"/>
  <c r="O288" i="27"/>
  <c r="N114" i="27"/>
  <c r="N288" i="27"/>
  <c r="M114" i="27"/>
  <c r="M288" i="27"/>
  <c r="M418" i="27"/>
  <c r="L114" i="27"/>
  <c r="L288" i="27"/>
  <c r="S113" i="27"/>
  <c r="S287" i="27"/>
  <c r="R113" i="27"/>
  <c r="R287" i="27"/>
  <c r="Q113" i="27"/>
  <c r="Q287" i="27"/>
  <c r="Q417" i="27"/>
  <c r="P113" i="27"/>
  <c r="P287" i="27"/>
  <c r="O113" i="27"/>
  <c r="O287" i="27"/>
  <c r="N113" i="27"/>
  <c r="N287" i="27"/>
  <c r="M113" i="27"/>
  <c r="M287" i="27"/>
  <c r="M417" i="27"/>
  <c r="L113" i="27"/>
  <c r="L287" i="27"/>
  <c r="S106" i="27"/>
  <c r="S280" i="27"/>
  <c r="S410" i="27"/>
  <c r="R106" i="27"/>
  <c r="R280" i="27"/>
  <c r="R410" i="27"/>
  <c r="Q106" i="27"/>
  <c r="Q280" i="27"/>
  <c r="P106" i="27"/>
  <c r="P280" i="27"/>
  <c r="P410" i="27"/>
  <c r="O106" i="27"/>
  <c r="O280" i="27"/>
  <c r="N106" i="27"/>
  <c r="N280" i="27"/>
  <c r="N410" i="27"/>
  <c r="M106" i="27"/>
  <c r="M280" i="27"/>
  <c r="M410" i="27"/>
  <c r="L106" i="27"/>
  <c r="L280" i="27"/>
  <c r="S105" i="27"/>
  <c r="S279" i="27"/>
  <c r="R105" i="27"/>
  <c r="R279" i="27"/>
  <c r="R409" i="27"/>
  <c r="Q105" i="27"/>
  <c r="Q279" i="27"/>
  <c r="Q409" i="27"/>
  <c r="P105" i="27"/>
  <c r="P279" i="27"/>
  <c r="P409" i="27"/>
  <c r="O105" i="27"/>
  <c r="O279" i="27"/>
  <c r="N105" i="27"/>
  <c r="N279" i="27"/>
  <c r="N409" i="27"/>
  <c r="M105" i="27"/>
  <c r="M279" i="27"/>
  <c r="L105" i="27"/>
  <c r="L279" i="27"/>
  <c r="S104" i="27"/>
  <c r="S278" i="27"/>
  <c r="R104" i="27"/>
  <c r="R278" i="27"/>
  <c r="R408" i="27"/>
  <c r="Q104" i="27"/>
  <c r="Q278" i="27"/>
  <c r="Q408" i="27"/>
  <c r="P104" i="27"/>
  <c r="P278" i="27"/>
  <c r="P408" i="27"/>
  <c r="O104" i="27"/>
  <c r="O278" i="27"/>
  <c r="N104" i="27"/>
  <c r="N278" i="27"/>
  <c r="N408" i="27"/>
  <c r="M104" i="27"/>
  <c r="M278" i="27"/>
  <c r="M408" i="27"/>
  <c r="L104" i="27"/>
  <c r="L278" i="27"/>
  <c r="S103" i="27"/>
  <c r="S277" i="27"/>
  <c r="R103" i="27"/>
  <c r="R277" i="27"/>
  <c r="R407" i="27"/>
  <c r="Q103" i="27"/>
  <c r="Q277" i="27"/>
  <c r="Q407" i="27"/>
  <c r="P103" i="27"/>
  <c r="P277" i="27"/>
  <c r="P407" i="27"/>
  <c r="O103" i="27"/>
  <c r="O277" i="27"/>
  <c r="N103" i="27"/>
  <c r="N277" i="27"/>
  <c r="N407" i="27"/>
  <c r="M103" i="27"/>
  <c r="M277" i="27"/>
  <c r="L103" i="27"/>
  <c r="L277" i="27"/>
  <c r="S100" i="27"/>
  <c r="S274" i="27"/>
  <c r="R100" i="27"/>
  <c r="R274" i="27"/>
  <c r="Q100" i="27"/>
  <c r="Q274" i="27"/>
  <c r="Q404" i="27"/>
  <c r="P100" i="27"/>
  <c r="P274" i="27"/>
  <c r="O100" i="27"/>
  <c r="O274" i="27"/>
  <c r="N100" i="27"/>
  <c r="N274" i="27"/>
  <c r="M100" i="27"/>
  <c r="M274" i="27"/>
  <c r="L100" i="27"/>
  <c r="L274" i="27"/>
  <c r="S99" i="27"/>
  <c r="S273" i="27"/>
  <c r="S403" i="27"/>
  <c r="R99" i="27"/>
  <c r="R273" i="27"/>
  <c r="Q99" i="27"/>
  <c r="Q273" i="27"/>
  <c r="P99" i="27"/>
  <c r="P273" i="27"/>
  <c r="O99" i="27"/>
  <c r="O273" i="27"/>
  <c r="N99" i="27"/>
  <c r="N273" i="27"/>
  <c r="M99" i="27"/>
  <c r="M273" i="27"/>
  <c r="L99" i="27"/>
  <c r="L273" i="27"/>
  <c r="S98" i="27"/>
  <c r="S272" i="27"/>
  <c r="S402" i="27"/>
  <c r="R98" i="27"/>
  <c r="R272" i="27"/>
  <c r="Q98" i="27"/>
  <c r="Q272" i="27"/>
  <c r="Q402" i="27"/>
  <c r="P98" i="27"/>
  <c r="P272" i="27"/>
  <c r="O98" i="27"/>
  <c r="O272" i="27"/>
  <c r="N98" i="27"/>
  <c r="N272" i="27"/>
  <c r="M98" i="27"/>
  <c r="M272" i="27"/>
  <c r="M402" i="27"/>
  <c r="L98" i="27"/>
  <c r="L272" i="27"/>
  <c r="S97" i="27"/>
  <c r="S271" i="27"/>
  <c r="S401" i="27"/>
  <c r="R97" i="27"/>
  <c r="R271" i="27"/>
  <c r="Q97" i="27"/>
  <c r="Q271" i="27"/>
  <c r="Q401" i="27"/>
  <c r="P97" i="27"/>
  <c r="P271" i="27"/>
  <c r="O97" i="27"/>
  <c r="O271" i="27"/>
  <c r="N97" i="27"/>
  <c r="N271" i="27"/>
  <c r="M97" i="27"/>
  <c r="M271" i="27"/>
  <c r="M401" i="27"/>
  <c r="L97" i="27"/>
  <c r="L271" i="27"/>
  <c r="S90" i="27"/>
  <c r="S264" i="27"/>
  <c r="S394" i="27"/>
  <c r="R90" i="27"/>
  <c r="R264" i="27"/>
  <c r="R394" i="27"/>
  <c r="Q90" i="27"/>
  <c r="Q264" i="27"/>
  <c r="Q394" i="27"/>
  <c r="P90" i="27"/>
  <c r="P264" i="27"/>
  <c r="P394" i="27"/>
  <c r="O90" i="27"/>
  <c r="O264" i="27"/>
  <c r="N90" i="27"/>
  <c r="N264" i="27"/>
  <c r="N394" i="27"/>
  <c r="M90" i="27"/>
  <c r="M264" i="27"/>
  <c r="M394" i="27"/>
  <c r="L90" i="27"/>
  <c r="L264" i="27"/>
  <c r="S89" i="27"/>
  <c r="S263" i="27"/>
  <c r="S393" i="27"/>
  <c r="R89" i="27"/>
  <c r="R263" i="27"/>
  <c r="R393" i="27"/>
  <c r="Q89" i="27"/>
  <c r="Q263" i="27"/>
  <c r="Q393" i="27"/>
  <c r="P89" i="27"/>
  <c r="P263" i="27"/>
  <c r="P393" i="27"/>
  <c r="O89" i="27"/>
  <c r="O263" i="27"/>
  <c r="N89" i="27"/>
  <c r="N263" i="27"/>
  <c r="N393" i="27"/>
  <c r="M89" i="27"/>
  <c r="M263" i="27"/>
  <c r="L89" i="27"/>
  <c r="L263" i="27"/>
  <c r="L393" i="27"/>
  <c r="S88" i="27"/>
  <c r="S262" i="27"/>
  <c r="S392" i="27"/>
  <c r="R88" i="27"/>
  <c r="R262" i="27"/>
  <c r="R392" i="27"/>
  <c r="Q88" i="27"/>
  <c r="Q262" i="27"/>
  <c r="Q392" i="27"/>
  <c r="P88" i="27"/>
  <c r="P262" i="27"/>
  <c r="P392" i="27"/>
  <c r="O88" i="27"/>
  <c r="O262" i="27"/>
  <c r="N88" i="27"/>
  <c r="N262" i="27"/>
  <c r="N392" i="27"/>
  <c r="M88" i="27"/>
  <c r="M262" i="27"/>
  <c r="M392" i="27"/>
  <c r="L88" i="27"/>
  <c r="L262" i="27"/>
  <c r="S87" i="27"/>
  <c r="S261" i="27"/>
  <c r="S391" i="27"/>
  <c r="R87" i="27"/>
  <c r="R261" i="27"/>
  <c r="R391" i="27"/>
  <c r="Q87" i="27"/>
  <c r="Q261" i="27"/>
  <c r="Q391" i="27"/>
  <c r="P87" i="27"/>
  <c r="P261" i="27"/>
  <c r="P391" i="27"/>
  <c r="O87" i="27"/>
  <c r="O261" i="27"/>
  <c r="N87" i="27"/>
  <c r="N261" i="27"/>
  <c r="N391" i="27"/>
  <c r="M87" i="27"/>
  <c r="M261" i="27"/>
  <c r="L87" i="27"/>
  <c r="L261" i="27"/>
  <c r="L391" i="27"/>
  <c r="S84" i="27"/>
  <c r="S258" i="27"/>
  <c r="S388" i="27"/>
  <c r="R84" i="27"/>
  <c r="R258" i="27"/>
  <c r="Q84" i="27"/>
  <c r="Q258" i="27"/>
  <c r="Q388" i="27"/>
  <c r="P84" i="27"/>
  <c r="P258" i="27"/>
  <c r="O84" i="27"/>
  <c r="O258" i="27"/>
  <c r="N84" i="27"/>
  <c r="N258" i="27"/>
  <c r="M84" i="27"/>
  <c r="M258" i="27"/>
  <c r="M388" i="27"/>
  <c r="L84" i="27"/>
  <c r="L258" i="27"/>
  <c r="S83" i="27"/>
  <c r="S257" i="27"/>
  <c r="R83" i="27"/>
  <c r="R257" i="27"/>
  <c r="Q83" i="27"/>
  <c r="Q257" i="27"/>
  <c r="Q387" i="27"/>
  <c r="P83" i="27"/>
  <c r="P257" i="27"/>
  <c r="O83" i="27"/>
  <c r="O257" i="27"/>
  <c r="N83" i="27"/>
  <c r="N257" i="27"/>
  <c r="M83" i="27"/>
  <c r="M257" i="27"/>
  <c r="M387" i="27"/>
  <c r="L83" i="27"/>
  <c r="L257" i="27"/>
  <c r="S82" i="27"/>
  <c r="S256" i="27"/>
  <c r="S386" i="27"/>
  <c r="R82" i="27"/>
  <c r="R256" i="27"/>
  <c r="Q82" i="27"/>
  <c r="Q256" i="27"/>
  <c r="Q386" i="27"/>
  <c r="P82" i="27"/>
  <c r="P256" i="27"/>
  <c r="O82" i="27"/>
  <c r="O256" i="27"/>
  <c r="N82" i="27"/>
  <c r="N256" i="27"/>
  <c r="M82" i="27"/>
  <c r="M256" i="27"/>
  <c r="M386" i="27"/>
  <c r="L82" i="27"/>
  <c r="L256" i="27"/>
  <c r="M81" i="27"/>
  <c r="M255" i="27"/>
  <c r="M385" i="27"/>
  <c r="N81" i="27"/>
  <c r="N255" i="27"/>
  <c r="O81" i="27"/>
  <c r="O255" i="27"/>
  <c r="P81" i="27"/>
  <c r="P255" i="27"/>
  <c r="Q81" i="27"/>
  <c r="Q255" i="27"/>
  <c r="Q385" i="27"/>
  <c r="R81" i="27"/>
  <c r="R255" i="27"/>
  <c r="S81" i="27"/>
  <c r="S255" i="27"/>
  <c r="S385" i="27"/>
  <c r="L81" i="27"/>
  <c r="L255" i="27"/>
  <c r="S72" i="27"/>
  <c r="R72" i="27"/>
  <c r="Q72" i="27"/>
  <c r="P72" i="27"/>
  <c r="O72" i="27"/>
  <c r="N72" i="27"/>
  <c r="M72" i="27"/>
  <c r="S71" i="27"/>
  <c r="R71" i="27"/>
  <c r="Q71" i="27"/>
  <c r="P71" i="27"/>
  <c r="O71" i="27"/>
  <c r="N71" i="27"/>
  <c r="M71" i="27"/>
  <c r="S70" i="27"/>
  <c r="R70" i="27"/>
  <c r="Q70" i="27"/>
  <c r="P70" i="27"/>
  <c r="O70" i="27"/>
  <c r="N70" i="27"/>
  <c r="M70" i="27"/>
  <c r="S69" i="27"/>
  <c r="R69" i="27"/>
  <c r="Q69" i="27"/>
  <c r="P69" i="27"/>
  <c r="O69" i="27"/>
  <c r="N69" i="27"/>
  <c r="M69" i="27"/>
  <c r="S68" i="27"/>
  <c r="R68" i="27"/>
  <c r="Q68" i="27"/>
  <c r="P68" i="27"/>
  <c r="O68" i="27"/>
  <c r="N68" i="27"/>
  <c r="M68" i="27"/>
  <c r="S67" i="27"/>
  <c r="R67" i="27"/>
  <c r="Q67" i="27"/>
  <c r="P67" i="27"/>
  <c r="O67" i="27"/>
  <c r="N67" i="27"/>
  <c r="M67" i="27"/>
  <c r="S66" i="27"/>
  <c r="R66" i="27"/>
  <c r="Q66" i="27"/>
  <c r="P66" i="27"/>
  <c r="O66" i="27"/>
  <c r="N66" i="27"/>
  <c r="M66" i="27"/>
  <c r="S65" i="27"/>
  <c r="R65" i="27"/>
  <c r="Q65" i="27"/>
  <c r="P65" i="27"/>
  <c r="O65" i="27"/>
  <c r="N65" i="27"/>
  <c r="M65" i="27"/>
  <c r="S64" i="27"/>
  <c r="R64" i="27"/>
  <c r="Q64" i="27"/>
  <c r="P64" i="27"/>
  <c r="O64" i="27"/>
  <c r="N64" i="27"/>
  <c r="M64" i="27"/>
  <c r="S63" i="27"/>
  <c r="R63" i="27"/>
  <c r="Q63" i="27"/>
  <c r="P63" i="27"/>
  <c r="O63" i="27"/>
  <c r="N63" i="27"/>
  <c r="M63" i="27"/>
  <c r="S60" i="27"/>
  <c r="R60" i="27"/>
  <c r="Q60" i="27"/>
  <c r="P60" i="27"/>
  <c r="O60" i="27"/>
  <c r="N60" i="27"/>
  <c r="M60" i="27"/>
  <c r="S59" i="27"/>
  <c r="R59" i="27"/>
  <c r="Q59" i="27"/>
  <c r="P59" i="27"/>
  <c r="O59" i="27"/>
  <c r="N59" i="27"/>
  <c r="M59" i="27"/>
  <c r="S58" i="27"/>
  <c r="R58" i="27"/>
  <c r="Q58" i="27"/>
  <c r="P58" i="27"/>
  <c r="O58" i="27"/>
  <c r="N58" i="27"/>
  <c r="M58" i="27"/>
  <c r="S57" i="27"/>
  <c r="R57" i="27"/>
  <c r="Q57" i="27"/>
  <c r="P57" i="27"/>
  <c r="O57" i="27"/>
  <c r="N57" i="27"/>
  <c r="M57" i="27"/>
  <c r="S56" i="27"/>
  <c r="R56" i="27"/>
  <c r="Q56" i="27"/>
  <c r="P56" i="27"/>
  <c r="O56" i="27"/>
  <c r="N56" i="27"/>
  <c r="M56" i="27"/>
  <c r="S55" i="27"/>
  <c r="R55" i="27"/>
  <c r="Q55" i="27"/>
  <c r="P55" i="27"/>
  <c r="O55" i="27"/>
  <c r="N55" i="27"/>
  <c r="M55" i="27"/>
  <c r="S54" i="27"/>
  <c r="R54" i="27"/>
  <c r="Q54" i="27"/>
  <c r="P54" i="27"/>
  <c r="O54" i="27"/>
  <c r="N54" i="27"/>
  <c r="M54" i="27"/>
  <c r="S53" i="27"/>
  <c r="R53" i="27"/>
  <c r="Q53" i="27"/>
  <c r="P53" i="27"/>
  <c r="O53" i="27"/>
  <c r="N53" i="27"/>
  <c r="M53" i="27"/>
  <c r="S52" i="27"/>
  <c r="R52" i="27"/>
  <c r="Q52" i="27"/>
  <c r="P52" i="27"/>
  <c r="O52" i="27"/>
  <c r="N52" i="27"/>
  <c r="M52" i="27"/>
  <c r="S51" i="27"/>
  <c r="R51" i="27"/>
  <c r="Q51" i="27"/>
  <c r="P51" i="27"/>
  <c r="O51" i="27"/>
  <c r="N51" i="27"/>
  <c r="M51" i="27"/>
  <c r="S44" i="27"/>
  <c r="R44" i="27"/>
  <c r="Q44" i="27"/>
  <c r="P44" i="27"/>
  <c r="O44" i="27"/>
  <c r="N44" i="27"/>
  <c r="M44" i="27"/>
  <c r="S43" i="27"/>
  <c r="R43" i="27"/>
  <c r="Q43" i="27"/>
  <c r="P43" i="27"/>
  <c r="O43" i="27"/>
  <c r="N43" i="27"/>
  <c r="M43" i="27"/>
  <c r="S42" i="27"/>
  <c r="R42" i="27"/>
  <c r="Q42" i="27"/>
  <c r="P42" i="27"/>
  <c r="O42" i="27"/>
  <c r="N42" i="27"/>
  <c r="M42" i="27"/>
  <c r="S41" i="27"/>
  <c r="R41" i="27"/>
  <c r="Q41" i="27"/>
  <c r="P41" i="27"/>
  <c r="O41" i="27"/>
  <c r="N41" i="27"/>
  <c r="M41" i="27"/>
  <c r="S38" i="27"/>
  <c r="R38" i="27"/>
  <c r="Q38" i="27"/>
  <c r="P38" i="27"/>
  <c r="O38" i="27"/>
  <c r="N38" i="27"/>
  <c r="M38" i="27"/>
  <c r="S37" i="27"/>
  <c r="R37" i="27"/>
  <c r="Q37" i="27"/>
  <c r="P37" i="27"/>
  <c r="O37" i="27"/>
  <c r="N37" i="27"/>
  <c r="M37" i="27"/>
  <c r="S36" i="27"/>
  <c r="R36" i="27"/>
  <c r="Q36" i="27"/>
  <c r="P36" i="27"/>
  <c r="O36" i="27"/>
  <c r="N36" i="27"/>
  <c r="M36" i="27"/>
  <c r="M35" i="27"/>
  <c r="N35" i="27"/>
  <c r="O35" i="27"/>
  <c r="P35" i="27"/>
  <c r="Q35" i="27"/>
  <c r="R35" i="27"/>
  <c r="S35" i="27"/>
  <c r="S25" i="27"/>
  <c r="S143" i="27"/>
  <c r="S152" i="27"/>
  <c r="R25" i="27"/>
  <c r="R143" i="27"/>
  <c r="R152" i="27"/>
  <c r="Q25" i="27"/>
  <c r="Q143" i="27"/>
  <c r="Q152" i="27"/>
  <c r="P25" i="27"/>
  <c r="P143" i="27"/>
  <c r="O25" i="27"/>
  <c r="O143" i="27" s="1"/>
  <c r="O152" i="27" s="1"/>
  <c r="N25" i="27"/>
  <c r="N143" i="27"/>
  <c r="N152" i="27"/>
  <c r="M25" i="27"/>
  <c r="M143" i="27"/>
  <c r="S24" i="27"/>
  <c r="S142" i="27"/>
  <c r="R24" i="27"/>
  <c r="R142" i="27"/>
  <c r="Q24" i="27"/>
  <c r="Q142" i="27"/>
  <c r="P24" i="27"/>
  <c r="P142" i="27"/>
  <c r="O24" i="27"/>
  <c r="O142" i="27"/>
  <c r="N24" i="27"/>
  <c r="N142" i="27"/>
  <c r="M24" i="27"/>
  <c r="M142" i="27"/>
  <c r="S23" i="27"/>
  <c r="S141" i="27"/>
  <c r="R23" i="27"/>
  <c r="R141" i="27"/>
  <c r="Q23" i="27"/>
  <c r="Q141" i="27"/>
  <c r="P23" i="27"/>
  <c r="P141" i="27"/>
  <c r="O23" i="27"/>
  <c r="O141" i="27"/>
  <c r="N23" i="27"/>
  <c r="N141" i="27"/>
  <c r="M23" i="27"/>
  <c r="M141" i="27"/>
  <c r="S22" i="27"/>
  <c r="R22" i="27"/>
  <c r="Q22" i="27"/>
  <c r="P22" i="27"/>
  <c r="O22" i="27"/>
  <c r="N22" i="27"/>
  <c r="M22" i="27"/>
  <c r="S19" i="27"/>
  <c r="R19" i="27"/>
  <c r="Q19" i="27"/>
  <c r="P19" i="27"/>
  <c r="O19" i="27"/>
  <c r="N19" i="27"/>
  <c r="M19" i="27"/>
  <c r="S18" i="27"/>
  <c r="S194" i="27"/>
  <c r="R18" i="27"/>
  <c r="R194" i="27"/>
  <c r="Q18" i="27"/>
  <c r="Q194" i="27"/>
  <c r="P18" i="27"/>
  <c r="P194" i="27"/>
  <c r="O18" i="27"/>
  <c r="O194" i="27"/>
  <c r="N18" i="27"/>
  <c r="N194" i="27"/>
  <c r="M18" i="27"/>
  <c r="M194" i="27"/>
  <c r="S15" i="27"/>
  <c r="R15" i="27"/>
  <c r="Q15" i="27"/>
  <c r="P15" i="27"/>
  <c r="O15" i="27"/>
  <c r="N15" i="27"/>
  <c r="M15" i="27"/>
  <c r="M14" i="27"/>
  <c r="M190" i="27"/>
  <c r="N14" i="27"/>
  <c r="N190" i="27"/>
  <c r="O14" i="27"/>
  <c r="O190" i="27"/>
  <c r="P14" i="27"/>
  <c r="P190" i="27"/>
  <c r="Q14" i="27"/>
  <c r="Q190" i="27"/>
  <c r="R14" i="27"/>
  <c r="R190" i="27"/>
  <c r="S14" i="27"/>
  <c r="S190" i="27"/>
  <c r="L424" i="27"/>
  <c r="L423" i="27"/>
  <c r="L437" i="27"/>
  <c r="S438" i="27"/>
  <c r="S436" i="27"/>
  <c r="M435" i="27"/>
  <c r="S433" i="27"/>
  <c r="Q432" i="27"/>
  <c r="M431" i="27"/>
  <c r="Q421" i="27"/>
  <c r="Q420" i="27"/>
  <c r="M419" i="27"/>
  <c r="S417" i="27"/>
  <c r="S409" i="27"/>
  <c r="S408" i="27"/>
  <c r="S407" i="27"/>
  <c r="S404" i="27"/>
  <c r="Q403" i="27"/>
  <c r="J407" i="23"/>
  <c r="J406" i="23"/>
  <c r="J404" i="23"/>
  <c r="J391" i="23"/>
  <c r="J390" i="23"/>
  <c r="J389" i="23"/>
  <c r="J316" i="23"/>
  <c r="J209" i="23"/>
  <c r="J192" i="23"/>
  <c r="J190" i="23"/>
  <c r="S231" i="21"/>
  <c r="S249" i="21" s="1"/>
  <c r="S229" i="21"/>
  <c r="S247" i="21" s="1"/>
  <c r="S228" i="21"/>
  <c r="S248" i="21" s="1"/>
  <c r="S221" i="21"/>
  <c r="S246" i="21" s="1"/>
  <c r="S216" i="21"/>
  <c r="S215" i="21"/>
  <c r="S214" i="21"/>
  <c r="S213" i="21"/>
  <c r="S212" i="21"/>
  <c r="R231" i="21"/>
  <c r="R249" i="21" s="1"/>
  <c r="R229" i="21"/>
  <c r="R247" i="21" s="1"/>
  <c r="R228" i="21"/>
  <c r="R248" i="21" s="1"/>
  <c r="R221" i="21"/>
  <c r="R246" i="21" s="1"/>
  <c r="R216" i="21"/>
  <c r="R215" i="21"/>
  <c r="R214" i="21"/>
  <c r="R213" i="21"/>
  <c r="R212" i="21"/>
  <c r="P231" i="21"/>
  <c r="P249" i="21" s="1"/>
  <c r="P229" i="21"/>
  <c r="P247" i="21" s="1"/>
  <c r="P228" i="21"/>
  <c r="P248" i="21" s="1"/>
  <c r="P221" i="21"/>
  <c r="P246" i="21" s="1"/>
  <c r="P216" i="21"/>
  <c r="P243" i="21" s="1"/>
  <c r="P215" i="21"/>
  <c r="P214" i="21"/>
  <c r="P213" i="21"/>
  <c r="P212" i="21"/>
  <c r="M231" i="21"/>
  <c r="M249" i="21" s="1"/>
  <c r="M229" i="21"/>
  <c r="M247" i="21" s="1"/>
  <c r="M228" i="21"/>
  <c r="M248" i="21" s="1"/>
  <c r="M221" i="21"/>
  <c r="M246" i="21" s="1"/>
  <c r="M216" i="21"/>
  <c r="M215" i="21"/>
  <c r="M214" i="21"/>
  <c r="M213" i="21"/>
  <c r="M212" i="21"/>
  <c r="S174" i="21"/>
  <c r="S192" i="21" s="1"/>
  <c r="S172" i="21"/>
  <c r="S171" i="21"/>
  <c r="S191" i="21" s="1"/>
  <c r="S164" i="21"/>
  <c r="S189" i="21" s="1"/>
  <c r="S159" i="21"/>
  <c r="S158" i="21"/>
  <c r="S157" i="21"/>
  <c r="S156" i="21"/>
  <c r="S155" i="21"/>
  <c r="R174" i="21"/>
  <c r="R192" i="21" s="1"/>
  <c r="R172" i="21"/>
  <c r="R190" i="21" s="1"/>
  <c r="R171" i="21"/>
  <c r="R191" i="21" s="1"/>
  <c r="R164" i="21"/>
  <c r="R189" i="21" s="1"/>
  <c r="R159" i="21"/>
  <c r="R158" i="21"/>
  <c r="R157" i="21"/>
  <c r="R156" i="21"/>
  <c r="R155" i="21"/>
  <c r="P174" i="21"/>
  <c r="P192" i="21" s="1"/>
  <c r="P172" i="21"/>
  <c r="P190" i="21" s="1"/>
  <c r="P171" i="21"/>
  <c r="P191" i="21" s="1"/>
  <c r="P164" i="21"/>
  <c r="P189" i="21" s="1"/>
  <c r="P159" i="21"/>
  <c r="P158" i="21"/>
  <c r="P157" i="21"/>
  <c r="P156" i="21"/>
  <c r="P155" i="21"/>
  <c r="M174" i="21"/>
  <c r="M192" i="21" s="1"/>
  <c r="M172" i="21"/>
  <c r="M190" i="21" s="1"/>
  <c r="M171" i="21"/>
  <c r="M191" i="21" s="1"/>
  <c r="M164" i="21"/>
  <c r="M189" i="21" s="1"/>
  <c r="M159" i="21"/>
  <c r="M158" i="21"/>
  <c r="M157" i="21"/>
  <c r="M156" i="21"/>
  <c r="M155" i="21"/>
  <c r="S117" i="21"/>
  <c r="S135" i="21" s="1"/>
  <c r="S24" i="25" s="1"/>
  <c r="S115" i="21"/>
  <c r="S133" i="21" s="1"/>
  <c r="S114" i="21"/>
  <c r="S134" i="21" s="1"/>
  <c r="S108" i="21"/>
  <c r="S132" i="21" s="1"/>
  <c r="S103" i="21"/>
  <c r="S102" i="21"/>
  <c r="S101" i="21"/>
  <c r="S100" i="21"/>
  <c r="S128" i="21" s="1"/>
  <c r="S99" i="21"/>
  <c r="R117" i="21"/>
  <c r="R135" i="21" s="1"/>
  <c r="R115" i="21"/>
  <c r="R133" i="21" s="1"/>
  <c r="R114" i="21"/>
  <c r="R108" i="21"/>
  <c r="R132" i="21" s="1"/>
  <c r="R21" i="25" s="1"/>
  <c r="J21" i="41" s="1"/>
  <c r="R103" i="21"/>
  <c r="R102" i="21"/>
  <c r="R101" i="21"/>
  <c r="R100" i="21"/>
  <c r="R99" i="21"/>
  <c r="R129" i="21" s="1"/>
  <c r="Q135" i="21"/>
  <c r="Q136" i="21" s="1"/>
  <c r="P117" i="21"/>
  <c r="P135" i="21" s="1"/>
  <c r="P115" i="21"/>
  <c r="P133" i="21" s="1"/>
  <c r="P114" i="21"/>
  <c r="P134" i="21" s="1"/>
  <c r="P108" i="21"/>
  <c r="P132" i="21" s="1"/>
  <c r="P103" i="21"/>
  <c r="P102" i="21"/>
  <c r="P101" i="21"/>
  <c r="P100" i="21"/>
  <c r="P99" i="21"/>
  <c r="M117" i="21"/>
  <c r="M135" i="21" s="1"/>
  <c r="M115" i="21"/>
  <c r="M133" i="21" s="1"/>
  <c r="M114" i="21"/>
  <c r="M134" i="21" s="1"/>
  <c r="M108" i="21"/>
  <c r="M132" i="21" s="1"/>
  <c r="M103" i="21"/>
  <c r="M102" i="21"/>
  <c r="M101" i="21"/>
  <c r="M100" i="21"/>
  <c r="M99" i="21"/>
  <c r="S190" i="21"/>
  <c r="S61" i="21"/>
  <c r="S79" i="21" s="1"/>
  <c r="R61" i="21"/>
  <c r="R79" i="21" s="1"/>
  <c r="Q61" i="21"/>
  <c r="Q79" i="21" s="1"/>
  <c r="P61" i="21"/>
  <c r="P79" i="21" s="1"/>
  <c r="M61" i="21"/>
  <c r="M79" i="21" s="1"/>
  <c r="L61" i="21"/>
  <c r="L79" i="21" s="1"/>
  <c r="S59" i="21"/>
  <c r="S77" i="21" s="1"/>
  <c r="R59" i="21"/>
  <c r="R77" i="21" s="1"/>
  <c r="Q59" i="21"/>
  <c r="Q77" i="21" s="1"/>
  <c r="P59" i="21"/>
  <c r="P77" i="21" s="1"/>
  <c r="M59" i="21"/>
  <c r="M77" i="21" s="1"/>
  <c r="L59" i="21"/>
  <c r="L77" i="21" s="1"/>
  <c r="S58" i="21"/>
  <c r="S78" i="21" s="1"/>
  <c r="R58" i="21"/>
  <c r="R78" i="21" s="1"/>
  <c r="Q58" i="21"/>
  <c r="Q78" i="21" s="1"/>
  <c r="P58" i="21"/>
  <c r="P78" i="21" s="1"/>
  <c r="M58" i="21"/>
  <c r="M78" i="21" s="1"/>
  <c r="L58" i="21"/>
  <c r="L78" i="21" s="1"/>
  <c r="S51" i="21"/>
  <c r="S76" i="21" s="1"/>
  <c r="R51" i="21"/>
  <c r="R76" i="21" s="1"/>
  <c r="Q51" i="21"/>
  <c r="Q76" i="21" s="1"/>
  <c r="P51" i="21"/>
  <c r="P76" i="21" s="1"/>
  <c r="M51" i="21"/>
  <c r="M76" i="21" s="1"/>
  <c r="L51" i="21"/>
  <c r="L76" i="21" s="1"/>
  <c r="S46" i="21"/>
  <c r="R46" i="21"/>
  <c r="Q46" i="21"/>
  <c r="P46" i="21"/>
  <c r="L46" i="21"/>
  <c r="S45" i="21"/>
  <c r="R45" i="21"/>
  <c r="Q45" i="21"/>
  <c r="P45" i="21"/>
  <c r="L45" i="21"/>
  <c r="S44" i="21"/>
  <c r="R44" i="21"/>
  <c r="Q44" i="21"/>
  <c r="P44" i="21"/>
  <c r="L44" i="21"/>
  <c r="S43" i="21"/>
  <c r="R43" i="21"/>
  <c r="Q43" i="21"/>
  <c r="P43" i="21"/>
  <c r="L43" i="21"/>
  <c r="S42" i="21"/>
  <c r="R42" i="21"/>
  <c r="Q42" i="21"/>
  <c r="P42" i="21"/>
  <c r="M42" i="21"/>
  <c r="L42" i="21"/>
  <c r="J312" i="23"/>
  <c r="J314" i="23"/>
  <c r="P182" i="21"/>
  <c r="R182" i="21"/>
  <c r="R239" i="21"/>
  <c r="J308" i="23"/>
  <c r="J40" i="23"/>
  <c r="J51" i="23"/>
  <c r="J63" i="23"/>
  <c r="J82" i="23"/>
  <c r="J95" i="23"/>
  <c r="J105" i="23"/>
  <c r="J113" i="23"/>
  <c r="J169" i="23"/>
  <c r="J354" i="23"/>
  <c r="J355" i="23"/>
  <c r="J362" i="23"/>
  <c r="J366" i="23"/>
  <c r="J368" i="23"/>
  <c r="J369" i="23"/>
  <c r="J315" i="23"/>
  <c r="J383" i="23"/>
  <c r="J144" i="23"/>
  <c r="J370" i="23"/>
  <c r="J340" i="23"/>
  <c r="J346" i="23"/>
  <c r="J278" i="23"/>
  <c r="J279" i="23"/>
  <c r="J254" i="23"/>
  <c r="J260" i="23"/>
  <c r="J262" i="23"/>
  <c r="J263" i="23"/>
  <c r="J264" i="23"/>
  <c r="J235" i="23"/>
  <c r="J239" i="23"/>
  <c r="J240" i="23"/>
  <c r="J241" i="23"/>
  <c r="J282" i="23"/>
  <c r="J125" i="23"/>
  <c r="J128" i="23"/>
  <c r="J205" i="23"/>
  <c r="J217" i="23"/>
  <c r="J221" i="23"/>
  <c r="J177" i="23"/>
  <c r="J154" i="23"/>
  <c r="J129" i="23"/>
  <c r="J18" i="23"/>
  <c r="J19" i="23"/>
  <c r="J20" i="23"/>
  <c r="J24" i="23"/>
  <c r="J26" i="23"/>
  <c r="J36" i="23"/>
  <c r="J45" i="23"/>
  <c r="J47" i="23"/>
  <c r="J49" i="23"/>
  <c r="J53" i="23"/>
  <c r="J61" i="23"/>
  <c r="J68" i="23"/>
  <c r="J76" i="23"/>
  <c r="J78" i="23"/>
  <c r="J99" i="23"/>
  <c r="J109" i="23"/>
  <c r="J338" i="23"/>
  <c r="J339" i="23"/>
  <c r="J359" i="23"/>
  <c r="J361" i="23"/>
  <c r="J374" i="23"/>
  <c r="J400" i="23"/>
  <c r="J401" i="23"/>
  <c r="J415" i="23"/>
  <c r="J416" i="23"/>
  <c r="J250" i="23"/>
  <c r="J252" i="23"/>
  <c r="J253" i="23"/>
  <c r="J268" i="23"/>
  <c r="J269" i="23"/>
  <c r="J285" i="23"/>
  <c r="J293" i="23"/>
  <c r="J294" i="23"/>
  <c r="J295" i="23"/>
  <c r="J299" i="23"/>
  <c r="J300" i="23"/>
  <c r="J322" i="23"/>
  <c r="J323" i="23"/>
  <c r="J324" i="23"/>
  <c r="J140" i="23"/>
  <c r="J150" i="23"/>
  <c r="J158" i="23"/>
  <c r="J175" i="23"/>
  <c r="J184" i="23"/>
  <c r="J186" i="23"/>
  <c r="J203" i="23"/>
  <c r="J207" i="23"/>
  <c r="J215" i="23"/>
  <c r="J219" i="23"/>
  <c r="J223" i="23"/>
  <c r="J292" i="23"/>
  <c r="J298" i="23"/>
  <c r="J325" i="23"/>
  <c r="J326" i="23"/>
  <c r="J327" i="23"/>
  <c r="J328" i="23"/>
  <c r="J329" i="23"/>
  <c r="J344" i="23"/>
  <c r="J345" i="23"/>
  <c r="J357" i="23"/>
  <c r="J358" i="23"/>
  <c r="J363" i="23"/>
  <c r="J372" i="23"/>
  <c r="J373" i="23"/>
  <c r="J385" i="23"/>
  <c r="J388" i="23"/>
  <c r="J398" i="23"/>
  <c r="J399" i="23"/>
  <c r="J405" i="23"/>
  <c r="J414" i="23"/>
  <c r="J417" i="23"/>
  <c r="J418" i="23"/>
  <c r="J419" i="23"/>
  <c r="J420" i="23"/>
  <c r="J421" i="23"/>
  <c r="J422" i="23"/>
  <c r="J423" i="23"/>
  <c r="J426" i="23"/>
  <c r="J427" i="23"/>
  <c r="J428" i="23"/>
  <c r="J429" i="23"/>
  <c r="J430" i="23"/>
  <c r="J431" i="23"/>
  <c r="J432" i="23"/>
  <c r="J433" i="23"/>
  <c r="J434" i="23"/>
  <c r="J435" i="23"/>
  <c r="J84" i="23"/>
  <c r="J93" i="23"/>
  <c r="J97" i="23"/>
  <c r="J101" i="23"/>
  <c r="J107" i="23"/>
  <c r="J111" i="23"/>
  <c r="J138" i="23"/>
  <c r="J142" i="23"/>
  <c r="J146" i="23"/>
  <c r="J152" i="23"/>
  <c r="J156" i="23"/>
  <c r="J171" i="23"/>
  <c r="J211" i="23"/>
  <c r="J233" i="23"/>
  <c r="J234" i="23"/>
  <c r="J248" i="23"/>
  <c r="J249" i="23"/>
  <c r="J256" i="23"/>
  <c r="J257" i="23"/>
  <c r="J266" i="23"/>
  <c r="J267" i="23"/>
  <c r="J276" i="23"/>
  <c r="J277" i="23"/>
  <c r="J283" i="23"/>
  <c r="J284" i="23"/>
  <c r="J310" i="23"/>
  <c r="J311" i="23"/>
  <c r="J320" i="23"/>
  <c r="J321" i="23"/>
  <c r="J382" i="23"/>
  <c r="L69" i="21"/>
  <c r="Q243" i="21"/>
  <c r="P69" i="21"/>
  <c r="R69" i="21"/>
  <c r="J341" i="23"/>
  <c r="J347" i="23"/>
  <c r="J356" i="23"/>
  <c r="J360" i="23"/>
  <c r="J367" i="23"/>
  <c r="J371" i="23"/>
  <c r="J375" i="23"/>
  <c r="J384" i="23"/>
  <c r="J232" i="23"/>
  <c r="J238" i="23"/>
  <c r="J251" i="23"/>
  <c r="J255" i="23"/>
  <c r="J261" i="23"/>
  <c r="J265" i="23"/>
  <c r="J301" i="23"/>
  <c r="J309" i="23"/>
  <c r="J313" i="23"/>
  <c r="J317" i="23"/>
  <c r="J139" i="23"/>
  <c r="J143" i="23"/>
  <c r="J147" i="23"/>
  <c r="J153" i="23"/>
  <c r="J157" i="23"/>
  <c r="J168" i="23"/>
  <c r="J174" i="23"/>
  <c r="J187" i="23"/>
  <c r="J193" i="23"/>
  <c r="J204" i="23"/>
  <c r="J208" i="23"/>
  <c r="J214" i="23"/>
  <c r="J218" i="23"/>
  <c r="J222" i="23"/>
  <c r="J141" i="23"/>
  <c r="J145" i="23"/>
  <c r="J151" i="23"/>
  <c r="J155" i="23"/>
  <c r="J159" i="23"/>
  <c r="J170" i="23"/>
  <c r="J176" i="23"/>
  <c r="J185" i="23"/>
  <c r="J191" i="23"/>
  <c r="J202" i="23"/>
  <c r="J206" i="23"/>
  <c r="J210" i="23"/>
  <c r="J216" i="23"/>
  <c r="J220" i="23"/>
  <c r="J23" i="23"/>
  <c r="J34" i="23"/>
  <c r="J38" i="23"/>
  <c r="J42" i="23"/>
  <c r="J46" i="23"/>
  <c r="J48" i="23"/>
  <c r="J50" i="23"/>
  <c r="J52" i="23"/>
  <c r="J54" i="23"/>
  <c r="J60" i="23"/>
  <c r="J62" i="23"/>
  <c r="J66" i="23"/>
  <c r="J77" i="23"/>
  <c r="J79" i="23"/>
  <c r="J83" i="23"/>
  <c r="J85" i="23"/>
  <c r="J92" i="23"/>
  <c r="J94" i="23"/>
  <c r="J96" i="23"/>
  <c r="J98" i="23"/>
  <c r="J100" i="23"/>
  <c r="J104" i="23"/>
  <c r="J106" i="23"/>
  <c r="J108" i="23"/>
  <c r="J110" i="23"/>
  <c r="J112" i="23"/>
  <c r="J122" i="23"/>
  <c r="J123" i="23"/>
  <c r="J131" i="23"/>
  <c r="J33" i="23"/>
  <c r="J35" i="23"/>
  <c r="J37" i="23"/>
  <c r="J39" i="23"/>
  <c r="J41" i="23"/>
  <c r="J67" i="23"/>
  <c r="J69" i="23"/>
  <c r="J124" i="23"/>
  <c r="J130" i="23"/>
  <c r="J25" i="23"/>
  <c r="J17" i="23"/>
  <c r="M125" i="21"/>
  <c r="P125" i="21"/>
  <c r="R125" i="21"/>
  <c r="J42" i="20"/>
  <c r="J34" i="20"/>
  <c r="J29" i="20"/>
  <c r="J28" i="20"/>
  <c r="J26" i="20"/>
  <c r="J27" i="20"/>
  <c r="J25" i="20"/>
  <c r="J18" i="20"/>
  <c r="J19" i="20"/>
  <c r="J20" i="20"/>
  <c r="J21" i="20"/>
  <c r="J22" i="20"/>
  <c r="J89" i="20"/>
  <c r="J90" i="20"/>
  <c r="J91" i="20"/>
  <c r="J92" i="20"/>
  <c r="J93" i="20"/>
  <c r="J94" i="20"/>
  <c r="J97" i="20"/>
  <c r="J98" i="20"/>
  <c r="J99" i="20"/>
  <c r="J100" i="20"/>
  <c r="J101" i="20"/>
  <c r="J125" i="20"/>
  <c r="J126" i="20"/>
  <c r="J127" i="20"/>
  <c r="J128" i="20"/>
  <c r="J129" i="20"/>
  <c r="J130" i="20"/>
  <c r="J133" i="20"/>
  <c r="J134" i="20"/>
  <c r="J135" i="20"/>
  <c r="J136" i="20"/>
  <c r="J137" i="20"/>
  <c r="J53" i="20"/>
  <c r="J54" i="20"/>
  <c r="J55" i="20"/>
  <c r="J56" i="20"/>
  <c r="J57" i="20"/>
  <c r="J58" i="20"/>
  <c r="J61" i="20"/>
  <c r="J62" i="20"/>
  <c r="J63" i="20"/>
  <c r="J64" i="20"/>
  <c r="J65" i="20"/>
  <c r="J44" i="20"/>
  <c r="J41" i="20"/>
  <c r="J17" i="20"/>
  <c r="M407" i="27"/>
  <c r="J163" i="27"/>
  <c r="J162" i="27"/>
  <c r="R404" i="27"/>
  <c r="P425" i="27"/>
  <c r="N128" i="25"/>
  <c r="N104" i="25"/>
  <c r="J107" i="37" s="1"/>
  <c r="N118" i="25"/>
  <c r="O131" i="25"/>
  <c r="J134" i="38" s="1"/>
  <c r="P68" i="21"/>
  <c r="P128" i="21"/>
  <c r="L242" i="21"/>
  <c r="L128" i="21"/>
  <c r="L181" i="21"/>
  <c r="O105" i="25"/>
  <c r="O125" i="25"/>
  <c r="L73" i="21"/>
  <c r="R72" i="21"/>
  <c r="L239" i="21"/>
  <c r="J91" i="21"/>
  <c r="S72" i="21"/>
  <c r="P186" i="21"/>
  <c r="S239" i="21"/>
  <c r="S238" i="21"/>
  <c r="L246" i="21"/>
  <c r="M73" i="21"/>
  <c r="P238" i="21"/>
  <c r="M239" i="21"/>
  <c r="M181" i="21"/>
  <c r="M182" i="21"/>
  <c r="L182" i="21"/>
  <c r="R68" i="21"/>
  <c r="Q68" i="21"/>
  <c r="M69" i="21"/>
  <c r="M129" i="21"/>
  <c r="Q69" i="21"/>
  <c r="M72" i="21"/>
  <c r="M243" i="21"/>
  <c r="S181" i="21"/>
  <c r="S186" i="21"/>
  <c r="P239" i="21"/>
  <c r="L243" i="21"/>
  <c r="L186" i="21"/>
  <c r="L129" i="21"/>
  <c r="R181" i="21"/>
  <c r="P124" i="21"/>
  <c r="L68" i="21"/>
  <c r="R238" i="21"/>
  <c r="L238" i="21"/>
  <c r="R124" i="21"/>
  <c r="L124" i="21"/>
  <c r="M68" i="21"/>
  <c r="J22" i="26"/>
  <c r="J48" i="26"/>
  <c r="L25" i="26"/>
  <c r="L64" i="26" s="1"/>
  <c r="L34" i="33" s="1"/>
  <c r="J34" i="33" s="1"/>
  <c r="P25" i="26"/>
  <c r="P64" i="26" s="1"/>
  <c r="P388" i="27"/>
  <c r="L430" i="27"/>
  <c r="L434" i="27"/>
  <c r="L425" i="27"/>
  <c r="M409" i="27"/>
  <c r="L136" i="21"/>
  <c r="P129" i="21"/>
  <c r="R73" i="21"/>
  <c r="L388" i="27"/>
  <c r="L429" i="27"/>
  <c r="N103" i="25"/>
  <c r="J106" i="37" s="1"/>
  <c r="N125" i="25"/>
  <c r="J128" i="37" s="1"/>
  <c r="N129" i="25"/>
  <c r="J132" i="37" s="1"/>
  <c r="N133" i="25"/>
  <c r="M391" i="27"/>
  <c r="L392" i="27"/>
  <c r="M393" i="27"/>
  <c r="L394" i="27"/>
  <c r="N117" i="21" l="1"/>
  <c r="O135" i="21"/>
  <c r="N114" i="21"/>
  <c r="N134" i="21" s="1"/>
  <c r="O134" i="21"/>
  <c r="N103" i="21"/>
  <c r="O103" i="21"/>
  <c r="R243" i="21"/>
  <c r="Q431" i="27"/>
  <c r="P242" i="21"/>
  <c r="P17" i="25" s="1"/>
  <c r="J17" i="39" s="1"/>
  <c r="M404" i="27"/>
  <c r="M403" i="27"/>
  <c r="S243" i="21"/>
  <c r="S18" i="25" s="1"/>
  <c r="R186" i="21"/>
  <c r="Q410" i="27"/>
  <c r="P185" i="21"/>
  <c r="P14" i="25"/>
  <c r="J14" i="39" s="1"/>
  <c r="J35" i="26"/>
  <c r="M186" i="21"/>
  <c r="S148" i="27"/>
  <c r="L185" i="21"/>
  <c r="Q42" i="26"/>
  <c r="Q65" i="26" s="1"/>
  <c r="Q35" i="33" s="1"/>
  <c r="R25" i="26"/>
  <c r="R64" i="26" s="1"/>
  <c r="M25" i="26"/>
  <c r="M64" i="26" s="1"/>
  <c r="N116" i="25"/>
  <c r="N117" i="25"/>
  <c r="J120" i="37" s="1"/>
  <c r="O119" i="25"/>
  <c r="N120" i="25"/>
  <c r="J123" i="37" s="1"/>
  <c r="N127" i="25"/>
  <c r="N432" i="27" s="1"/>
  <c r="O129" i="25"/>
  <c r="O434" i="27" s="1"/>
  <c r="N131" i="25"/>
  <c r="N436" i="27" s="1"/>
  <c r="O133" i="25"/>
  <c r="O438" i="27" s="1"/>
  <c r="J102" i="38"/>
  <c r="O404" i="27"/>
  <c r="L42" i="26"/>
  <c r="L65" i="26" s="1"/>
  <c r="L35" i="33" s="1"/>
  <c r="P42" i="26"/>
  <c r="P65" i="26" s="1"/>
  <c r="P35" i="33" s="1"/>
  <c r="M42" i="26"/>
  <c r="M65" i="26" s="1"/>
  <c r="M35" i="33" s="1"/>
  <c r="Q25" i="26"/>
  <c r="Q64" i="26" s="1"/>
  <c r="O25" i="26"/>
  <c r="O64" i="26" s="1"/>
  <c r="S25" i="26"/>
  <c r="N64" i="26" s="1"/>
  <c r="L435" i="27"/>
  <c r="O436" i="27"/>
  <c r="P437" i="27"/>
  <c r="P432" i="27"/>
  <c r="R420" i="27"/>
  <c r="P386" i="27"/>
  <c r="R419" i="27"/>
  <c r="P424" i="27"/>
  <c r="N25" i="26"/>
  <c r="J57" i="26"/>
  <c r="L59" i="26"/>
  <c r="L66" i="26" s="1"/>
  <c r="L36" i="33" s="1"/>
  <c r="N59" i="26"/>
  <c r="O118" i="25"/>
  <c r="O128" i="25"/>
  <c r="O433" i="27" s="1"/>
  <c r="O132" i="25"/>
  <c r="J15" i="26"/>
  <c r="J23" i="26"/>
  <c r="J19" i="26"/>
  <c r="R42" i="26"/>
  <c r="R65" i="26" s="1"/>
  <c r="R35" i="33" s="1"/>
  <c r="O82" i="25"/>
  <c r="O387" i="27" s="1"/>
  <c r="O96" i="25"/>
  <c r="J99" i="38" s="1"/>
  <c r="J85" i="38"/>
  <c r="N430" i="27"/>
  <c r="O81" i="25"/>
  <c r="J84" i="38" s="1"/>
  <c r="O104" i="25"/>
  <c r="O409" i="27" s="1"/>
  <c r="O114" i="25"/>
  <c r="J117" i="38" s="1"/>
  <c r="N115" i="25"/>
  <c r="N420" i="27" s="1"/>
  <c r="O115" i="25"/>
  <c r="O420" i="27" s="1"/>
  <c r="O116" i="25"/>
  <c r="O421" i="27" s="1"/>
  <c r="O117" i="25"/>
  <c r="J117" i="25" s="1"/>
  <c r="N119" i="25"/>
  <c r="N424" i="27" s="1"/>
  <c r="O121" i="25"/>
  <c r="O426" i="27" s="1"/>
  <c r="N124" i="25"/>
  <c r="O401" i="27"/>
  <c r="J131" i="38"/>
  <c r="N438" i="27"/>
  <c r="J136" i="37"/>
  <c r="N434" i="27"/>
  <c r="J134" i="37"/>
  <c r="J130" i="37"/>
  <c r="O430" i="27"/>
  <c r="J128" i="38"/>
  <c r="O410" i="27"/>
  <c r="J108" i="38"/>
  <c r="N425" i="27"/>
  <c r="N421" i="27"/>
  <c r="J119" i="37"/>
  <c r="O388" i="27"/>
  <c r="J86" i="38"/>
  <c r="J38" i="35"/>
  <c r="J38" i="39"/>
  <c r="L385" i="27"/>
  <c r="J83" i="35"/>
  <c r="P385" i="27"/>
  <c r="J83" i="39"/>
  <c r="R385" i="27"/>
  <c r="J83" i="41"/>
  <c r="L386" i="27"/>
  <c r="J84" i="35"/>
  <c r="R386" i="27"/>
  <c r="J84" i="41"/>
  <c r="P387" i="27"/>
  <c r="J85" i="39"/>
  <c r="R387" i="27"/>
  <c r="J85" i="41"/>
  <c r="R388" i="27"/>
  <c r="J86" i="41"/>
  <c r="L401" i="27"/>
  <c r="J99" i="35"/>
  <c r="P401" i="27"/>
  <c r="J99" i="39"/>
  <c r="R401" i="27"/>
  <c r="J99" i="41"/>
  <c r="L402" i="27"/>
  <c r="J100" i="35"/>
  <c r="P402" i="27"/>
  <c r="J100" i="39"/>
  <c r="R402" i="27"/>
  <c r="J100" i="41"/>
  <c r="L403" i="27"/>
  <c r="J101" i="35"/>
  <c r="P403" i="27"/>
  <c r="J101" i="39"/>
  <c r="R403" i="27"/>
  <c r="J101" i="41"/>
  <c r="J102" i="35"/>
  <c r="P404" i="27"/>
  <c r="J102" i="39"/>
  <c r="L407" i="27"/>
  <c r="J105" i="35"/>
  <c r="L408" i="27"/>
  <c r="J106" i="35"/>
  <c r="L409" i="27"/>
  <c r="J107" i="35"/>
  <c r="L410" i="27"/>
  <c r="J108" i="35"/>
  <c r="L417" i="27"/>
  <c r="J115" i="35"/>
  <c r="R417" i="27"/>
  <c r="J115" i="41"/>
  <c r="P417" i="27"/>
  <c r="J115" i="39"/>
  <c r="L418" i="27"/>
  <c r="J116" i="35"/>
  <c r="P418" i="27"/>
  <c r="J116" i="39"/>
  <c r="R418" i="27"/>
  <c r="J116" i="41"/>
  <c r="L419" i="27"/>
  <c r="J117" i="35"/>
  <c r="P419" i="27"/>
  <c r="J117" i="39"/>
  <c r="L420" i="27"/>
  <c r="J118" i="35"/>
  <c r="P420" i="27"/>
  <c r="J118" i="39"/>
  <c r="P421" i="27"/>
  <c r="J119" i="39"/>
  <c r="R421" i="27"/>
  <c r="J119" i="41"/>
  <c r="P422" i="27"/>
  <c r="J120" i="39"/>
  <c r="R422" i="27"/>
  <c r="J120" i="41"/>
  <c r="P423" i="27"/>
  <c r="J121" i="39"/>
  <c r="R423" i="27"/>
  <c r="J121" i="41"/>
  <c r="R424" i="27"/>
  <c r="J122" i="41"/>
  <c r="R425" i="27"/>
  <c r="J123" i="41"/>
  <c r="P426" i="27"/>
  <c r="J124" i="39"/>
  <c r="R426" i="27"/>
  <c r="J124" i="41"/>
  <c r="P429" i="27"/>
  <c r="J127" i="39"/>
  <c r="R429" i="27"/>
  <c r="J127" i="41"/>
  <c r="P430" i="27"/>
  <c r="J128" i="39"/>
  <c r="R430" i="27"/>
  <c r="J128" i="41"/>
  <c r="L431" i="27"/>
  <c r="J129" i="35"/>
  <c r="P431" i="27"/>
  <c r="J129" i="39"/>
  <c r="R431" i="27"/>
  <c r="J129" i="41"/>
  <c r="L432" i="27"/>
  <c r="J130" i="35"/>
  <c r="R432" i="27"/>
  <c r="J130" i="41"/>
  <c r="L433" i="27"/>
  <c r="J131" i="35"/>
  <c r="P433" i="27"/>
  <c r="J131" i="39"/>
  <c r="R433" i="27"/>
  <c r="J131" i="41"/>
  <c r="J129" i="25"/>
  <c r="J132" i="35"/>
  <c r="P434" i="27"/>
  <c r="J132" i="39"/>
  <c r="R434" i="27"/>
  <c r="J132" i="41"/>
  <c r="P435" i="27"/>
  <c r="J133" i="39"/>
  <c r="R435" i="27"/>
  <c r="J133" i="41"/>
  <c r="L436" i="27"/>
  <c r="J134" i="35"/>
  <c r="P436" i="27"/>
  <c r="J134" i="39"/>
  <c r="R436" i="27"/>
  <c r="J134" i="41"/>
  <c r="R437" i="27"/>
  <c r="J135" i="41"/>
  <c r="P438" i="27"/>
  <c r="J136" i="39"/>
  <c r="R438" i="27"/>
  <c r="J136" i="41"/>
  <c r="J118" i="37"/>
  <c r="J118" i="38"/>
  <c r="O423" i="27"/>
  <c r="J121" i="38"/>
  <c r="O437" i="27"/>
  <c r="J135" i="38"/>
  <c r="N99" i="25"/>
  <c r="N97" i="25"/>
  <c r="N89" i="25"/>
  <c r="J92" i="37" s="1"/>
  <c r="N87" i="25"/>
  <c r="J90" i="37" s="1"/>
  <c r="N83" i="25"/>
  <c r="J86" i="37" s="1"/>
  <c r="O55" i="25"/>
  <c r="J58" i="38" s="1"/>
  <c r="J136" i="38"/>
  <c r="J132" i="38"/>
  <c r="O424" i="27"/>
  <c r="J122" i="38"/>
  <c r="N423" i="27"/>
  <c r="J121" i="37"/>
  <c r="N433" i="27"/>
  <c r="J131" i="37"/>
  <c r="O87" i="25"/>
  <c r="O88" i="25"/>
  <c r="O97" i="25"/>
  <c r="O103" i="25"/>
  <c r="N105" i="25"/>
  <c r="J108" i="37" s="1"/>
  <c r="N112" i="25"/>
  <c r="J115" i="37" s="1"/>
  <c r="O113" i="25"/>
  <c r="O124" i="25"/>
  <c r="J124" i="25" s="1"/>
  <c r="O127" i="25"/>
  <c r="N130" i="25"/>
  <c r="J133" i="37" s="1"/>
  <c r="N52" i="25"/>
  <c r="J55" i="37" s="1"/>
  <c r="N81" i="25"/>
  <c r="J84" i="37" s="1"/>
  <c r="O58" i="25"/>
  <c r="J61" i="38" s="1"/>
  <c r="N121" i="25"/>
  <c r="L387" i="27"/>
  <c r="O102" i="25"/>
  <c r="N102" i="25"/>
  <c r="J105" i="37" s="1"/>
  <c r="N114" i="25"/>
  <c r="O126" i="25"/>
  <c r="N126" i="25"/>
  <c r="N132" i="25"/>
  <c r="J135" i="37" s="1"/>
  <c r="O86" i="25"/>
  <c r="O98" i="25"/>
  <c r="O112" i="25"/>
  <c r="N113" i="25"/>
  <c r="J116" i="37" s="1"/>
  <c r="O120" i="25"/>
  <c r="O130" i="25"/>
  <c r="N71" i="25"/>
  <c r="N98" i="25"/>
  <c r="J101" i="37" s="1"/>
  <c r="N96" i="25"/>
  <c r="N88" i="25"/>
  <c r="J91" i="37" s="1"/>
  <c r="N86" i="25"/>
  <c r="J89" i="37" s="1"/>
  <c r="N82" i="25"/>
  <c r="J82" i="25" s="1"/>
  <c r="N80" i="25"/>
  <c r="J64" i="26"/>
  <c r="J83" i="25"/>
  <c r="J25" i="26"/>
  <c r="J125" i="25"/>
  <c r="J103" i="25"/>
  <c r="J39" i="26"/>
  <c r="O59" i="26"/>
  <c r="O66" i="26" s="1"/>
  <c r="O36" i="33" s="1"/>
  <c r="O80" i="25"/>
  <c r="J83" i="38" s="1"/>
  <c r="N35" i="25"/>
  <c r="N40" i="25"/>
  <c r="J43" i="37" s="1"/>
  <c r="N42" i="25"/>
  <c r="N54" i="25"/>
  <c r="J57" i="37" s="1"/>
  <c r="N58" i="25"/>
  <c r="J61" i="37" s="1"/>
  <c r="N63" i="25"/>
  <c r="J66" i="37" s="1"/>
  <c r="N65" i="25"/>
  <c r="J68" i="37" s="1"/>
  <c r="N67" i="25"/>
  <c r="J70" i="37" s="1"/>
  <c r="N69" i="25"/>
  <c r="J72" i="37" s="1"/>
  <c r="O35" i="25"/>
  <c r="J38" i="38" s="1"/>
  <c r="O37" i="25"/>
  <c r="O41" i="25"/>
  <c r="J44" i="38" s="1"/>
  <c r="O43" i="25"/>
  <c r="J46" i="38" s="1"/>
  <c r="O51" i="25"/>
  <c r="J54" i="38" s="1"/>
  <c r="O57" i="25"/>
  <c r="O62" i="25"/>
  <c r="J65" i="38" s="1"/>
  <c r="O64" i="25"/>
  <c r="J67" i="38" s="1"/>
  <c r="O66" i="25"/>
  <c r="J69" i="38" s="1"/>
  <c r="O68" i="25"/>
  <c r="J71" i="38" s="1"/>
  <c r="O70" i="25"/>
  <c r="J73" i="38" s="1"/>
  <c r="N43" i="25"/>
  <c r="O52" i="25"/>
  <c r="J55" i="38" s="1"/>
  <c r="O54" i="25"/>
  <c r="O56" i="25"/>
  <c r="J59" i="38" s="1"/>
  <c r="N59" i="25"/>
  <c r="J62" i="37" s="1"/>
  <c r="J104" i="25"/>
  <c r="N34" i="25"/>
  <c r="N37" i="25"/>
  <c r="J40" i="37" s="1"/>
  <c r="N41" i="25"/>
  <c r="J44" i="37" s="1"/>
  <c r="N50" i="25"/>
  <c r="J53" i="37" s="1"/>
  <c r="N56" i="25"/>
  <c r="J59" i="37" s="1"/>
  <c r="N62" i="25"/>
  <c r="J65" i="37" s="1"/>
  <c r="N64" i="25"/>
  <c r="N66" i="25"/>
  <c r="J69" i="37" s="1"/>
  <c r="N68" i="25"/>
  <c r="N70" i="25"/>
  <c r="J73" i="37" s="1"/>
  <c r="O36" i="25"/>
  <c r="J39" i="38" s="1"/>
  <c r="O40" i="25"/>
  <c r="J43" i="38" s="1"/>
  <c r="O42" i="25"/>
  <c r="J45" i="38" s="1"/>
  <c r="O50" i="25"/>
  <c r="J53" i="38" s="1"/>
  <c r="O53" i="25"/>
  <c r="J56" i="38" s="1"/>
  <c r="O59" i="25"/>
  <c r="J62" i="38" s="1"/>
  <c r="O63" i="25"/>
  <c r="J66" i="38" s="1"/>
  <c r="O65" i="25"/>
  <c r="J68" i="38" s="1"/>
  <c r="O67" i="25"/>
  <c r="J70" i="38" s="1"/>
  <c r="O69" i="25"/>
  <c r="J72" i="38" s="1"/>
  <c r="O71" i="25"/>
  <c r="J74" i="38" s="1"/>
  <c r="J37" i="38"/>
  <c r="N51" i="25"/>
  <c r="N53" i="25"/>
  <c r="J56" i="37" s="1"/>
  <c r="N55" i="25"/>
  <c r="N57" i="25"/>
  <c r="J60" i="37" s="1"/>
  <c r="R59" i="26"/>
  <c r="R66" i="26" s="1"/>
  <c r="R36" i="33" s="1"/>
  <c r="J53" i="26"/>
  <c r="J52" i="26"/>
  <c r="P59" i="26"/>
  <c r="P66" i="26" s="1"/>
  <c r="P36" i="33" s="1"/>
  <c r="O394" i="27"/>
  <c r="J131" i="25"/>
  <c r="M59" i="26"/>
  <c r="M66" i="26" s="1"/>
  <c r="M36" i="33" s="1"/>
  <c r="J49" i="26"/>
  <c r="S59" i="26"/>
  <c r="S242" i="21"/>
  <c r="J118" i="25"/>
  <c r="J394" i="27"/>
  <c r="L22" i="25"/>
  <c r="L23" i="25"/>
  <c r="J119" i="25"/>
  <c r="P18" i="25"/>
  <c r="J18" i="39" s="1"/>
  <c r="J87" i="25"/>
  <c r="J50" i="25"/>
  <c r="J133" i="25"/>
  <c r="J127" i="25"/>
  <c r="N418" i="27"/>
  <c r="N42" i="26"/>
  <c r="J32" i="26"/>
  <c r="J31" i="26"/>
  <c r="J40" i="26"/>
  <c r="J36" i="26"/>
  <c r="S42" i="26"/>
  <c r="Q72" i="21"/>
  <c r="S73" i="21"/>
  <c r="P73" i="21"/>
  <c r="L72" i="21"/>
  <c r="N61" i="21"/>
  <c r="N79" i="21" s="1"/>
  <c r="O78" i="21"/>
  <c r="N59" i="21"/>
  <c r="N77" i="21" s="1"/>
  <c r="O51" i="21"/>
  <c r="O76" i="21" s="1"/>
  <c r="O45" i="21"/>
  <c r="O43" i="21"/>
  <c r="N46" i="21"/>
  <c r="J46" i="21" s="1"/>
  <c r="N44" i="21"/>
  <c r="J44" i="21" s="1"/>
  <c r="N42" i="21"/>
  <c r="O38" i="21"/>
  <c r="O36" i="21"/>
  <c r="N38" i="21"/>
  <c r="N36" i="21"/>
  <c r="N92" i="21"/>
  <c r="O92" i="21"/>
  <c r="N94" i="21"/>
  <c r="O94" i="21"/>
  <c r="N96" i="21"/>
  <c r="O96" i="21"/>
  <c r="N100" i="21"/>
  <c r="O100" i="21"/>
  <c r="N102" i="21"/>
  <c r="O102" i="21"/>
  <c r="N108" i="21"/>
  <c r="N132" i="21" s="1"/>
  <c r="J132" i="21" s="1"/>
  <c r="O108" i="21"/>
  <c r="O132" i="21" s="1"/>
  <c r="N115" i="21"/>
  <c r="N133" i="21" s="1"/>
  <c r="O133" i="21"/>
  <c r="J133" i="21" s="1"/>
  <c r="N156" i="21"/>
  <c r="N158" i="21"/>
  <c r="N164" i="21"/>
  <c r="N172" i="21"/>
  <c r="N190" i="21" s="1"/>
  <c r="N204" i="21"/>
  <c r="N206" i="21"/>
  <c r="N208" i="21"/>
  <c r="N212" i="21"/>
  <c r="N214" i="21"/>
  <c r="N216" i="21"/>
  <c r="N228" i="21"/>
  <c r="N231" i="21"/>
  <c r="O148" i="21"/>
  <c r="O150" i="21"/>
  <c r="O152" i="21"/>
  <c r="O156" i="21"/>
  <c r="O158" i="21"/>
  <c r="O164" i="21"/>
  <c r="O189" i="21" s="1"/>
  <c r="O190" i="21"/>
  <c r="O204" i="21"/>
  <c r="O206" i="21"/>
  <c r="O208" i="21"/>
  <c r="J38" i="21"/>
  <c r="N58" i="21"/>
  <c r="N78" i="21" s="1"/>
  <c r="O80" i="21"/>
  <c r="N51" i="21"/>
  <c r="N76" i="21" s="1"/>
  <c r="O72" i="21"/>
  <c r="O73" i="21"/>
  <c r="N45" i="21"/>
  <c r="J45" i="21" s="1"/>
  <c r="N43" i="21"/>
  <c r="J43" i="21" s="1"/>
  <c r="O39" i="21"/>
  <c r="O37" i="21"/>
  <c r="O35" i="21"/>
  <c r="N39" i="21"/>
  <c r="N37" i="21"/>
  <c r="N35" i="21"/>
  <c r="N125" i="21"/>
  <c r="N128" i="21"/>
  <c r="N129" i="21"/>
  <c r="O128" i="21"/>
  <c r="O129" i="21"/>
  <c r="N155" i="21"/>
  <c r="N157" i="21"/>
  <c r="N159" i="21"/>
  <c r="N171" i="21"/>
  <c r="N191" i="21" s="1"/>
  <c r="N174" i="21"/>
  <c r="N192" i="21" s="1"/>
  <c r="N205" i="21"/>
  <c r="N207" i="21"/>
  <c r="N209" i="21"/>
  <c r="N213" i="21"/>
  <c r="N215" i="21"/>
  <c r="N221" i="21"/>
  <c r="N246" i="21" s="1"/>
  <c r="N229" i="21"/>
  <c r="O147" i="21"/>
  <c r="O149" i="21"/>
  <c r="O151" i="21"/>
  <c r="O155" i="21"/>
  <c r="O157" i="21"/>
  <c r="O159" i="21"/>
  <c r="O191" i="21"/>
  <c r="O192" i="21"/>
  <c r="O205" i="21"/>
  <c r="O207" i="21"/>
  <c r="O209" i="21"/>
  <c r="O212" i="21"/>
  <c r="O213" i="21"/>
  <c r="O214" i="21"/>
  <c r="J214" i="21" s="1"/>
  <c r="O215" i="21"/>
  <c r="O216" i="21"/>
  <c r="O221" i="21"/>
  <c r="O246" i="21" s="1"/>
  <c r="O248" i="21"/>
  <c r="O247" i="21"/>
  <c r="O249" i="21"/>
  <c r="J58" i="21"/>
  <c r="J51" i="21"/>
  <c r="Q73" i="21"/>
  <c r="J61" i="21"/>
  <c r="P72" i="21"/>
  <c r="R128" i="21"/>
  <c r="J59" i="21"/>
  <c r="M128" i="21"/>
  <c r="R13" i="25"/>
  <c r="M136" i="21"/>
  <c r="S125" i="21"/>
  <c r="S129" i="21"/>
  <c r="R193" i="21"/>
  <c r="S182" i="21"/>
  <c r="S185" i="21"/>
  <c r="S193" i="21"/>
  <c r="J143" i="34"/>
  <c r="M80" i="21"/>
  <c r="Q80" i="21"/>
  <c r="S80" i="21"/>
  <c r="J76" i="21"/>
  <c r="J78" i="21"/>
  <c r="L80" i="21"/>
  <c r="J77" i="21"/>
  <c r="P80" i="21"/>
  <c r="R80" i="21"/>
  <c r="J79" i="21"/>
  <c r="L17" i="25"/>
  <c r="M242" i="21"/>
  <c r="P181" i="21"/>
  <c r="P13" i="25" s="1"/>
  <c r="S124" i="21"/>
  <c r="S13" i="25" s="1"/>
  <c r="P193" i="21"/>
  <c r="R185" i="21"/>
  <c r="P21" i="25"/>
  <c r="J21" i="39" s="1"/>
  <c r="R250" i="21"/>
  <c r="S21" i="25"/>
  <c r="L250" i="21"/>
  <c r="M124" i="21"/>
  <c r="J95" i="21"/>
  <c r="J101" i="21"/>
  <c r="J103" i="21"/>
  <c r="Q21" i="25"/>
  <c r="J21" i="40" s="1"/>
  <c r="L18" i="25"/>
  <c r="J18" i="35" s="1"/>
  <c r="R14" i="25"/>
  <c r="J14" i="41" s="1"/>
  <c r="J102" i="21"/>
  <c r="M185" i="21"/>
  <c r="R242" i="21"/>
  <c r="M238" i="21"/>
  <c r="M18" i="25"/>
  <c r="J18" i="36" s="1"/>
  <c r="S68" i="21"/>
  <c r="S69" i="21"/>
  <c r="J35" i="21"/>
  <c r="P22" i="25"/>
  <c r="J22" i="39" s="1"/>
  <c r="P136" i="21"/>
  <c r="R24" i="25"/>
  <c r="S23" i="25"/>
  <c r="S136" i="21"/>
  <c r="M21" i="25"/>
  <c r="J21" i="36" s="1"/>
  <c r="M193" i="21"/>
  <c r="S250" i="21"/>
  <c r="S22" i="25"/>
  <c r="L193" i="21"/>
  <c r="L24" i="25"/>
  <c r="J24" i="35" s="1"/>
  <c r="L21" i="25"/>
  <c r="J21" i="35" s="1"/>
  <c r="J93" i="21"/>
  <c r="Q125" i="21"/>
  <c r="Q124" i="21"/>
  <c r="Q128" i="21"/>
  <c r="J99" i="21"/>
  <c r="Q129" i="21"/>
  <c r="Q182" i="21"/>
  <c r="Q181" i="21"/>
  <c r="Q186" i="21"/>
  <c r="Q185" i="21"/>
  <c r="Q191" i="21"/>
  <c r="J171" i="21"/>
  <c r="Q190" i="21"/>
  <c r="Q192" i="21"/>
  <c r="Q24" i="25" s="1"/>
  <c r="Q239" i="21"/>
  <c r="Q238" i="21"/>
  <c r="L13" i="25"/>
  <c r="J13" i="35" s="1"/>
  <c r="M250" i="21"/>
  <c r="J128" i="21"/>
  <c r="M14" i="25"/>
  <c r="J14" i="36" s="1"/>
  <c r="L14" i="25"/>
  <c r="J14" i="35" s="1"/>
  <c r="M23" i="25"/>
  <c r="J23" i="36" s="1"/>
  <c r="M22" i="25"/>
  <c r="J22" i="36" s="1"/>
  <c r="R134" i="21"/>
  <c r="J100" i="21"/>
  <c r="M24" i="25"/>
  <c r="P23" i="25"/>
  <c r="P24" i="25"/>
  <c r="R22" i="25"/>
  <c r="J22" i="41" s="1"/>
  <c r="P250" i="21"/>
  <c r="Q242" i="21"/>
  <c r="Q250" i="21"/>
  <c r="J67" i="34"/>
  <c r="J15" i="34"/>
  <c r="J69" i="34"/>
  <c r="J192" i="34"/>
  <c r="J65" i="34"/>
  <c r="J188" i="34"/>
  <c r="J191" i="34"/>
  <c r="J193" i="34"/>
  <c r="J141" i="34"/>
  <c r="J190" i="34"/>
  <c r="J142" i="34"/>
  <c r="J189" i="34"/>
  <c r="J68" i="34"/>
  <c r="J140" i="34"/>
  <c r="J66" i="34"/>
  <c r="J144" i="34"/>
  <c r="J64" i="34"/>
  <c r="J139" i="34"/>
  <c r="O386" i="27" l="1"/>
  <c r="O250" i="21"/>
  <c r="N135" i="21"/>
  <c r="J135" i="21" s="1"/>
  <c r="J117" i="21"/>
  <c r="J114" i="21"/>
  <c r="J115" i="21"/>
  <c r="O125" i="21"/>
  <c r="J125" i="21" s="1"/>
  <c r="N124" i="21"/>
  <c r="J157" i="21"/>
  <c r="O23" i="25"/>
  <c r="J108" i="21"/>
  <c r="R18" i="25"/>
  <c r="J18" i="41" s="1"/>
  <c r="J119" i="38"/>
  <c r="J96" i="25"/>
  <c r="J122" i="37"/>
  <c r="J105" i="25"/>
  <c r="J215" i="21"/>
  <c r="J208" i="21"/>
  <c r="S17" i="25"/>
  <c r="J410" i="27"/>
  <c r="J430" i="27"/>
  <c r="J560" i="27" s="1"/>
  <c r="R148" i="27"/>
  <c r="J24" i="41"/>
  <c r="R17" i="25"/>
  <c r="J17" i="41" s="1"/>
  <c r="R321" i="27"/>
  <c r="J13" i="41"/>
  <c r="Q148" i="27"/>
  <c r="J24" i="40"/>
  <c r="J434" i="27"/>
  <c r="J564" i="27" s="1"/>
  <c r="P148" i="27"/>
  <c r="J24" i="39"/>
  <c r="P147" i="27"/>
  <c r="J23" i="39"/>
  <c r="P321" i="27"/>
  <c r="J13" i="39"/>
  <c r="J124" i="38"/>
  <c r="O419" i="27"/>
  <c r="O385" i="27"/>
  <c r="J41" i="25"/>
  <c r="O147" i="27"/>
  <c r="J159" i="21"/>
  <c r="N422" i="27"/>
  <c r="J86" i="25"/>
  <c r="J174" i="21"/>
  <c r="M148" i="27"/>
  <c r="J24" i="36"/>
  <c r="M17" i="25"/>
  <c r="J17" i="36" s="1"/>
  <c r="S147" i="27"/>
  <c r="L146" i="27"/>
  <c r="J22" i="35"/>
  <c r="L147" i="27"/>
  <c r="J23" i="35"/>
  <c r="L325" i="27"/>
  <c r="J17" i="35"/>
  <c r="J67" i="25"/>
  <c r="J97" i="25"/>
  <c r="J438" i="27"/>
  <c r="J568" i="27" s="1"/>
  <c r="J423" i="27"/>
  <c r="J553" i="27" s="1"/>
  <c r="J433" i="27"/>
  <c r="J563" i="27" s="1"/>
  <c r="N417" i="27"/>
  <c r="J132" i="25"/>
  <c r="J36" i="25"/>
  <c r="N66" i="26"/>
  <c r="N36" i="33" s="1"/>
  <c r="J36" i="33" s="1"/>
  <c r="J40" i="25"/>
  <c r="J128" i="25"/>
  <c r="J121" i="25"/>
  <c r="J421" i="27"/>
  <c r="J551" i="27" s="1"/>
  <c r="J436" i="27"/>
  <c r="J566" i="27" s="1"/>
  <c r="J424" i="27"/>
  <c r="J554" i="27" s="1"/>
  <c r="J420" i="27"/>
  <c r="J550" i="27" s="1"/>
  <c r="J63" i="25"/>
  <c r="J113" i="25"/>
  <c r="J130" i="25"/>
  <c r="N437" i="27"/>
  <c r="J437" i="27" s="1"/>
  <c r="J567" i="27" s="1"/>
  <c r="J56" i="25"/>
  <c r="J52" i="25"/>
  <c r="J115" i="25"/>
  <c r="J116" i="25"/>
  <c r="N403" i="27"/>
  <c r="J80" i="25"/>
  <c r="J102" i="25"/>
  <c r="J62" i="25"/>
  <c r="J66" i="25"/>
  <c r="J107" i="38"/>
  <c r="J70" i="25"/>
  <c r="N435" i="27"/>
  <c r="J53" i="25"/>
  <c r="J59" i="25"/>
  <c r="J58" i="25"/>
  <c r="J65" i="25"/>
  <c r="J69" i="25"/>
  <c r="J409" i="27"/>
  <c r="J88" i="25"/>
  <c r="J98" i="25"/>
  <c r="J120" i="38"/>
  <c r="O422" i="27"/>
  <c r="J422" i="27" s="1"/>
  <c r="J552" i="27" s="1"/>
  <c r="J127" i="37"/>
  <c r="N429" i="27"/>
  <c r="J55" i="25"/>
  <c r="J58" i="37"/>
  <c r="J51" i="25"/>
  <c r="J54" i="37"/>
  <c r="J68" i="25"/>
  <c r="J71" i="37"/>
  <c r="J64" i="25"/>
  <c r="J67" i="37"/>
  <c r="J34" i="25"/>
  <c r="J37" i="37"/>
  <c r="J54" i="25"/>
  <c r="J57" i="38"/>
  <c r="J43" i="25"/>
  <c r="J46" i="37"/>
  <c r="J57" i="25"/>
  <c r="J60" i="38"/>
  <c r="J37" i="25"/>
  <c r="J40" i="38"/>
  <c r="J42" i="25"/>
  <c r="J45" i="37"/>
  <c r="J35" i="25"/>
  <c r="J38" i="37"/>
  <c r="N385" i="27"/>
  <c r="J83" i="37"/>
  <c r="N401" i="27"/>
  <c r="J401" i="27" s="1"/>
  <c r="J99" i="37"/>
  <c r="J71" i="25"/>
  <c r="J74" i="37"/>
  <c r="O425" i="27"/>
  <c r="J425" i="27" s="1"/>
  <c r="J123" i="38"/>
  <c r="O417" i="27"/>
  <c r="J417" i="27" s="1"/>
  <c r="J547" i="27" s="1"/>
  <c r="J115" i="38"/>
  <c r="O391" i="27"/>
  <c r="J391" i="27" s="1"/>
  <c r="J89" i="38"/>
  <c r="N431" i="27"/>
  <c r="J129" i="37"/>
  <c r="N419" i="27"/>
  <c r="J117" i="37"/>
  <c r="O407" i="27"/>
  <c r="J407" i="27" s="1"/>
  <c r="J105" i="38"/>
  <c r="N426" i="27"/>
  <c r="J426" i="27" s="1"/>
  <c r="J124" i="37"/>
  <c r="J130" i="38"/>
  <c r="O432" i="27"/>
  <c r="J432" i="27" s="1"/>
  <c r="J562" i="27" s="1"/>
  <c r="J116" i="38"/>
  <c r="O418" i="27"/>
  <c r="O402" i="27"/>
  <c r="J100" i="38"/>
  <c r="O392" i="27"/>
  <c r="J392" i="27" s="1"/>
  <c r="J90" i="38"/>
  <c r="N404" i="27"/>
  <c r="J404" i="27" s="1"/>
  <c r="J534" i="27" s="1"/>
  <c r="J102" i="37"/>
  <c r="J99" i="25"/>
  <c r="J418" i="27"/>
  <c r="J548" i="27" s="1"/>
  <c r="J89" i="25"/>
  <c r="N388" i="27"/>
  <c r="J388" i="27" s="1"/>
  <c r="J518" i="27" s="1"/>
  <c r="N387" i="27"/>
  <c r="J387" i="27" s="1"/>
  <c r="J517" i="27" s="1"/>
  <c r="J85" i="37"/>
  <c r="O435" i="27"/>
  <c r="J133" i="38"/>
  <c r="O403" i="27"/>
  <c r="J403" i="27" s="1"/>
  <c r="J533" i="27" s="1"/>
  <c r="J101" i="38"/>
  <c r="O431" i="27"/>
  <c r="J129" i="38"/>
  <c r="J127" i="38"/>
  <c r="O429" i="27"/>
  <c r="O408" i="27"/>
  <c r="J408" i="27" s="1"/>
  <c r="J106" i="38"/>
  <c r="O393" i="27"/>
  <c r="J393" i="27" s="1"/>
  <c r="J91" i="38"/>
  <c r="N402" i="27"/>
  <c r="J100" i="37"/>
  <c r="J112" i="25"/>
  <c r="J126" i="25"/>
  <c r="J114" i="25"/>
  <c r="J120" i="25"/>
  <c r="N386" i="27"/>
  <c r="J386" i="27" s="1"/>
  <c r="J516" i="27" s="1"/>
  <c r="J81" i="25"/>
  <c r="J246" i="21"/>
  <c r="J213" i="21"/>
  <c r="J221" i="21"/>
  <c r="J206" i="21"/>
  <c r="J66" i="26"/>
  <c r="J59" i="26"/>
  <c r="J192" i="21"/>
  <c r="J156" i="21"/>
  <c r="J435" i="27"/>
  <c r="J565" i="27" s="1"/>
  <c r="N65" i="26"/>
  <c r="J172" i="21"/>
  <c r="J42" i="26"/>
  <c r="O124" i="21"/>
  <c r="J92" i="21"/>
  <c r="J96" i="21"/>
  <c r="J39" i="21"/>
  <c r="J124" i="21"/>
  <c r="J37" i="21"/>
  <c r="O181" i="21"/>
  <c r="O182" i="21"/>
  <c r="J207" i="21"/>
  <c r="N185" i="21"/>
  <c r="N186" i="21"/>
  <c r="J155" i="21"/>
  <c r="O238" i="21"/>
  <c r="O239" i="21"/>
  <c r="N249" i="21"/>
  <c r="J249" i="21" s="1"/>
  <c r="J231" i="21"/>
  <c r="J216" i="21"/>
  <c r="N242" i="21"/>
  <c r="N243" i="21"/>
  <c r="J212" i="21"/>
  <c r="N193" i="21"/>
  <c r="J158" i="21"/>
  <c r="N136" i="21"/>
  <c r="J94" i="21"/>
  <c r="J36" i="21"/>
  <c r="O68" i="21"/>
  <c r="O69" i="21"/>
  <c r="O242" i="21"/>
  <c r="O243" i="21"/>
  <c r="O24" i="25"/>
  <c r="O185" i="21"/>
  <c r="O186" i="21"/>
  <c r="N247" i="21"/>
  <c r="J229" i="21"/>
  <c r="J209" i="21"/>
  <c r="J205" i="21"/>
  <c r="O193" i="21"/>
  <c r="N248" i="21"/>
  <c r="J248" i="21" s="1"/>
  <c r="J228" i="21"/>
  <c r="N238" i="21"/>
  <c r="J238" i="21" s="1"/>
  <c r="N239" i="21"/>
  <c r="J204" i="21"/>
  <c r="N189" i="21"/>
  <c r="J189" i="21" s="1"/>
  <c r="J164" i="21"/>
  <c r="O136" i="21"/>
  <c r="O22" i="25"/>
  <c r="O21" i="25"/>
  <c r="J21" i="38" s="1"/>
  <c r="N68" i="21"/>
  <c r="N69" i="21"/>
  <c r="J34" i="21"/>
  <c r="N72" i="21"/>
  <c r="J72" i="21" s="1"/>
  <c r="N73" i="21"/>
  <c r="J73" i="21" s="1"/>
  <c r="N80" i="21"/>
  <c r="J80" i="21" s="1"/>
  <c r="J42" i="21"/>
  <c r="S14" i="25"/>
  <c r="M13" i="25"/>
  <c r="J13" i="36" s="1"/>
  <c r="R146" i="27"/>
  <c r="M25" i="25"/>
  <c r="J25" i="36" s="1"/>
  <c r="M146" i="27"/>
  <c r="P167" i="27"/>
  <c r="Q22" i="25"/>
  <c r="J22" i="40" s="1"/>
  <c r="Q193" i="21"/>
  <c r="Q23" i="25"/>
  <c r="J191" i="21"/>
  <c r="Q18" i="25"/>
  <c r="J18" i="40" s="1"/>
  <c r="J129" i="21"/>
  <c r="Q17" i="25"/>
  <c r="J17" i="40" s="1"/>
  <c r="Q14" i="25"/>
  <c r="J14" i="40" s="1"/>
  <c r="S146" i="27"/>
  <c r="S25" i="25"/>
  <c r="J190" i="21"/>
  <c r="P146" i="27"/>
  <c r="P25" i="25"/>
  <c r="J25" i="39" s="1"/>
  <c r="S325" i="27"/>
  <c r="R23" i="25"/>
  <c r="R136" i="21"/>
  <c r="J136" i="21" s="1"/>
  <c r="J134" i="21"/>
  <c r="M147" i="27"/>
  <c r="P325" i="27"/>
  <c r="L167" i="27"/>
  <c r="L321" i="27"/>
  <c r="Q13" i="25"/>
  <c r="J13" i="40" s="1"/>
  <c r="L25" i="25"/>
  <c r="J25" i="35" s="1"/>
  <c r="L148" i="27"/>
  <c r="M325" i="27"/>
  <c r="S321" i="27"/>
  <c r="J385" i="27" l="1"/>
  <c r="J515" i="27" s="1"/>
  <c r="R325" i="27"/>
  <c r="N17" i="25"/>
  <c r="N325" i="27" s="1"/>
  <c r="R147" i="27"/>
  <c r="J23" i="41"/>
  <c r="Q147" i="27"/>
  <c r="J23" i="40"/>
  <c r="J419" i="27"/>
  <c r="J549" i="27" s="1"/>
  <c r="O148" i="27"/>
  <c r="J429" i="27"/>
  <c r="J559" i="27" s="1"/>
  <c r="J171" i="27"/>
  <c r="J185" i="21"/>
  <c r="J17" i="37"/>
  <c r="J65" i="26"/>
  <c r="N35" i="33"/>
  <c r="J35" i="33" s="1"/>
  <c r="S167" i="27"/>
  <c r="S169" i="27" s="1"/>
  <c r="J431" i="27"/>
  <c r="J561" i="27" s="1"/>
  <c r="J402" i="27"/>
  <c r="J532" i="27" s="1"/>
  <c r="S122" i="28" s="1"/>
  <c r="O18" i="25"/>
  <c r="J18" i="38" s="1"/>
  <c r="J242" i="21"/>
  <c r="O13" i="25"/>
  <c r="J13" i="38" s="1"/>
  <c r="O17" i="25"/>
  <c r="J186" i="21"/>
  <c r="N18" i="25"/>
  <c r="J68" i="21"/>
  <c r="J239" i="21"/>
  <c r="O14" i="25"/>
  <c r="J14" i="38" s="1"/>
  <c r="J69" i="21"/>
  <c r="O321" i="27"/>
  <c r="N23" i="25"/>
  <c r="J23" i="37" s="1"/>
  <c r="N250" i="21"/>
  <c r="J250" i="21" s="1"/>
  <c r="J247" i="21"/>
  <c r="N22" i="25"/>
  <c r="J22" i="37" s="1"/>
  <c r="N24" i="25"/>
  <c r="J24" i="37" s="1"/>
  <c r="O25" i="25"/>
  <c r="O146" i="27"/>
  <c r="N21" i="25"/>
  <c r="J243" i="21"/>
  <c r="M321" i="27"/>
  <c r="M167" i="27"/>
  <c r="M175" i="27" s="1"/>
  <c r="M179" i="27" s="1"/>
  <c r="M182" i="27" s="1"/>
  <c r="L149" i="27"/>
  <c r="L152" i="27" s="1"/>
  <c r="Q167" i="27"/>
  <c r="Q321" i="27"/>
  <c r="R167" i="27"/>
  <c r="P149" i="27"/>
  <c r="S149" i="27"/>
  <c r="P169" i="27"/>
  <c r="P175" i="27"/>
  <c r="P179" i="27" s="1"/>
  <c r="P182" i="27" s="1"/>
  <c r="P174" i="27"/>
  <c r="P178" i="27" s="1"/>
  <c r="L174" i="27"/>
  <c r="L178" i="27" s="1"/>
  <c r="L175" i="27"/>
  <c r="L179" i="27" s="1"/>
  <c r="L169" i="27"/>
  <c r="P152" i="27"/>
  <c r="J193" i="21"/>
  <c r="Q325" i="27"/>
  <c r="Q146" i="27"/>
  <c r="Q25" i="25"/>
  <c r="J25" i="40" s="1"/>
  <c r="M149" i="27"/>
  <c r="M152" i="27" s="1"/>
  <c r="R25" i="25"/>
  <c r="J25" i="41" s="1"/>
  <c r="P181" i="27" l="1"/>
  <c r="P198" i="27" s="1"/>
  <c r="P329" i="27" s="1"/>
  <c r="O149" i="27"/>
  <c r="J25" i="38"/>
  <c r="O325" i="27"/>
  <c r="J17" i="38"/>
  <c r="Q119" i="28"/>
  <c r="Q157" i="28" s="1"/>
  <c r="J21" i="25"/>
  <c r="J21" i="37"/>
  <c r="J18" i="25"/>
  <c r="J18" i="37"/>
  <c r="S119" i="28"/>
  <c r="L119" i="28"/>
  <c r="L157" i="28" s="1"/>
  <c r="S174" i="27"/>
  <c r="S178" i="27" s="1"/>
  <c r="S181" i="27" s="1"/>
  <c r="S199" i="27" s="1"/>
  <c r="S175" i="27"/>
  <c r="S179" i="27" s="1"/>
  <c r="S182" i="27" s="1"/>
  <c r="S243" i="27" s="1"/>
  <c r="S374" i="27" s="1"/>
  <c r="P119" i="28"/>
  <c r="P157" i="28" s="1"/>
  <c r="N119" i="28"/>
  <c r="O119" i="28"/>
  <c r="O157" i="28" s="1"/>
  <c r="R119" i="28"/>
  <c r="R157" i="28" s="1"/>
  <c r="M119" i="28"/>
  <c r="M157" i="28" s="1"/>
  <c r="O122" i="28"/>
  <c r="O160" i="28" s="1"/>
  <c r="L122" i="28"/>
  <c r="P122" i="28"/>
  <c r="P160" i="28" s="1"/>
  <c r="N122" i="28"/>
  <c r="N160" i="28" s="1"/>
  <c r="R122" i="28"/>
  <c r="R160" i="28" s="1"/>
  <c r="M122" i="28"/>
  <c r="M160" i="28" s="1"/>
  <c r="Q122" i="28"/>
  <c r="Q160" i="28" s="1"/>
  <c r="J325" i="27"/>
  <c r="J454" i="27" s="1"/>
  <c r="L40" i="28" s="1"/>
  <c r="O167" i="27"/>
  <c r="O175" i="27" s="1"/>
  <c r="O179" i="27" s="1"/>
  <c r="O182" i="27" s="1"/>
  <c r="J17" i="25"/>
  <c r="M169" i="27"/>
  <c r="M174" i="27"/>
  <c r="M178" i="27" s="1"/>
  <c r="N148" i="27"/>
  <c r="J24" i="25"/>
  <c r="N146" i="27"/>
  <c r="N25" i="25"/>
  <c r="J25" i="37" s="1"/>
  <c r="J22" i="25"/>
  <c r="N147" i="27"/>
  <c r="J23" i="25"/>
  <c r="Q149" i="27"/>
  <c r="L181" i="27"/>
  <c r="P195" i="27"/>
  <c r="P326" i="27" s="1"/>
  <c r="R175" i="27"/>
  <c r="R179" i="27" s="1"/>
  <c r="R182" i="27" s="1"/>
  <c r="R174" i="27"/>
  <c r="R178" i="27" s="1"/>
  <c r="R169" i="27"/>
  <c r="Q175" i="27"/>
  <c r="Q179" i="27" s="1"/>
  <c r="Q182" i="27" s="1"/>
  <c r="Q169" i="27"/>
  <c r="Q174" i="27"/>
  <c r="Q178" i="27" s="1"/>
  <c r="R149" i="27"/>
  <c r="L182" i="27"/>
  <c r="P232" i="27"/>
  <c r="P363" i="27" s="1"/>
  <c r="P243" i="27"/>
  <c r="P374" i="27" s="1"/>
  <c r="P225" i="27"/>
  <c r="P356" i="27" s="1"/>
  <c r="P244" i="27"/>
  <c r="P375" i="27" s="1"/>
  <c r="P226" i="27"/>
  <c r="P357" i="27" s="1"/>
  <c r="P237" i="27"/>
  <c r="P368" i="27" s="1"/>
  <c r="P211" i="27"/>
  <c r="P342" i="27" s="1"/>
  <c r="P238" i="27"/>
  <c r="P369" i="27" s="1"/>
  <c r="P210" i="27"/>
  <c r="P341" i="27" s="1"/>
  <c r="P229" i="27"/>
  <c r="P360" i="27" s="1"/>
  <c r="P246" i="27"/>
  <c r="P377" i="27" s="1"/>
  <c r="P230" i="27"/>
  <c r="P361" i="27" s="1"/>
  <c r="P241" i="27"/>
  <c r="P372" i="27" s="1"/>
  <c r="P217" i="27"/>
  <c r="P348" i="27" s="1"/>
  <c r="P242" i="27"/>
  <c r="P373" i="27" s="1"/>
  <c r="P218" i="27"/>
  <c r="P349" i="27" s="1"/>
  <c r="P233" i="27"/>
  <c r="P364" i="27" s="1"/>
  <c r="P212" i="27"/>
  <c r="P343" i="27" s="1"/>
  <c r="P234" i="27"/>
  <c r="P365" i="27" s="1"/>
  <c r="P227" i="27"/>
  <c r="P358" i="27" s="1"/>
  <c r="P245" i="27"/>
  <c r="P376" i="27" s="1"/>
  <c r="P228" i="27"/>
  <c r="P359" i="27" s="1"/>
  <c r="P215" i="27"/>
  <c r="P346" i="27" s="1"/>
  <c r="P216" i="27"/>
  <c r="P347" i="27" s="1"/>
  <c r="P209" i="27"/>
  <c r="P240" i="27"/>
  <c r="P371" i="27" s="1"/>
  <c r="P239" i="27"/>
  <c r="P370" i="27" s="1"/>
  <c r="P231" i="27"/>
  <c r="P362" i="27" s="1"/>
  <c r="M211" i="27"/>
  <c r="M342" i="27" s="1"/>
  <c r="M228" i="27"/>
  <c r="M359" i="27" s="1"/>
  <c r="M245" i="27"/>
  <c r="M376" i="27" s="1"/>
  <c r="M241" i="27"/>
  <c r="M372" i="27" s="1"/>
  <c r="M237" i="27"/>
  <c r="M368" i="27" s="1"/>
  <c r="M229" i="27"/>
  <c r="M360" i="27" s="1"/>
  <c r="M215" i="27"/>
  <c r="M346" i="27" s="1"/>
  <c r="M210" i="27"/>
  <c r="M341" i="27" s="1"/>
  <c r="M230" i="27"/>
  <c r="M361" i="27" s="1"/>
  <c r="M216" i="27"/>
  <c r="M347" i="27" s="1"/>
  <c r="M242" i="27"/>
  <c r="M373" i="27" s="1"/>
  <c r="M238" i="27"/>
  <c r="M369" i="27" s="1"/>
  <c r="M231" i="27"/>
  <c r="M362" i="27" s="1"/>
  <c r="M217" i="27"/>
  <c r="M348" i="27" s="1"/>
  <c r="M233" i="27"/>
  <c r="M364" i="27" s="1"/>
  <c r="M218" i="27"/>
  <c r="M349" i="27" s="1"/>
  <c r="M243" i="27"/>
  <c r="M374" i="27" s="1"/>
  <c r="M239" i="27"/>
  <c r="M370" i="27" s="1"/>
  <c r="M232" i="27"/>
  <c r="M363" i="27" s="1"/>
  <c r="M225" i="27"/>
  <c r="M356" i="27" s="1"/>
  <c r="M246" i="27"/>
  <c r="M377" i="27" s="1"/>
  <c r="M212" i="27"/>
  <c r="M343" i="27" s="1"/>
  <c r="M226" i="27"/>
  <c r="M357" i="27" s="1"/>
  <c r="M244" i="27"/>
  <c r="M375" i="27" s="1"/>
  <c r="M240" i="27"/>
  <c r="M371" i="27" s="1"/>
  <c r="M234" i="27"/>
  <c r="M365" i="27" s="1"/>
  <c r="M227" i="27"/>
  <c r="M358" i="27" s="1"/>
  <c r="M209" i="27"/>
  <c r="P199" i="27" l="1"/>
  <c r="P330" i="27" s="1"/>
  <c r="P191" i="27"/>
  <c r="P322" i="27" s="1"/>
  <c r="N157" i="28"/>
  <c r="J157" i="28" s="1"/>
  <c r="S229" i="27"/>
  <c r="S360" i="27" s="1"/>
  <c r="S218" i="27"/>
  <c r="S349" i="27" s="1"/>
  <c r="S217" i="27"/>
  <c r="S348" i="27" s="1"/>
  <c r="S245" i="27"/>
  <c r="S376" i="27" s="1"/>
  <c r="S239" i="27"/>
  <c r="S370" i="27" s="1"/>
  <c r="S209" i="27"/>
  <c r="S340" i="27" s="1"/>
  <c r="S216" i="27"/>
  <c r="S347" i="27" s="1"/>
  <c r="S238" i="27"/>
  <c r="S369" i="27" s="1"/>
  <c r="S244" i="27"/>
  <c r="S375" i="27" s="1"/>
  <c r="S231" i="27"/>
  <c r="S362" i="27" s="1"/>
  <c r="S212" i="27"/>
  <c r="S343" i="27" s="1"/>
  <c r="S230" i="27"/>
  <c r="S361" i="27" s="1"/>
  <c r="S211" i="27"/>
  <c r="S342" i="27" s="1"/>
  <c r="S225" i="27"/>
  <c r="S356" i="27" s="1"/>
  <c r="S232" i="27"/>
  <c r="S363" i="27" s="1"/>
  <c r="S241" i="27"/>
  <c r="S372" i="27" s="1"/>
  <c r="S240" i="27"/>
  <c r="S371" i="27" s="1"/>
  <c r="S210" i="27"/>
  <c r="S341" i="27" s="1"/>
  <c r="S227" i="27"/>
  <c r="S358" i="27" s="1"/>
  <c r="S226" i="27"/>
  <c r="S357" i="27" s="1"/>
  <c r="S233" i="27"/>
  <c r="S364" i="27" s="1"/>
  <c r="S242" i="27"/>
  <c r="S373" i="27" s="1"/>
  <c r="S246" i="27"/>
  <c r="S377" i="27" s="1"/>
  <c r="S215" i="27"/>
  <c r="S346" i="27" s="1"/>
  <c r="S228" i="27"/>
  <c r="S359" i="27" s="1"/>
  <c r="S237" i="27"/>
  <c r="S368" i="27" s="1"/>
  <c r="S234" i="27"/>
  <c r="S365" i="27" s="1"/>
  <c r="J119" i="28"/>
  <c r="L160" i="28"/>
  <c r="J160" i="28" s="1"/>
  <c r="J122" i="28"/>
  <c r="O174" i="27"/>
  <c r="O178" i="27" s="1"/>
  <c r="O169" i="27"/>
  <c r="R80" i="28"/>
  <c r="O102" i="28"/>
  <c r="O140" i="28" s="1"/>
  <c r="M80" i="28"/>
  <c r="S40" i="28"/>
  <c r="N102" i="28"/>
  <c r="Q20" i="28"/>
  <c r="P80" i="28"/>
  <c r="P102" i="28"/>
  <c r="P140" i="28" s="1"/>
  <c r="O40" i="28"/>
  <c r="N80" i="28"/>
  <c r="S80" i="28"/>
  <c r="P20" i="28"/>
  <c r="N40" i="28"/>
  <c r="O20" i="28"/>
  <c r="Q102" i="28"/>
  <c r="Q140" i="28" s="1"/>
  <c r="Q40" i="28"/>
  <c r="L60" i="28"/>
  <c r="P40" i="28"/>
  <c r="P60" i="28"/>
  <c r="N60" i="28"/>
  <c r="Q60" i="28"/>
  <c r="S20" i="28"/>
  <c r="L102" i="28"/>
  <c r="R40" i="28"/>
  <c r="O60" i="28"/>
  <c r="R102" i="28"/>
  <c r="R140" i="28" s="1"/>
  <c r="L20" i="28"/>
  <c r="M20" i="28"/>
  <c r="O80" i="28"/>
  <c r="Q80" i="28"/>
  <c r="M102" i="28"/>
  <c r="M140" i="28" s="1"/>
  <c r="S102" i="28"/>
  <c r="S60" i="28"/>
  <c r="L80" i="28"/>
  <c r="N20" i="28"/>
  <c r="M60" i="28"/>
  <c r="R60" i="28"/>
  <c r="R20" i="28"/>
  <c r="M40" i="28"/>
  <c r="S195" i="27"/>
  <c r="S326" i="27" s="1"/>
  <c r="S191" i="27"/>
  <c r="S322" i="27" s="1"/>
  <c r="S198" i="27"/>
  <c r="S329" i="27" s="1"/>
  <c r="Q181" i="27"/>
  <c r="Q191" i="27" s="1"/>
  <c r="Q322" i="27" s="1"/>
  <c r="M181" i="27"/>
  <c r="M191" i="27" s="1"/>
  <c r="M322" i="27" s="1"/>
  <c r="R181" i="27"/>
  <c r="R198" i="27" s="1"/>
  <c r="R329" i="27" s="1"/>
  <c r="O210" i="27"/>
  <c r="O341" i="27" s="1"/>
  <c r="O227" i="27"/>
  <c r="O358" i="27" s="1"/>
  <c r="O237" i="27"/>
  <c r="O368" i="27" s="1"/>
  <c r="O245" i="27"/>
  <c r="O376" i="27" s="1"/>
  <c r="O225" i="27"/>
  <c r="O356" i="27" s="1"/>
  <c r="O233" i="27"/>
  <c r="O364" i="27" s="1"/>
  <c r="O243" i="27"/>
  <c r="O374" i="27" s="1"/>
  <c r="O240" i="27"/>
  <c r="O371" i="27" s="1"/>
  <c r="O230" i="27"/>
  <c r="O361" i="27" s="1"/>
  <c r="O215" i="27"/>
  <c r="O346" i="27" s="1"/>
  <c r="O216" i="27"/>
  <c r="O347" i="27" s="1"/>
  <c r="O238" i="27"/>
  <c r="O369" i="27" s="1"/>
  <c r="O228" i="27"/>
  <c r="O359" i="27" s="1"/>
  <c r="O211" i="27"/>
  <c r="O342" i="27" s="1"/>
  <c r="O246" i="27"/>
  <c r="O377" i="27" s="1"/>
  <c r="O217" i="27"/>
  <c r="O348" i="27" s="1"/>
  <c r="O231" i="27"/>
  <c r="O362" i="27" s="1"/>
  <c r="O241" i="27"/>
  <c r="O372" i="27" s="1"/>
  <c r="O212" i="27"/>
  <c r="O343" i="27" s="1"/>
  <c r="O229" i="27"/>
  <c r="O360" i="27" s="1"/>
  <c r="O239" i="27"/>
  <c r="O370" i="27" s="1"/>
  <c r="O244" i="27"/>
  <c r="O375" i="27" s="1"/>
  <c r="O234" i="27"/>
  <c r="O365" i="27" s="1"/>
  <c r="O226" i="27"/>
  <c r="O357" i="27" s="1"/>
  <c r="O209" i="27"/>
  <c r="O242" i="27"/>
  <c r="O373" i="27" s="1"/>
  <c r="O232" i="27"/>
  <c r="O363" i="27" s="1"/>
  <c r="O218" i="27"/>
  <c r="O349" i="27" s="1"/>
  <c r="N149" i="27"/>
  <c r="J25" i="25"/>
  <c r="M340" i="27"/>
  <c r="M575" i="27" s="1"/>
  <c r="M12" i="32" s="1"/>
  <c r="M19" i="32" s="1"/>
  <c r="M32" i="33" s="1"/>
  <c r="L233" i="27"/>
  <c r="L209" i="27"/>
  <c r="L244" i="27"/>
  <c r="L234" i="27"/>
  <c r="L226" i="27"/>
  <c r="L243" i="27"/>
  <c r="L225" i="27"/>
  <c r="L242" i="27"/>
  <c r="L232" i="27"/>
  <c r="L245" i="27"/>
  <c r="L227" i="27"/>
  <c r="L212" i="27"/>
  <c r="L218" i="27"/>
  <c r="L237" i="27"/>
  <c r="L211" i="27"/>
  <c r="L229" i="27"/>
  <c r="L240" i="27"/>
  <c r="L216" i="27"/>
  <c r="L238" i="27"/>
  <c r="L210" i="27"/>
  <c r="L231" i="27"/>
  <c r="L246" i="27"/>
  <c r="L215" i="27"/>
  <c r="L230" i="27"/>
  <c r="L228" i="27"/>
  <c r="L241" i="27"/>
  <c r="L217" i="27"/>
  <c r="L239" i="27"/>
  <c r="S330" i="27"/>
  <c r="Q240" i="27"/>
  <c r="Q371" i="27" s="1"/>
  <c r="Q230" i="27"/>
  <c r="Q361" i="27" s="1"/>
  <c r="Q210" i="27"/>
  <c r="Q341" i="27" s="1"/>
  <c r="Q241" i="27"/>
  <c r="Q372" i="27" s="1"/>
  <c r="Q231" i="27"/>
  <c r="Q362" i="27" s="1"/>
  <c r="Q218" i="27"/>
  <c r="Q349" i="27" s="1"/>
  <c r="Q246" i="27"/>
  <c r="Q377" i="27" s="1"/>
  <c r="Q242" i="27"/>
  <c r="Q373" i="27" s="1"/>
  <c r="Q232" i="27"/>
  <c r="Q363" i="27" s="1"/>
  <c r="Q216" i="27"/>
  <c r="Q347" i="27" s="1"/>
  <c r="Q244" i="27"/>
  <c r="Q375" i="27" s="1"/>
  <c r="Q233" i="27"/>
  <c r="Q364" i="27" s="1"/>
  <c r="Q225" i="27"/>
  <c r="Q356" i="27" s="1"/>
  <c r="Q209" i="27"/>
  <c r="Q243" i="27"/>
  <c r="Q374" i="27" s="1"/>
  <c r="Q237" i="27"/>
  <c r="Q368" i="27" s="1"/>
  <c r="Q238" i="27"/>
  <c r="Q369" i="27" s="1"/>
  <c r="Q229" i="27"/>
  <c r="Q360" i="27" s="1"/>
  <c r="Q212" i="27"/>
  <c r="Q343" i="27" s="1"/>
  <c r="Q245" i="27"/>
  <c r="Q376" i="27" s="1"/>
  <c r="Q239" i="27"/>
  <c r="Q370" i="27" s="1"/>
  <c r="Q215" i="27"/>
  <c r="Q346" i="27" s="1"/>
  <c r="Q234" i="27"/>
  <c r="Q365" i="27" s="1"/>
  <c r="Q228" i="27"/>
  <c r="Q359" i="27" s="1"/>
  <c r="Q226" i="27"/>
  <c r="Q357" i="27" s="1"/>
  <c r="Q211" i="27"/>
  <c r="Q342" i="27" s="1"/>
  <c r="Q227" i="27"/>
  <c r="Q358" i="27" s="1"/>
  <c r="Q217" i="27"/>
  <c r="Q348" i="27" s="1"/>
  <c r="M195" i="27"/>
  <c r="M326" i="27" s="1"/>
  <c r="L195" i="27"/>
  <c r="P340" i="27"/>
  <c r="P575" i="27" s="1"/>
  <c r="P12" i="32" s="1"/>
  <c r="P19" i="32" s="1"/>
  <c r="P32" i="33" s="1"/>
  <c r="L199" i="27"/>
  <c r="R238" i="27"/>
  <c r="R369" i="27" s="1"/>
  <c r="R228" i="27"/>
  <c r="R359" i="27" s="1"/>
  <c r="R210" i="27"/>
  <c r="R341" i="27" s="1"/>
  <c r="R243" i="27"/>
  <c r="R374" i="27" s="1"/>
  <c r="R233" i="27"/>
  <c r="R364" i="27" s="1"/>
  <c r="R225" i="27"/>
  <c r="R356" i="27" s="1"/>
  <c r="R209" i="27"/>
  <c r="R240" i="27"/>
  <c r="R371" i="27" s="1"/>
  <c r="R230" i="27"/>
  <c r="R361" i="27" s="1"/>
  <c r="R216" i="27"/>
  <c r="R347" i="27" s="1"/>
  <c r="R245" i="27"/>
  <c r="R376" i="27" s="1"/>
  <c r="R237" i="27"/>
  <c r="R368" i="27" s="1"/>
  <c r="R227" i="27"/>
  <c r="R358" i="27" s="1"/>
  <c r="R211" i="27"/>
  <c r="R342" i="27" s="1"/>
  <c r="R242" i="27"/>
  <c r="R373" i="27" s="1"/>
  <c r="R218" i="27"/>
  <c r="R349" i="27" s="1"/>
  <c r="R239" i="27"/>
  <c r="R370" i="27" s="1"/>
  <c r="R215" i="27"/>
  <c r="R346" i="27" s="1"/>
  <c r="R234" i="27"/>
  <c r="R365" i="27" s="1"/>
  <c r="R212" i="27"/>
  <c r="R343" i="27" s="1"/>
  <c r="R231" i="27"/>
  <c r="R362" i="27" s="1"/>
  <c r="R232" i="27"/>
  <c r="R363" i="27" s="1"/>
  <c r="R246" i="27"/>
  <c r="R377" i="27" s="1"/>
  <c r="R229" i="27"/>
  <c r="R360" i="27" s="1"/>
  <c r="R244" i="27"/>
  <c r="R375" i="27" s="1"/>
  <c r="R226" i="27"/>
  <c r="R357" i="27" s="1"/>
  <c r="R241" i="27"/>
  <c r="R372" i="27" s="1"/>
  <c r="R217" i="27"/>
  <c r="R348" i="27" s="1"/>
  <c r="P576" i="27" l="1"/>
  <c r="O181" i="27"/>
  <c r="O199" i="27" s="1"/>
  <c r="O330" i="27" s="1"/>
  <c r="S575" i="27"/>
  <c r="S12" i="32" s="1"/>
  <c r="Q195" i="27"/>
  <c r="Q326" i="27" s="1"/>
  <c r="N140" i="28"/>
  <c r="J40" i="28"/>
  <c r="J60" i="28"/>
  <c r="J80" i="28"/>
  <c r="Q199" i="27"/>
  <c r="J20" i="28"/>
  <c r="L140" i="28"/>
  <c r="J102" i="28"/>
  <c r="M198" i="27"/>
  <c r="M329" i="27" s="1"/>
  <c r="M199" i="27"/>
  <c r="M330" i="27" s="1"/>
  <c r="R199" i="27"/>
  <c r="R330" i="27" s="1"/>
  <c r="Q198" i="27"/>
  <c r="Q329" i="27" s="1"/>
  <c r="S11" i="32"/>
  <c r="R195" i="27"/>
  <c r="R326" i="27" s="1"/>
  <c r="R191" i="27"/>
  <c r="R322" i="27" s="1"/>
  <c r="O340" i="27"/>
  <c r="O575" i="27" s="1"/>
  <c r="O12" i="32" s="1"/>
  <c r="O19" i="32" s="1"/>
  <c r="O32" i="33" s="1"/>
  <c r="R340" i="27"/>
  <c r="R575" i="27" s="1"/>
  <c r="R12" i="32" s="1"/>
  <c r="R19" i="32" s="1"/>
  <c r="R32" i="33" s="1"/>
  <c r="L330" i="27"/>
  <c r="L326" i="27"/>
  <c r="Q340" i="27"/>
  <c r="Q575" i="27" s="1"/>
  <c r="Q12" i="32" s="1"/>
  <c r="Q19" i="32" s="1"/>
  <c r="Q32" i="33" s="1"/>
  <c r="L370" i="27"/>
  <c r="L372" i="27"/>
  <c r="L361" i="27"/>
  <c r="L377" i="27"/>
  <c r="L341" i="27"/>
  <c r="L347" i="27"/>
  <c r="L360" i="27"/>
  <c r="L368" i="27"/>
  <c r="L343" i="27"/>
  <c r="L376" i="27"/>
  <c r="L373" i="27"/>
  <c r="L374" i="27"/>
  <c r="L365" i="27"/>
  <c r="L340" i="27"/>
  <c r="L322" i="27"/>
  <c r="L329" i="27"/>
  <c r="Q330" i="27"/>
  <c r="L348" i="27"/>
  <c r="L359" i="27"/>
  <c r="L346" i="27"/>
  <c r="L362" i="27"/>
  <c r="L369" i="27"/>
  <c r="L371" i="27"/>
  <c r="L342" i="27"/>
  <c r="L349" i="27"/>
  <c r="L358" i="27"/>
  <c r="L363" i="27"/>
  <c r="L356" i="27"/>
  <c r="L357" i="27"/>
  <c r="L375" i="27"/>
  <c r="L364" i="27"/>
  <c r="J140" i="28" l="1"/>
  <c r="P11" i="32"/>
  <c r="P13" i="32" s="1"/>
  <c r="O191" i="27"/>
  <c r="O198" i="27"/>
  <c r="O329" i="27" s="1"/>
  <c r="O195" i="27"/>
  <c r="O326" i="27" s="1"/>
  <c r="S13" i="32"/>
  <c r="Q576" i="27"/>
  <c r="M576" i="27"/>
  <c r="S576" i="27"/>
  <c r="R11" i="32"/>
  <c r="P18" i="32"/>
  <c r="O322" i="27" l="1"/>
  <c r="O574" i="27" s="1"/>
  <c r="O576" i="27" s="1"/>
  <c r="M11" i="32"/>
  <c r="M13" i="32" s="1"/>
  <c r="Q11" i="32"/>
  <c r="Q13" i="32" s="1"/>
  <c r="R576" i="27"/>
  <c r="L12" i="32"/>
  <c r="L11" i="32"/>
  <c r="L576" i="27"/>
  <c r="P20" i="32"/>
  <c r="P23" i="33"/>
  <c r="M18" i="32"/>
  <c r="R13" i="32"/>
  <c r="R18" i="32"/>
  <c r="O11" i="32" l="1"/>
  <c r="O13" i="32" s="1"/>
  <c r="Q18" i="32"/>
  <c r="Q23" i="33" s="1"/>
  <c r="O18" i="32"/>
  <c r="L18" i="32"/>
  <c r="L13" i="32"/>
  <c r="R23" i="33"/>
  <c r="R20" i="32"/>
  <c r="M23" i="33"/>
  <c r="M20" i="32"/>
  <c r="L19" i="32"/>
  <c r="Q20" i="32" l="1"/>
  <c r="O20" i="32"/>
  <c r="O23" i="33"/>
  <c r="L32" i="33"/>
  <c r="L23" i="33"/>
  <c r="L20" i="32"/>
  <c r="J153" i="34" l="1"/>
  <c r="N172" i="34"/>
  <c r="J172" i="34" s="1"/>
  <c r="J151" i="34"/>
  <c r="N170" i="34"/>
  <c r="J170" i="34" s="1"/>
  <c r="J149" i="34"/>
  <c r="N168" i="34"/>
  <c r="N177" i="34" s="1"/>
  <c r="J150" i="34"/>
  <c r="N169" i="34"/>
  <c r="N178" i="34" s="1"/>
  <c r="J152" i="34"/>
  <c r="N171" i="34"/>
  <c r="J171" i="34" s="1"/>
  <c r="J148" i="34"/>
  <c r="N167" i="34"/>
  <c r="J167" i="34" s="1"/>
  <c r="N179" i="34" l="1"/>
  <c r="J179" i="34" s="1"/>
  <c r="N176" i="34"/>
  <c r="J176" i="34" s="1"/>
  <c r="N180" i="34"/>
  <c r="W151" i="21" s="1"/>
  <c r="N151" i="21" s="1"/>
  <c r="J151" i="21" s="1"/>
  <c r="J178" i="34"/>
  <c r="W149" i="21"/>
  <c r="N149" i="21" s="1"/>
  <c r="J149" i="21" s="1"/>
  <c r="J177" i="34"/>
  <c r="W148" i="21"/>
  <c r="N148" i="21" s="1"/>
  <c r="J148" i="21" s="1"/>
  <c r="N181" i="34"/>
  <c r="J169" i="34"/>
  <c r="J168" i="34"/>
  <c r="W150" i="21" l="1"/>
  <c r="N150" i="21" s="1"/>
  <c r="J150" i="21" s="1"/>
  <c r="J180" i="34"/>
  <c r="W147" i="21"/>
  <c r="N147" i="21" s="1"/>
  <c r="J147" i="21" s="1"/>
  <c r="W152" i="21"/>
  <c r="N152" i="21" s="1"/>
  <c r="J152" i="21" s="1"/>
  <c r="J181" i="34"/>
  <c r="N182" i="21" l="1"/>
  <c r="N14" i="25" s="1"/>
  <c r="J14" i="37" s="1"/>
  <c r="N181" i="21"/>
  <c r="J182" i="21" l="1"/>
  <c r="J181" i="21"/>
  <c r="N13" i="25"/>
  <c r="J13" i="37" s="1"/>
  <c r="J14" i="25"/>
  <c r="J13" i="25" l="1"/>
  <c r="J168" i="27"/>
  <c r="N321" i="27"/>
  <c r="N167" i="27"/>
  <c r="J167" i="27" l="1"/>
  <c r="N169" i="27"/>
  <c r="J169" i="27" s="1"/>
  <c r="N174" i="27"/>
  <c r="N178" i="27" s="1"/>
  <c r="N175" i="27"/>
  <c r="N179" i="27" s="1"/>
  <c r="J321" i="27"/>
  <c r="J450" i="27" s="1"/>
  <c r="P76" i="28" l="1"/>
  <c r="P36" i="28"/>
  <c r="S16" i="28"/>
  <c r="P16" i="28"/>
  <c r="R56" i="28"/>
  <c r="Q76" i="28"/>
  <c r="M16" i="28"/>
  <c r="Q36" i="28"/>
  <c r="M36" i="28"/>
  <c r="O36" i="28"/>
  <c r="S36" i="28"/>
  <c r="Q56" i="28"/>
  <c r="P56" i="28"/>
  <c r="O76" i="28"/>
  <c r="R36" i="28"/>
  <c r="O16" i="28"/>
  <c r="N16" i="28"/>
  <c r="N76" i="28"/>
  <c r="N36" i="28"/>
  <c r="L36" i="28"/>
  <c r="S98" i="28"/>
  <c r="P98" i="28"/>
  <c r="L76" i="28"/>
  <c r="L98" i="28"/>
  <c r="M98" i="28"/>
  <c r="M76" i="28"/>
  <c r="S56" i="28"/>
  <c r="O56" i="28"/>
  <c r="R76" i="28"/>
  <c r="Q16" i="28"/>
  <c r="S76" i="28"/>
  <c r="M56" i="28"/>
  <c r="R16" i="28"/>
  <c r="L16" i="28"/>
  <c r="Q98" i="28"/>
  <c r="L56" i="28"/>
  <c r="R98" i="28"/>
  <c r="O98" i="28"/>
  <c r="N56" i="28"/>
  <c r="N98" i="28"/>
  <c r="J178" i="27"/>
  <c r="N181" i="27"/>
  <c r="J179" i="27"/>
  <c r="N182" i="27"/>
  <c r="R136" i="28" l="1"/>
  <c r="M136" i="28"/>
  <c r="N246" i="27"/>
  <c r="N232" i="27"/>
  <c r="N243" i="27"/>
  <c r="N238" i="27"/>
  <c r="N241" i="27"/>
  <c r="N244" i="27"/>
  <c r="N218" i="27"/>
  <c r="N227" i="27"/>
  <c r="N234" i="27"/>
  <c r="N231" i="27"/>
  <c r="N239" i="27"/>
  <c r="N226" i="27"/>
  <c r="N228" i="27"/>
  <c r="N212" i="27"/>
  <c r="N237" i="27"/>
  <c r="N211" i="27"/>
  <c r="N217" i="27"/>
  <c r="N230" i="27"/>
  <c r="N229" i="27"/>
  <c r="N242" i="27"/>
  <c r="N245" i="27"/>
  <c r="N233" i="27"/>
  <c r="N240" i="27"/>
  <c r="N210" i="27"/>
  <c r="N225" i="27"/>
  <c r="N216" i="27"/>
  <c r="N215" i="27"/>
  <c r="N209" i="27"/>
  <c r="N198" i="27"/>
  <c r="N199" i="27"/>
  <c r="N195" i="27"/>
  <c r="N191" i="27"/>
  <c r="N136" i="28"/>
  <c r="O136" i="28"/>
  <c r="J56" i="28"/>
  <c r="J16" i="28"/>
  <c r="J98" i="28"/>
  <c r="L136" i="28"/>
  <c r="P136" i="28"/>
  <c r="J36" i="28"/>
  <c r="Q136" i="28"/>
  <c r="J76" i="28"/>
  <c r="J136" i="28" l="1"/>
  <c r="N326" i="27"/>
  <c r="J326" i="27" s="1"/>
  <c r="N329" i="27"/>
  <c r="J329" i="27" s="1"/>
  <c r="N346" i="27"/>
  <c r="J346" i="27" s="1"/>
  <c r="N356" i="27"/>
  <c r="J356" i="27" s="1"/>
  <c r="N371" i="27"/>
  <c r="J371" i="27" s="1"/>
  <c r="N376" i="27"/>
  <c r="J376" i="27" s="1"/>
  <c r="N360" i="27"/>
  <c r="J360" i="27" s="1"/>
  <c r="N348" i="27"/>
  <c r="J348" i="27" s="1"/>
  <c r="N368" i="27"/>
  <c r="J368" i="27" s="1"/>
  <c r="N359" i="27"/>
  <c r="J359" i="27" s="1"/>
  <c r="N370" i="27"/>
  <c r="J370" i="27" s="1"/>
  <c r="N365" i="27"/>
  <c r="J365" i="27" s="1"/>
  <c r="N349" i="27"/>
  <c r="J349" i="27" s="1"/>
  <c r="N372" i="27"/>
  <c r="J372" i="27" s="1"/>
  <c r="N374" i="27"/>
  <c r="J374" i="27" s="1"/>
  <c r="N377" i="27"/>
  <c r="J377" i="27" s="1"/>
  <c r="N322" i="27"/>
  <c r="J322" i="27" s="1"/>
  <c r="N330" i="27"/>
  <c r="J330" i="27" s="1"/>
  <c r="N340" i="27"/>
  <c r="J340" i="27" s="1"/>
  <c r="N347" i="27"/>
  <c r="J347" i="27" s="1"/>
  <c r="N341" i="27"/>
  <c r="J341" i="27" s="1"/>
  <c r="N364" i="27"/>
  <c r="J364" i="27" s="1"/>
  <c r="N373" i="27"/>
  <c r="J373" i="27" s="1"/>
  <c r="N361" i="27"/>
  <c r="J361" i="27" s="1"/>
  <c r="N342" i="27"/>
  <c r="J342" i="27" s="1"/>
  <c r="N343" i="27"/>
  <c r="J343" i="27" s="1"/>
  <c r="N357" i="27"/>
  <c r="J357" i="27" s="1"/>
  <c r="N362" i="27"/>
  <c r="J362" i="27" s="1"/>
  <c r="N358" i="27"/>
  <c r="J358" i="27" s="1"/>
  <c r="N375" i="27"/>
  <c r="J375" i="27" s="1"/>
  <c r="N369" i="27"/>
  <c r="J369" i="27" s="1"/>
  <c r="N363" i="27"/>
  <c r="J363" i="27" s="1"/>
  <c r="J506" i="27" l="1"/>
  <c r="J503" i="27"/>
  <c r="J501" i="27"/>
  <c r="J478" i="27"/>
  <c r="J494" i="27"/>
  <c r="J499" i="27"/>
  <c r="J488" i="27"/>
  <c r="J497" i="27"/>
  <c r="J477" i="27"/>
  <c r="J489" i="27"/>
  <c r="J505" i="27"/>
  <c r="J500" i="27"/>
  <c r="J486" i="27"/>
  <c r="J469" i="27"/>
  <c r="J451" i="27"/>
  <c r="O57" i="28" s="1"/>
  <c r="J492" i="27"/>
  <c r="J498" i="27"/>
  <c r="J504" i="27"/>
  <c r="J487" i="27"/>
  <c r="J491" i="27"/>
  <c r="J472" i="27"/>
  <c r="J471" i="27"/>
  <c r="J490" i="27"/>
  <c r="J502" i="27"/>
  <c r="J493" i="27"/>
  <c r="J470" i="27"/>
  <c r="N575" i="27"/>
  <c r="J459" i="27"/>
  <c r="J485" i="27"/>
  <c r="J458" i="27"/>
  <c r="J455" i="27"/>
  <c r="S57" i="28" l="1"/>
  <c r="S116" i="28"/>
  <c r="S125" i="28" s="1"/>
  <c r="L57" i="28"/>
  <c r="R57" i="28"/>
  <c r="P57" i="28"/>
  <c r="N57" i="28"/>
  <c r="O99" i="28"/>
  <c r="O137" i="28" s="1"/>
  <c r="P77" i="28"/>
  <c r="M17" i="28"/>
  <c r="L77" i="28"/>
  <c r="L37" i="28"/>
  <c r="M99" i="28"/>
  <c r="M137" i="28" s="1"/>
  <c r="S17" i="28"/>
  <c r="O17" i="28"/>
  <c r="O37" i="28"/>
  <c r="R37" i="28"/>
  <c r="L116" i="28"/>
  <c r="L154" i="28" s="1"/>
  <c r="N99" i="28"/>
  <c r="P99" i="28"/>
  <c r="P137" i="28" s="1"/>
  <c r="L99" i="28"/>
  <c r="L137" i="28" s="1"/>
  <c r="R99" i="28"/>
  <c r="R137" i="28" s="1"/>
  <c r="L17" i="28"/>
  <c r="Q99" i="28"/>
  <c r="Q137" i="28" s="1"/>
  <c r="S37" i="28"/>
  <c r="P17" i="28"/>
  <c r="S99" i="28"/>
  <c r="N17" i="28"/>
  <c r="S77" i="28"/>
  <c r="M77" i="28"/>
  <c r="Q37" i="28"/>
  <c r="R17" i="28"/>
  <c r="R77" i="28"/>
  <c r="O116" i="28"/>
  <c r="O125" i="28" s="1"/>
  <c r="M57" i="28"/>
  <c r="O77" i="28"/>
  <c r="Q57" i="28"/>
  <c r="Q77" i="28"/>
  <c r="M37" i="28"/>
  <c r="P37" i="28"/>
  <c r="N77" i="28"/>
  <c r="N37" i="28"/>
  <c r="Q17" i="28"/>
  <c r="M116" i="28"/>
  <c r="M154" i="28" s="1"/>
  <c r="M162" i="28" s="1"/>
  <c r="M29" i="33" s="1"/>
  <c r="R116" i="28"/>
  <c r="R154" i="28" s="1"/>
  <c r="R162" i="28" s="1"/>
  <c r="R29" i="33" s="1"/>
  <c r="N116" i="28"/>
  <c r="P116" i="28"/>
  <c r="P125" i="28" s="1"/>
  <c r="Q116" i="28"/>
  <c r="Q125" i="28" s="1"/>
  <c r="J574" i="27"/>
  <c r="N576" i="27"/>
  <c r="J576" i="27" s="1"/>
  <c r="N11" i="32"/>
  <c r="M41" i="28"/>
  <c r="P21" i="28"/>
  <c r="Q21" i="28"/>
  <c r="R81" i="28"/>
  <c r="M21" i="28"/>
  <c r="S61" i="28"/>
  <c r="O41" i="28"/>
  <c r="O81" i="28"/>
  <c r="Q41" i="28"/>
  <c r="S81" i="28"/>
  <c r="R41" i="28"/>
  <c r="N41" i="28"/>
  <c r="P81" i="28"/>
  <c r="R61" i="28"/>
  <c r="P41" i="28"/>
  <c r="Q103" i="28"/>
  <c r="Q141" i="28" s="1"/>
  <c r="R21" i="28"/>
  <c r="M61" i="28"/>
  <c r="N21" i="28"/>
  <c r="Q61" i="28"/>
  <c r="O61" i="28"/>
  <c r="N61" i="28"/>
  <c r="Q81" i="28"/>
  <c r="O21" i="28"/>
  <c r="N81" i="28"/>
  <c r="P61" i="28"/>
  <c r="S103" i="28"/>
  <c r="M81" i="28"/>
  <c r="S41" i="28"/>
  <c r="S21" i="28"/>
  <c r="O103" i="28"/>
  <c r="O141" i="28" s="1"/>
  <c r="R103" i="28"/>
  <c r="R141" i="28" s="1"/>
  <c r="M103" i="28"/>
  <c r="M141" i="28" s="1"/>
  <c r="N103" i="28"/>
  <c r="L81" i="28"/>
  <c r="P103" i="28"/>
  <c r="P141" i="28" s="1"/>
  <c r="L103" i="28"/>
  <c r="L41" i="28"/>
  <c r="L61" i="28"/>
  <c r="L21" i="28"/>
  <c r="N12" i="32"/>
  <c r="J575" i="27"/>
  <c r="P84" i="28"/>
  <c r="O44" i="28"/>
  <c r="Q84" i="28"/>
  <c r="N84" i="28"/>
  <c r="Q24" i="28"/>
  <c r="R84" i="28"/>
  <c r="N64" i="28"/>
  <c r="R64" i="28"/>
  <c r="P64" i="28"/>
  <c r="O24" i="28"/>
  <c r="S44" i="28"/>
  <c r="R44" i="28"/>
  <c r="M44" i="28"/>
  <c r="S24" i="28"/>
  <c r="P106" i="28"/>
  <c r="P144" i="28" s="1"/>
  <c r="Q106" i="28"/>
  <c r="Q144" i="28" s="1"/>
  <c r="R106" i="28"/>
  <c r="R144" i="28" s="1"/>
  <c r="N106" i="28"/>
  <c r="Q44" i="28"/>
  <c r="P24" i="28"/>
  <c r="S84" i="28"/>
  <c r="P44" i="28"/>
  <c r="M24" i="28"/>
  <c r="Q64" i="28"/>
  <c r="O84" i="28"/>
  <c r="R24" i="28"/>
  <c r="M64" i="28"/>
  <c r="S64" i="28"/>
  <c r="S106" i="28"/>
  <c r="N44" i="28"/>
  <c r="N24" i="28"/>
  <c r="M84" i="28"/>
  <c r="O64" i="28"/>
  <c r="O106" i="28"/>
  <c r="O144" i="28" s="1"/>
  <c r="M106" i="28"/>
  <c r="M144" i="28" s="1"/>
  <c r="L84" i="28"/>
  <c r="L44" i="28"/>
  <c r="L24" i="28"/>
  <c r="L64" i="28"/>
  <c r="L106" i="28"/>
  <c r="P45" i="28"/>
  <c r="S85" i="28"/>
  <c r="M85" i="28"/>
  <c r="N25" i="28"/>
  <c r="S107" i="28"/>
  <c r="O65" i="28"/>
  <c r="S25" i="28"/>
  <c r="P25" i="28"/>
  <c r="N65" i="28"/>
  <c r="P85" i="28"/>
  <c r="M45" i="28"/>
  <c r="R65" i="28"/>
  <c r="N85" i="28"/>
  <c r="O45" i="28"/>
  <c r="R45" i="28"/>
  <c r="R25" i="28"/>
  <c r="N45" i="28"/>
  <c r="M65" i="28"/>
  <c r="M25" i="28"/>
  <c r="S45" i="28"/>
  <c r="Q45" i="28"/>
  <c r="O85" i="28"/>
  <c r="Q85" i="28"/>
  <c r="Q25" i="28"/>
  <c r="O25" i="28"/>
  <c r="Q65" i="28"/>
  <c r="P65" i="28"/>
  <c r="R85" i="28"/>
  <c r="S65" i="28"/>
  <c r="Q107" i="28"/>
  <c r="Q145" i="28" s="1"/>
  <c r="P107" i="28"/>
  <c r="P145" i="28" s="1"/>
  <c r="O107" i="28"/>
  <c r="O145" i="28" s="1"/>
  <c r="R107" i="28"/>
  <c r="R145" i="28" s="1"/>
  <c r="M107" i="28"/>
  <c r="M145" i="28" s="1"/>
  <c r="L85" i="28"/>
  <c r="L65" i="28"/>
  <c r="N107" i="28"/>
  <c r="N145" i="28" s="1"/>
  <c r="L107" i="28"/>
  <c r="L45" i="28"/>
  <c r="L25" i="28"/>
  <c r="P27" i="28" l="1"/>
  <c r="J17" i="28"/>
  <c r="L125" i="28"/>
  <c r="O154" i="28"/>
  <c r="O162" i="28" s="1"/>
  <c r="O29" i="33" s="1"/>
  <c r="N87" i="28"/>
  <c r="R125" i="28"/>
  <c r="J57" i="28"/>
  <c r="P154" i="28"/>
  <c r="P162" i="28" s="1"/>
  <c r="P29" i="33" s="1"/>
  <c r="Q27" i="28"/>
  <c r="Q30" i="28" s="1"/>
  <c r="O67" i="28"/>
  <c r="O70" i="28" s="1"/>
  <c r="N27" i="28"/>
  <c r="N154" i="28"/>
  <c r="N162" i="28" s="1"/>
  <c r="N29" i="33" s="1"/>
  <c r="N125" i="28"/>
  <c r="J99" i="28"/>
  <c r="N137" i="28"/>
  <c r="J137" i="28" s="1"/>
  <c r="Q67" i="28"/>
  <c r="Q70" i="28" s="1"/>
  <c r="O87" i="28"/>
  <c r="O90" i="28" s="1"/>
  <c r="S47" i="28"/>
  <c r="M67" i="28"/>
  <c r="M70" i="28" s="1"/>
  <c r="J37" i="28"/>
  <c r="Q154" i="28"/>
  <c r="Q162" i="28" s="1"/>
  <c r="Q29" i="33" s="1"/>
  <c r="M125" i="28"/>
  <c r="J116" i="28"/>
  <c r="J77" i="28"/>
  <c r="J45" i="28"/>
  <c r="P67" i="28"/>
  <c r="P70" i="28" s="1"/>
  <c r="Q87" i="28"/>
  <c r="Q90" i="28" s="1"/>
  <c r="M47" i="28"/>
  <c r="M50" i="28" s="1"/>
  <c r="P47" i="28"/>
  <c r="P50" i="28" s="1"/>
  <c r="J85" i="28"/>
  <c r="S110" i="28"/>
  <c r="S127" i="28" s="1"/>
  <c r="J24" i="28"/>
  <c r="J84" i="28"/>
  <c r="L110" i="28"/>
  <c r="M87" i="28"/>
  <c r="M90" i="28" s="1"/>
  <c r="N47" i="28"/>
  <c r="N50" i="28" s="1"/>
  <c r="S67" i="28"/>
  <c r="R27" i="28"/>
  <c r="R30" i="28" s="1"/>
  <c r="P30" i="28"/>
  <c r="N144" i="28"/>
  <c r="S27" i="28"/>
  <c r="R47" i="28"/>
  <c r="R50" i="28" s="1"/>
  <c r="O27" i="28"/>
  <c r="O30" i="28" s="1"/>
  <c r="R67" i="28"/>
  <c r="R70" i="28" s="1"/>
  <c r="R87" i="28"/>
  <c r="R90" i="28" s="1"/>
  <c r="O47" i="28"/>
  <c r="O50" i="28" s="1"/>
  <c r="J61" i="28"/>
  <c r="J81" i="28"/>
  <c r="Q148" i="28"/>
  <c r="Q15" i="33" s="1"/>
  <c r="M27" i="28"/>
  <c r="M30" i="28" s="1"/>
  <c r="S87" i="28"/>
  <c r="N90" i="28" s="1"/>
  <c r="Q47" i="28"/>
  <c r="Q50" i="28" s="1"/>
  <c r="N67" i="28"/>
  <c r="N70" i="28" s="1"/>
  <c r="P87" i="28"/>
  <c r="P90" i="28" s="1"/>
  <c r="N30" i="28"/>
  <c r="J25" i="28"/>
  <c r="L145" i="28"/>
  <c r="J145" i="28" s="1"/>
  <c r="J107" i="28"/>
  <c r="J65" i="28"/>
  <c r="Q110" i="28"/>
  <c r="Q127" i="28" s="1"/>
  <c r="L27" i="28"/>
  <c r="R110" i="28"/>
  <c r="P148" i="28"/>
  <c r="J64" i="28"/>
  <c r="J44" i="28"/>
  <c r="J12" i="32"/>
  <c r="N19" i="32"/>
  <c r="M148" i="28"/>
  <c r="O148" i="28"/>
  <c r="J21" i="28"/>
  <c r="J41" i="28"/>
  <c r="N141" i="28"/>
  <c r="R148" i="28"/>
  <c r="P110" i="28"/>
  <c r="P127" i="28" s="1"/>
  <c r="N110" i="28"/>
  <c r="J106" i="28"/>
  <c r="L144" i="28"/>
  <c r="M110" i="28"/>
  <c r="O110" i="28"/>
  <c r="O127" i="28" s="1"/>
  <c r="L47" i="28"/>
  <c r="L67" i="28"/>
  <c r="L87" i="28"/>
  <c r="L141" i="28"/>
  <c r="J103" i="28"/>
  <c r="L162" i="28"/>
  <c r="N18" i="32"/>
  <c r="J11" i="32"/>
  <c r="N13" i="32"/>
  <c r="J13" i="32" s="1"/>
  <c r="M127" i="28" l="1"/>
  <c r="L127" i="28"/>
  <c r="R127" i="28"/>
  <c r="J154" i="28"/>
  <c r="J125" i="28"/>
  <c r="N127" i="28"/>
  <c r="Q164" i="28"/>
  <c r="J144" i="28"/>
  <c r="N148" i="28"/>
  <c r="N164" i="28" s="1"/>
  <c r="J141" i="28"/>
  <c r="J162" i="28"/>
  <c r="L29" i="33"/>
  <c r="J29" i="33" s="1"/>
  <c r="J47" i="28"/>
  <c r="L50" i="28"/>
  <c r="N23" i="33"/>
  <c r="J23" i="33" s="1"/>
  <c r="J18" i="32"/>
  <c r="N20" i="32"/>
  <c r="J20" i="32" s="1"/>
  <c r="J67" i="28"/>
  <c r="L70" i="28"/>
  <c r="L148" i="28"/>
  <c r="R164" i="28"/>
  <c r="R15" i="33"/>
  <c r="M15" i="33"/>
  <c r="M164" i="28"/>
  <c r="P164" i="28"/>
  <c r="P15" i="33"/>
  <c r="J27" i="28"/>
  <c r="L30" i="28"/>
  <c r="J110" i="28"/>
  <c r="L90" i="28"/>
  <c r="J90" i="28" s="1"/>
  <c r="J20" i="33" s="1"/>
  <c r="J87" i="28"/>
  <c r="O164" i="28"/>
  <c r="O15" i="33"/>
  <c r="J19" i="32"/>
  <c r="N32" i="33"/>
  <c r="J32" i="33" s="1"/>
  <c r="J19" i="33" l="1"/>
  <c r="J70" i="28"/>
  <c r="J30" i="28"/>
  <c r="J17" i="33" s="1"/>
  <c r="J50" i="28"/>
  <c r="J18" i="33" s="1"/>
  <c r="J127" i="28"/>
  <c r="N15" i="33"/>
  <c r="J148" i="28"/>
  <c r="L15" i="33"/>
  <c r="J15" i="33" s="1"/>
  <c r="L164" i="28"/>
  <c r="J164" i="28" s="1"/>
</calcChain>
</file>

<file path=xl/comments1.xml><?xml version="1.0" encoding="utf-8"?>
<comments xmlns="http://schemas.openxmlformats.org/spreadsheetml/2006/main">
  <authors>
    <author>Adriaansen, Paul</author>
  </authors>
  <commentList>
    <comment ref="N10" authorId="0">
      <text>
        <r>
          <rPr>
            <sz val="8"/>
            <color indexed="81"/>
            <rFont val="Tahoma"/>
            <family val="2"/>
          </rPr>
          <t xml:space="preserve">Het voormalige Enexis (indeling zoals in 2015), incl. FNOP
</t>
        </r>
      </text>
    </comment>
    <comment ref="O10" authorId="0">
      <text>
        <r>
          <rPr>
            <sz val="8"/>
            <color indexed="81"/>
            <rFont val="Tahoma"/>
            <family val="2"/>
          </rPr>
          <t xml:space="preserve">Het voormalige Liander (indeling zoals in 2015), nog excl. FNOP (en excl. Endinet)
</t>
        </r>
      </text>
    </comment>
    <comment ref="S10" authorId="0">
      <text>
        <r>
          <rPr>
            <sz val="8"/>
            <color indexed="81"/>
            <rFont val="Tahoma"/>
            <family val="2"/>
          </rPr>
          <t xml:space="preserve">Het voormalige Endinet, indeling zoals t/m 2015
</t>
        </r>
      </text>
    </comment>
    <comment ref="N12" authorId="0">
      <text>
        <r>
          <rPr>
            <sz val="8"/>
            <color indexed="81"/>
            <rFont val="Tahoma"/>
            <family val="2"/>
          </rPr>
          <t xml:space="preserve">Het voormalige Enexis (indeling zoals in 2015), incl. FNOP
</t>
        </r>
      </text>
    </comment>
    <comment ref="O12" authorId="0">
      <text>
        <r>
          <rPr>
            <sz val="8"/>
            <color indexed="81"/>
            <rFont val="Tahoma"/>
            <family val="2"/>
          </rPr>
          <t xml:space="preserve">Het voormalige Liander (indeling zoals in 2015), nog excl. FNOP (en excl. Endinet)
</t>
        </r>
      </text>
    </comment>
    <comment ref="S12" authorId="0">
      <text>
        <r>
          <rPr>
            <sz val="8"/>
            <color indexed="81"/>
            <rFont val="Tahoma"/>
            <family val="2"/>
          </rPr>
          <t xml:space="preserve">Het voormalige Endinet, indeling zoals t/m 2015
</t>
        </r>
      </text>
    </comment>
    <comment ref="N48" authorId="0">
      <text>
        <r>
          <rPr>
            <sz val="8"/>
            <color indexed="81"/>
            <rFont val="Tahoma"/>
            <family val="2"/>
          </rPr>
          <t xml:space="preserve">Het voormalige Enexis (indeling zoals in 2015), incl. FNOP
</t>
        </r>
      </text>
    </comment>
    <comment ref="O48" authorId="0">
      <text>
        <r>
          <rPr>
            <sz val="8"/>
            <color indexed="81"/>
            <rFont val="Tahoma"/>
            <family val="2"/>
          </rPr>
          <t xml:space="preserve">Het voormalige Liander (indeling zoals in 2015), nog excl. FNOP (en excl. Endinet)
</t>
        </r>
      </text>
    </comment>
    <comment ref="S48" authorId="0">
      <text>
        <r>
          <rPr>
            <sz val="8"/>
            <color indexed="81"/>
            <rFont val="Tahoma"/>
            <family val="2"/>
          </rPr>
          <t xml:space="preserve">Het voormalige Endinet, indeling zoals t/m 2015
</t>
        </r>
      </text>
    </comment>
    <comment ref="N84" authorId="0">
      <text>
        <r>
          <rPr>
            <sz val="8"/>
            <color indexed="81"/>
            <rFont val="Tahoma"/>
            <family val="2"/>
          </rPr>
          <t xml:space="preserve">Het voormalige Enexis (indeling zoals in 2015), incl. FNOP
</t>
        </r>
      </text>
    </comment>
    <comment ref="O84" authorId="0">
      <text>
        <r>
          <rPr>
            <sz val="8"/>
            <color indexed="81"/>
            <rFont val="Tahoma"/>
            <family val="2"/>
          </rPr>
          <t xml:space="preserve">Het voormalige Liander (indeling zoals in 2015), nog excl. FNOP (en excl. Endinet)
</t>
        </r>
      </text>
    </comment>
    <comment ref="S84" authorId="0">
      <text>
        <r>
          <rPr>
            <sz val="8"/>
            <color indexed="81"/>
            <rFont val="Tahoma"/>
            <family val="2"/>
          </rPr>
          <t xml:space="preserve">Het voormalige Endinet, indeling zoals t/m 2015
</t>
        </r>
      </text>
    </comment>
    <comment ref="N120" authorId="0">
      <text>
        <r>
          <rPr>
            <sz val="8"/>
            <color indexed="81"/>
            <rFont val="Tahoma"/>
            <family val="2"/>
          </rPr>
          <t xml:space="preserve">Het voormalige Enexis (indeling zoals in 2015), incl. FNOP
</t>
        </r>
      </text>
    </comment>
    <comment ref="O120" authorId="0">
      <text>
        <r>
          <rPr>
            <sz val="8"/>
            <color indexed="81"/>
            <rFont val="Tahoma"/>
            <family val="2"/>
          </rPr>
          <t xml:space="preserve">Het voormalige Liander (indeling zoals in 2015), nog excl. FNOP (en excl. Endinet)
</t>
        </r>
      </text>
    </comment>
    <comment ref="S120" authorId="0">
      <text>
        <r>
          <rPr>
            <sz val="8"/>
            <color indexed="81"/>
            <rFont val="Tahoma"/>
            <family val="2"/>
          </rPr>
          <t xml:space="preserve">Het voormalige Endinet, indeling zoals t/m 2015
</t>
        </r>
      </text>
    </comment>
  </commentList>
</comments>
</file>

<file path=xl/comments10.xml><?xml version="1.0" encoding="utf-8"?>
<comments xmlns="http://schemas.openxmlformats.org/spreadsheetml/2006/main">
  <authors>
    <author>Adriaansen, Paul</author>
    <author>Langen, Vincent van</author>
  </authors>
  <commentList>
    <comment ref="S7" authorId="0">
      <text>
        <r>
          <rPr>
            <sz val="8"/>
            <color indexed="81"/>
            <rFont val="Tahoma"/>
            <family val="2"/>
          </rPr>
          <t xml:space="preserve">Het voormalige Endinet, indeling zoals t/m 2015
</t>
        </r>
      </text>
    </comment>
    <comment ref="S9" authorId="0">
      <text>
        <r>
          <rPr>
            <sz val="8"/>
            <color indexed="81"/>
            <rFont val="Tahoma"/>
            <family val="2"/>
          </rPr>
          <t xml:space="preserve">Het voormalige Endinet, indeling zoals t/m 2015
</t>
        </r>
      </text>
    </comment>
    <comment ref="S138" authorId="0">
      <text>
        <r>
          <rPr>
            <sz val="8"/>
            <color indexed="81"/>
            <rFont val="Tahoma"/>
            <family val="2"/>
          </rPr>
          <t xml:space="preserve">Het voormalige Endinet, indeling zoals t/m 2015
</t>
        </r>
      </text>
    </comment>
    <comment ref="S155" authorId="0">
      <text>
        <r>
          <rPr>
            <sz val="8"/>
            <color indexed="81"/>
            <rFont val="Tahoma"/>
            <family val="2"/>
          </rPr>
          <t xml:space="preserve">Het voormalige Endinet, indeling zoals t/m 2015
</t>
        </r>
      </text>
    </comment>
    <comment ref="S165" authorId="0">
      <text>
        <r>
          <rPr>
            <sz val="8"/>
            <color indexed="81"/>
            <rFont val="Tahoma"/>
            <family val="2"/>
          </rPr>
          <t xml:space="preserve">Het voormalige Endinet, indeling zoals t/m 2015
</t>
        </r>
      </text>
    </comment>
    <comment ref="S185" authorId="0">
      <text>
        <r>
          <rPr>
            <sz val="8"/>
            <color indexed="81"/>
            <rFont val="Tahoma"/>
            <family val="2"/>
          </rPr>
          <t xml:space="preserve">Het voormalige Endinet, indeling zoals t/m 2015
</t>
        </r>
      </text>
    </comment>
    <comment ref="S312" authorId="0">
      <text>
        <r>
          <rPr>
            <sz val="8"/>
            <color indexed="81"/>
            <rFont val="Tahoma"/>
            <family val="2"/>
          </rPr>
          <t xml:space="preserve">Het voormalige Endinet, indeling zoals t/m 2015
</t>
        </r>
      </text>
    </comment>
    <comment ref="S442" authorId="0">
      <text>
        <r>
          <rPr>
            <sz val="8"/>
            <color indexed="81"/>
            <rFont val="Tahoma"/>
            <family val="2"/>
          </rPr>
          <t xml:space="preserve">Het voormalige Endinet, indeling zoals t/m 2015
</t>
        </r>
      </text>
    </comment>
    <comment ref="J458" authorId="1">
      <text>
        <r>
          <rPr>
            <sz val="8"/>
            <color indexed="81"/>
            <rFont val="Tahoma"/>
            <family val="2"/>
          </rPr>
          <t>Vorige reguleringsperiode was dit inclusief Enduris EHD</t>
        </r>
      </text>
    </comment>
    <comment ref="J459" authorId="1">
      <text>
        <r>
          <rPr>
            <sz val="8"/>
            <color indexed="81"/>
            <rFont val="Tahoma"/>
            <family val="2"/>
          </rPr>
          <t>Vorige reguleringsperiode was dit inclusief Enduris EHD</t>
        </r>
      </text>
    </comment>
    <comment ref="S572" authorId="0">
      <text>
        <r>
          <rPr>
            <sz val="8"/>
            <color indexed="81"/>
            <rFont val="Tahoma"/>
            <family val="2"/>
          </rPr>
          <t xml:space="preserve">Het voormalige Endinet, indeling zoals t/m 2015
</t>
        </r>
      </text>
    </comment>
  </commentList>
</comments>
</file>

<file path=xl/comments11.xml><?xml version="1.0" encoding="utf-8"?>
<comments xmlns="http://schemas.openxmlformats.org/spreadsheetml/2006/main">
  <authors>
    <author>Adriaansen, Paul</author>
  </authors>
  <commentList>
    <comment ref="S9" authorId="0">
      <text>
        <r>
          <rPr>
            <sz val="8"/>
            <color indexed="81"/>
            <rFont val="Tahoma"/>
            <family val="2"/>
          </rPr>
          <t xml:space="preserve">Het voormalige Endinet, indeling zoals t/m 2015
</t>
        </r>
      </text>
    </comment>
    <comment ref="S11" authorId="0">
      <text>
        <r>
          <rPr>
            <sz val="8"/>
            <color indexed="81"/>
            <rFont val="Tahoma"/>
            <family val="2"/>
          </rPr>
          <t xml:space="preserve">Het voormalige Endinet, indeling zoals t/m 2015
</t>
        </r>
      </text>
    </comment>
    <comment ref="S93" authorId="0">
      <text>
        <r>
          <rPr>
            <sz val="8"/>
            <color indexed="81"/>
            <rFont val="Tahoma"/>
            <family val="2"/>
          </rPr>
          <t xml:space="preserve">Het voormalige Endinet, indeling zoals t/m 2015
</t>
        </r>
      </text>
    </comment>
    <comment ref="S131" authorId="0">
      <text>
        <r>
          <rPr>
            <sz val="8"/>
            <color indexed="81"/>
            <rFont val="Tahoma"/>
            <family val="2"/>
          </rPr>
          <t xml:space="preserve">Het voormalige Endinet, indeling zoals t/m 2015
</t>
        </r>
      </text>
    </comment>
  </commentList>
</comments>
</file>

<file path=xl/comments12.xml><?xml version="1.0" encoding="utf-8"?>
<comments xmlns="http://schemas.openxmlformats.org/spreadsheetml/2006/main">
  <authors>
    <author>Adriaansen, Paul</author>
  </authors>
  <commentList>
    <comment ref="S7" authorId="0">
      <text>
        <r>
          <rPr>
            <sz val="8"/>
            <color indexed="81"/>
            <rFont val="Tahoma"/>
            <family val="2"/>
          </rPr>
          <t xml:space="preserve">Het voormalige Endinet, indeling zoals t/m 2015
</t>
        </r>
      </text>
    </comment>
    <comment ref="S9" authorId="0">
      <text>
        <r>
          <rPr>
            <sz val="8"/>
            <color indexed="81"/>
            <rFont val="Tahoma"/>
            <family val="2"/>
          </rPr>
          <t xml:space="preserve">Het voormalige Endinet, indeling zoals t/m 2015
</t>
        </r>
      </text>
    </comment>
  </commentList>
</comments>
</file>

<file path=xl/comments2.xml><?xml version="1.0" encoding="utf-8"?>
<comments xmlns="http://schemas.openxmlformats.org/spreadsheetml/2006/main">
  <authors>
    <author>Adriaansen, Paul</author>
  </authors>
  <commentList>
    <comment ref="S8" authorId="0">
      <text>
        <r>
          <rPr>
            <sz val="8"/>
            <color indexed="81"/>
            <rFont val="Tahoma"/>
            <family val="2"/>
          </rPr>
          <t xml:space="preserve">Het voormalige Endinet, indeling zoals t/m 2015
</t>
        </r>
      </text>
    </comment>
    <comment ref="S10" authorId="0">
      <text>
        <r>
          <rPr>
            <sz val="8"/>
            <color indexed="81"/>
            <rFont val="Tahoma"/>
            <family val="2"/>
          </rPr>
          <t xml:space="preserve">Het voormalige Endinet, indeling zoals t/m 2015
</t>
        </r>
      </text>
    </comment>
  </commentList>
</comments>
</file>

<file path=xl/comments3.xml><?xml version="1.0" encoding="utf-8"?>
<comments xmlns="http://schemas.openxmlformats.org/spreadsheetml/2006/main">
  <authors>
    <author>Adriaansen, Paul</author>
    <author>Langen, Vincent van</author>
  </authors>
  <commentList>
    <comment ref="N10" authorId="0">
      <text>
        <r>
          <rPr>
            <sz val="8"/>
            <color indexed="81"/>
            <rFont val="Tahoma"/>
            <family val="2"/>
          </rPr>
          <t xml:space="preserve">Het voormalige Enexis (indeling zoals in 2015), incl. FNOP
</t>
        </r>
      </text>
    </comment>
    <comment ref="O10" authorId="0">
      <text>
        <r>
          <rPr>
            <sz val="8"/>
            <color indexed="81"/>
            <rFont val="Tahoma"/>
            <family val="2"/>
          </rPr>
          <t xml:space="preserve">Het voormalige Liander (indeling zoals in 2015), nog excl. FNOP (en excl. Endinet)
</t>
        </r>
      </text>
    </comment>
    <comment ref="S10" authorId="0">
      <text>
        <r>
          <rPr>
            <sz val="8"/>
            <color indexed="81"/>
            <rFont val="Tahoma"/>
            <family val="2"/>
          </rPr>
          <t xml:space="preserve">Het voormalige Endinet, indeling zoals t/m 2015
</t>
        </r>
      </text>
    </comment>
    <comment ref="AC10" authorId="1">
      <text>
        <r>
          <rPr>
            <sz val="8"/>
            <color indexed="81"/>
            <rFont val="Tahoma"/>
            <family val="2"/>
          </rPr>
          <t>Betreffen de PAV HD &gt;40m3(n)/h voor FNOP op basis van de oorspronkelijke data. Deze volumes worden voor de jaren 2013 en 2014 opnieuw ingedeeld op basis van de verhouding tussen de volumes in 2015.</t>
        </r>
      </text>
    </comment>
    <comment ref="N12" authorId="0">
      <text>
        <r>
          <rPr>
            <sz val="8"/>
            <color indexed="81"/>
            <rFont val="Tahoma"/>
            <family val="2"/>
          </rPr>
          <t xml:space="preserve">Het voormalige Enexis (indeling zoals in 2015), incl. FNOP
</t>
        </r>
      </text>
    </comment>
    <comment ref="O12" authorId="0">
      <text>
        <r>
          <rPr>
            <sz val="8"/>
            <color indexed="81"/>
            <rFont val="Tahoma"/>
            <family val="2"/>
          </rPr>
          <t xml:space="preserve">Het voormalige Liander (indeling zoals in 2015), nog excl. FNOP (en excl. Endinet)
</t>
        </r>
      </text>
    </comment>
    <comment ref="S12" authorId="0">
      <text>
        <r>
          <rPr>
            <sz val="8"/>
            <color indexed="81"/>
            <rFont val="Tahoma"/>
            <family val="2"/>
          </rPr>
          <t xml:space="preserve">Het voormalige Endinet, indeling zoals t/m 2015
</t>
        </r>
      </text>
    </comment>
    <comment ref="AC12" authorId="1">
      <text>
        <r>
          <rPr>
            <sz val="8"/>
            <color indexed="81"/>
            <rFont val="Tahoma"/>
            <family val="2"/>
          </rPr>
          <t>Betreffen de PAV HD &gt;40m3(n)/h voor FNOP op basis van de oorspronkelijke data. Deze volumes worden voor de jaren 2013 en 2014 opnieuw ingedeeld op basis van de verhouding tussen de volumes in 2015.</t>
        </r>
      </text>
    </comment>
    <comment ref="N45" authorId="1">
      <text>
        <r>
          <rPr>
            <sz val="8"/>
            <color indexed="81"/>
            <rFont val="Tahoma"/>
            <family val="2"/>
          </rPr>
          <t>Aangepaste data aangeleverd in RD 2015-traject.</t>
        </r>
      </text>
    </comment>
    <comment ref="L60" authorId="0">
      <text>
        <r>
          <rPr>
            <sz val="8"/>
            <color indexed="81"/>
            <rFont val="Tahoma"/>
            <family val="2"/>
          </rPr>
          <t>Aanpassingen in volumes EAV (t.o.v. RD 2012) op basis van nieuwe opgave in e-mail Cogas aan ACM van datum  15 januari 2016</t>
        </r>
      </text>
    </comment>
    <comment ref="L76" authorId="0">
      <text>
        <r>
          <rPr>
            <sz val="8"/>
            <color indexed="81"/>
            <rFont val="Tahoma"/>
            <family val="2"/>
          </rPr>
          <t>Aanpassingen in volumes EAV (t.o.v. RD 2012) op basis van nieuwe opgave in e-mail Cogas aan ACM van datum  15 januari 2016</t>
        </r>
      </text>
    </comment>
    <comment ref="L92" authorId="0">
      <text>
        <r>
          <rPr>
            <sz val="8"/>
            <color indexed="81"/>
            <rFont val="Tahoma"/>
            <family val="2"/>
          </rPr>
          <t>Aanpassingen in volumes EAV (t.o.v. RD 2012) op basis van nieuwe opgave in e-mail Cogas aan ACM van datum  15 januari 2016</t>
        </r>
      </text>
    </comment>
    <comment ref="N117" authorId="0">
      <text>
        <r>
          <rPr>
            <sz val="8"/>
            <color indexed="81"/>
            <rFont val="Tahoma"/>
            <family val="2"/>
          </rPr>
          <t xml:space="preserve">Het voormalige Enexis (indeling zoals in 2015), incl. FNOP
</t>
        </r>
      </text>
    </comment>
    <comment ref="O117" authorId="0">
      <text>
        <r>
          <rPr>
            <sz val="8"/>
            <color indexed="81"/>
            <rFont val="Tahoma"/>
            <family val="2"/>
          </rPr>
          <t xml:space="preserve">Het voormalige Liander (indeling zoals in 2015), nog excl. FNOP (en excl. Endinet)
</t>
        </r>
      </text>
    </comment>
    <comment ref="S117" authorId="0">
      <text>
        <r>
          <rPr>
            <sz val="8"/>
            <color indexed="81"/>
            <rFont val="Tahoma"/>
            <family val="2"/>
          </rPr>
          <t xml:space="preserve">Het voormalige Endinet, indeling zoals t/m 2015
</t>
        </r>
      </text>
    </comment>
    <comment ref="AC117" authorId="1">
      <text>
        <r>
          <rPr>
            <sz val="8"/>
            <color indexed="81"/>
            <rFont val="Tahoma"/>
            <family val="2"/>
          </rPr>
          <t>Betreffen de PAV HD &gt;40m3(n)/h voor FNOP op basis van de oorspronkelijke data. Deze volumes worden voor de jaren 2013 en 2014 opnieuw ingedeeld op basis van de verhouding tussen de volumes in 2015.</t>
        </r>
      </text>
    </comment>
    <comment ref="AA138" authorId="1">
      <text>
        <r>
          <rPr>
            <sz val="8"/>
            <color indexed="81"/>
            <rFont val="Tahoma"/>
            <family val="2"/>
          </rPr>
          <t>Indeling naar tariefcategorieën op basis van capaciteit voor omzetberekening zoals opgegeven door Stedin.</t>
        </r>
      </text>
    </comment>
    <comment ref="N227" authorId="0">
      <text>
        <r>
          <rPr>
            <sz val="8"/>
            <color indexed="81"/>
            <rFont val="Tahoma"/>
            <family val="2"/>
          </rPr>
          <t xml:space="preserve">Het voormalige Enexis (indeling zoals in 2015), incl. FNOP
</t>
        </r>
      </text>
    </comment>
    <comment ref="O227" authorId="0">
      <text>
        <r>
          <rPr>
            <sz val="8"/>
            <color indexed="81"/>
            <rFont val="Tahoma"/>
            <family val="2"/>
          </rPr>
          <t xml:space="preserve">Het voormalige Liander (indeling zoals in 2015), nog excl. FNOP (en excl. Endinet)
</t>
        </r>
      </text>
    </comment>
    <comment ref="S227" authorId="0">
      <text>
        <r>
          <rPr>
            <sz val="8"/>
            <color indexed="81"/>
            <rFont val="Tahoma"/>
            <family val="2"/>
          </rPr>
          <t xml:space="preserve">Het voormalige Endinet, indeling zoals t/m 2015
</t>
        </r>
      </text>
    </comment>
    <comment ref="AC227" authorId="1">
      <text>
        <r>
          <rPr>
            <sz val="8"/>
            <color indexed="81"/>
            <rFont val="Tahoma"/>
            <family val="2"/>
          </rPr>
          <t>Betreffen de PAV HD &gt;40m3(n)/h voor FNOP op basis van de oorspronkelijke data. Deze volumes worden voor de jaren 2013 en 2014 opnieuw ingedeeld op basis van de verhouding tussen de volumes in 2015.</t>
        </r>
      </text>
    </comment>
    <comment ref="AA248" authorId="1">
      <text>
        <r>
          <rPr>
            <sz val="8"/>
            <color indexed="81"/>
            <rFont val="Tahoma"/>
            <family val="2"/>
          </rPr>
          <t>Indeling naar tariefcategorieën op basis van capaciteit voor omzetberekening zoals opgegeven door Stedin.</t>
        </r>
      </text>
    </comment>
    <comment ref="N333" authorId="0">
      <text>
        <r>
          <rPr>
            <sz val="8"/>
            <color indexed="81"/>
            <rFont val="Tahoma"/>
            <family val="2"/>
          </rPr>
          <t xml:space="preserve">Het voormalige Enexis (indeling zoals in 2015), incl. FNOP
</t>
        </r>
      </text>
    </comment>
    <comment ref="O333" authorId="0">
      <text>
        <r>
          <rPr>
            <sz val="8"/>
            <color indexed="81"/>
            <rFont val="Tahoma"/>
            <family val="2"/>
          </rPr>
          <t xml:space="preserve">Het voormalige Liander (indeling zoals in 2015), nog excl. FNOP (en excl. Endinet)
</t>
        </r>
      </text>
    </comment>
    <comment ref="S333" authorId="0">
      <text>
        <r>
          <rPr>
            <sz val="8"/>
            <color indexed="81"/>
            <rFont val="Tahoma"/>
            <family val="2"/>
          </rPr>
          <t xml:space="preserve">Het voormalige Endinet, indeling zoals t/m 2015
</t>
        </r>
      </text>
    </comment>
    <comment ref="AC333" authorId="1">
      <text>
        <r>
          <rPr>
            <sz val="8"/>
            <color indexed="81"/>
            <rFont val="Tahoma"/>
            <family val="2"/>
          </rPr>
          <t>Betreffen de PAV HD &gt;40m3(n)/h voor FNOP op basis van de oorspronkelijke data. Deze volumes worden voor de jaren 2013 en 2014 opnieuw ingedeeld op basis van de verhouding tussen de volumes in 2015.</t>
        </r>
      </text>
    </comment>
    <comment ref="AA354" authorId="1">
      <text>
        <r>
          <rPr>
            <sz val="8"/>
            <color indexed="81"/>
            <rFont val="Tahoma"/>
            <family val="2"/>
          </rPr>
          <t>Indeling naar tariefcategorieën op basis van capaciteit voor omzetberekening zoals opgegeven door Stedin.</t>
        </r>
      </text>
    </comment>
    <comment ref="L414" authorId="1">
      <text>
        <r>
          <rPr>
            <sz val="8"/>
            <color indexed="81"/>
            <rFont val="Tahoma"/>
            <family val="2"/>
          </rPr>
          <t xml:space="preserve">Data Cogas ontbreekt, dus 2014=2015
</t>
        </r>
      </text>
    </comment>
  </commentList>
</comments>
</file>

<file path=xl/comments4.xml><?xml version="1.0" encoding="utf-8"?>
<comments xmlns="http://schemas.openxmlformats.org/spreadsheetml/2006/main">
  <authors>
    <author>Adriaansen, Paul</author>
  </authors>
  <commentList>
    <comment ref="S8" authorId="0">
      <text>
        <r>
          <rPr>
            <sz val="8"/>
            <color indexed="81"/>
            <rFont val="Tahoma"/>
            <family val="2"/>
          </rPr>
          <t xml:space="preserve">Het voormalige Endinet, indeling zoals t/m 2015
</t>
        </r>
      </text>
    </comment>
    <comment ref="S10" authorId="0">
      <text>
        <r>
          <rPr>
            <sz val="8"/>
            <color indexed="81"/>
            <rFont val="Tahoma"/>
            <family val="2"/>
          </rPr>
          <t xml:space="preserve">Het voormalige Endinet, indeling zoals t/m 2015
</t>
        </r>
      </text>
    </comment>
    <comment ref="S74" authorId="0">
      <text>
        <r>
          <rPr>
            <sz val="8"/>
            <color indexed="81"/>
            <rFont val="Tahoma"/>
            <family val="2"/>
          </rPr>
          <t xml:space="preserve">Het voormalige Endinet, indeling zoals t/m 2015
</t>
        </r>
      </text>
    </comment>
    <comment ref="S138" authorId="0">
      <text>
        <r>
          <rPr>
            <sz val="8"/>
            <color indexed="81"/>
            <rFont val="Tahoma"/>
            <family val="2"/>
          </rPr>
          <t xml:space="preserve">Het voormalige Endinet, indeling zoals t/m 2015
</t>
        </r>
      </text>
    </comment>
    <comment ref="S200" authorId="0">
      <text>
        <r>
          <rPr>
            <sz val="8"/>
            <color indexed="81"/>
            <rFont val="Tahoma"/>
            <family val="2"/>
          </rPr>
          <t xml:space="preserve">Het voormalige Endinet, indeling zoals t/m 2015
</t>
        </r>
      </text>
    </comment>
    <comment ref="S246" authorId="0">
      <text>
        <r>
          <rPr>
            <sz val="8"/>
            <color indexed="81"/>
            <rFont val="Tahoma"/>
            <family val="2"/>
          </rPr>
          <t xml:space="preserve">Het voormalige Endinet, indeling zoals t/m 2015
</t>
        </r>
      </text>
    </comment>
  </commentList>
</comments>
</file>

<file path=xl/comments5.xml><?xml version="1.0" encoding="utf-8"?>
<comments xmlns="http://schemas.openxmlformats.org/spreadsheetml/2006/main">
  <authors>
    <author>Adriaansen, Paul</author>
  </authors>
  <commentList>
    <comment ref="N7" authorId="0">
      <text>
        <r>
          <rPr>
            <sz val="8"/>
            <color indexed="81"/>
            <rFont val="Tahoma"/>
            <family val="2"/>
          </rPr>
          <t xml:space="preserve">Het nieuwe Enexis (indeling vanaf 2017), excl. FNOP
</t>
        </r>
      </text>
    </comment>
    <comment ref="O7" authorId="0">
      <text>
        <r>
          <rPr>
            <sz val="8"/>
            <color indexed="81"/>
            <rFont val="Tahoma"/>
            <family val="2"/>
          </rPr>
          <t>Het nieuwe Liander (indeling zoals vanaf 2017), incl. FNOP</t>
        </r>
      </text>
    </comment>
    <comment ref="N9" authorId="0">
      <text>
        <r>
          <rPr>
            <sz val="8"/>
            <color indexed="81"/>
            <rFont val="Tahoma"/>
            <family val="2"/>
          </rPr>
          <t xml:space="preserve">Het nieuwe Enexis (indeling vanaf 2017), excl. FNOP
</t>
        </r>
      </text>
    </comment>
    <comment ref="O9" authorId="0">
      <text>
        <r>
          <rPr>
            <sz val="8"/>
            <color indexed="81"/>
            <rFont val="Tahoma"/>
            <family val="2"/>
          </rPr>
          <t>Het nieuwe Liander (indeling zoals vanaf 2017), incl. FNOP</t>
        </r>
      </text>
    </comment>
  </commentList>
</comments>
</file>

<file path=xl/comments6.xml><?xml version="1.0" encoding="utf-8"?>
<comments xmlns="http://schemas.openxmlformats.org/spreadsheetml/2006/main">
  <authors>
    <author>Adriaansen, Paul</author>
    <author>Spee, Luuk</author>
    <author>Langen, Vincent van</author>
  </authors>
  <commentList>
    <comment ref="N7" authorId="0">
      <text>
        <r>
          <rPr>
            <sz val="8"/>
            <color indexed="81"/>
            <rFont val="Tahoma"/>
            <family val="2"/>
          </rPr>
          <t xml:space="preserve">Het voormalige Enexis (indeling zoals in 2015), incl. FNOP
</t>
        </r>
      </text>
    </comment>
    <comment ref="O7" authorId="0">
      <text>
        <r>
          <rPr>
            <sz val="8"/>
            <color indexed="81"/>
            <rFont val="Tahoma"/>
            <family val="2"/>
          </rPr>
          <t xml:space="preserve">Het voormalige Liander (indeling zoals in 2015), nog excl. FNOP (en excl. Endinet)
</t>
        </r>
      </text>
    </comment>
    <comment ref="S7" authorId="0">
      <text>
        <r>
          <rPr>
            <sz val="8"/>
            <color indexed="81"/>
            <rFont val="Tahoma"/>
            <family val="2"/>
          </rPr>
          <t xml:space="preserve">Het voormalige Endinet, indeling zoals t/m 2015
</t>
        </r>
      </text>
    </comment>
    <comment ref="N9" authorId="0">
      <text>
        <r>
          <rPr>
            <sz val="8"/>
            <color indexed="81"/>
            <rFont val="Tahoma"/>
            <family val="2"/>
          </rPr>
          <t xml:space="preserve">Het voormalige Enexis (indeling zoals in 2015), incl. FNOP
</t>
        </r>
      </text>
    </comment>
    <comment ref="O9" authorId="0">
      <text>
        <r>
          <rPr>
            <sz val="8"/>
            <color indexed="81"/>
            <rFont val="Tahoma"/>
            <family val="2"/>
          </rPr>
          <t xml:space="preserve">Het voormalige Liander (indeling zoals in 2015), nog excl. FNOP (en excl. Endinet)
</t>
        </r>
      </text>
    </comment>
    <comment ref="S9" authorId="0">
      <text>
        <r>
          <rPr>
            <sz val="8"/>
            <color indexed="81"/>
            <rFont val="Tahoma"/>
            <family val="2"/>
          </rPr>
          <t xml:space="preserve">Het voormalige Endinet, indeling zoals t/m 2015
</t>
        </r>
      </text>
    </comment>
    <comment ref="N59" authorId="0">
      <text>
        <r>
          <rPr>
            <sz val="8"/>
            <color indexed="81"/>
            <rFont val="Tahoma"/>
            <family val="2"/>
          </rPr>
          <t xml:space="preserve">Het voormalige Enexis (indeling zoals in 2015), incl. FNOP
</t>
        </r>
      </text>
    </comment>
    <comment ref="O59" authorId="0">
      <text>
        <r>
          <rPr>
            <sz val="8"/>
            <color indexed="81"/>
            <rFont val="Tahoma"/>
            <family val="2"/>
          </rPr>
          <t xml:space="preserve">Het voormalige Liander (indeling zoals in 2015), nog excl. FNOP (en excl. Endinet)
</t>
        </r>
      </text>
    </comment>
    <comment ref="S59" authorId="0">
      <text>
        <r>
          <rPr>
            <sz val="8"/>
            <color indexed="81"/>
            <rFont val="Tahoma"/>
            <family val="2"/>
          </rPr>
          <t xml:space="preserve">Het voormalige Endinet, indeling zoals t/m 2015
</t>
        </r>
      </text>
    </comment>
    <comment ref="N83" authorId="1">
      <text>
        <r>
          <rPr>
            <sz val="8"/>
            <color indexed="81"/>
            <rFont val="Tahoma"/>
            <family val="2"/>
          </rPr>
          <t>Afgeleid op basis van overige waardes</t>
        </r>
      </text>
    </comment>
    <comment ref="N108" authorId="0">
      <text>
        <r>
          <rPr>
            <sz val="8"/>
            <color indexed="81"/>
            <rFont val="Tahoma"/>
            <family val="2"/>
          </rPr>
          <t xml:space="preserve">Het voormalige Enexis (indeling zoals in 2015), incl. FNOP
</t>
        </r>
      </text>
    </comment>
    <comment ref="O108" authorId="0">
      <text>
        <r>
          <rPr>
            <sz val="8"/>
            <color indexed="81"/>
            <rFont val="Tahoma"/>
            <family val="2"/>
          </rPr>
          <t xml:space="preserve">Het voormalige Liander (indeling zoals in 2015), nog excl. FNOP (en excl. Endinet)
</t>
        </r>
      </text>
    </comment>
    <comment ref="S108" authorId="0">
      <text>
        <r>
          <rPr>
            <sz val="8"/>
            <color indexed="81"/>
            <rFont val="Tahoma"/>
            <family val="2"/>
          </rPr>
          <t xml:space="preserve">Het voormalige Endinet, indeling zoals t/m 2015
</t>
        </r>
      </text>
    </comment>
    <comment ref="N135" authorId="0">
      <text>
        <r>
          <rPr>
            <sz val="8"/>
            <color indexed="81"/>
            <rFont val="Tahoma"/>
            <family val="2"/>
          </rPr>
          <t xml:space="preserve">Het voormalige Enexis (indeling zoals in 2015), incl. FNOP
</t>
        </r>
      </text>
    </comment>
    <comment ref="O135" authorId="0">
      <text>
        <r>
          <rPr>
            <sz val="8"/>
            <color indexed="81"/>
            <rFont val="Tahoma"/>
            <family val="2"/>
          </rPr>
          <t xml:space="preserve">Het voormalige Liander (indeling zoals in 2015), nog excl. FNOP (en excl. Endinet)
</t>
        </r>
      </text>
    </comment>
    <comment ref="S135" authorId="0">
      <text>
        <r>
          <rPr>
            <sz val="8"/>
            <color indexed="81"/>
            <rFont val="Tahoma"/>
            <family val="2"/>
          </rPr>
          <t xml:space="preserve">Het voormalige Endinet, indeling zoals t/m 2015
</t>
        </r>
      </text>
    </comment>
    <comment ref="O157" authorId="2">
      <text>
        <r>
          <rPr>
            <sz val="8"/>
            <color indexed="81"/>
            <rFont val="Tahoma"/>
            <family val="2"/>
          </rPr>
          <t>Geschat o.b.v. gegevens 2013.</t>
        </r>
      </text>
    </comment>
    <comment ref="N184" authorId="0">
      <text>
        <r>
          <rPr>
            <sz val="8"/>
            <color indexed="81"/>
            <rFont val="Tahoma"/>
            <family val="2"/>
          </rPr>
          <t xml:space="preserve">Het voormalige Enexis (indeling zoals in 2015), incl. FNOP
</t>
        </r>
      </text>
    </comment>
    <comment ref="O184" authorId="0">
      <text>
        <r>
          <rPr>
            <sz val="8"/>
            <color indexed="81"/>
            <rFont val="Tahoma"/>
            <family val="2"/>
          </rPr>
          <t xml:space="preserve">Het voormalige Liander (indeling zoals in 2015), nog excl. FNOP (en excl. Endinet)
</t>
        </r>
      </text>
    </comment>
    <comment ref="S184" authorId="0">
      <text>
        <r>
          <rPr>
            <sz val="8"/>
            <color indexed="81"/>
            <rFont val="Tahoma"/>
            <family val="2"/>
          </rPr>
          <t xml:space="preserve">Het voormalige Endinet, indeling zoals t/m 2015
</t>
        </r>
      </text>
    </comment>
  </commentList>
</comments>
</file>

<file path=xl/comments7.xml><?xml version="1.0" encoding="utf-8"?>
<comments xmlns="http://schemas.openxmlformats.org/spreadsheetml/2006/main">
  <authors>
    <author>Adriaansen, Paul</author>
  </authors>
  <commentList>
    <comment ref="S7" authorId="0">
      <text>
        <r>
          <rPr>
            <sz val="8"/>
            <color indexed="81"/>
            <rFont val="Tahoma"/>
            <family val="2"/>
          </rPr>
          <t xml:space="preserve">Het voormalige Endinet, indeling zoals t/m 2015
</t>
        </r>
      </text>
    </comment>
    <comment ref="W7" authorId="0">
      <text>
        <r>
          <rPr>
            <sz val="8"/>
            <color indexed="81"/>
            <rFont val="Tahoma"/>
            <family val="2"/>
          </rPr>
          <t xml:space="preserve">Het voormalige Enexis (indeling zoals in 2015), incl. FNOP
</t>
        </r>
      </text>
    </comment>
    <comment ref="X7" authorId="0">
      <text>
        <r>
          <rPr>
            <sz val="8"/>
            <color indexed="81"/>
            <rFont val="Tahoma"/>
            <family val="2"/>
          </rPr>
          <t xml:space="preserve">Het voormalige Liander (indeling zoals in 2015), nog excl. FNOP (en excl. Endinet)
</t>
        </r>
      </text>
    </comment>
    <comment ref="S9" authorId="0">
      <text>
        <r>
          <rPr>
            <sz val="8"/>
            <color indexed="81"/>
            <rFont val="Tahoma"/>
            <family val="2"/>
          </rPr>
          <t xml:space="preserve">Het voormalige Endinet, indeling zoals t/m 2015
</t>
        </r>
      </text>
    </comment>
    <comment ref="W9" authorId="0">
      <text>
        <r>
          <rPr>
            <sz val="8"/>
            <color indexed="81"/>
            <rFont val="Tahoma"/>
            <family val="2"/>
          </rPr>
          <t xml:space="preserve">Het voormalige Enexis (indeling zoals in 2015), incl. FNOP
</t>
        </r>
      </text>
    </comment>
    <comment ref="X9" authorId="0">
      <text>
        <r>
          <rPr>
            <sz val="8"/>
            <color indexed="81"/>
            <rFont val="Tahoma"/>
            <family val="2"/>
          </rPr>
          <t xml:space="preserve">Het voormalige Liander (indeling zoals in 2015), nog excl. FNOP (en excl. Endinet)
</t>
        </r>
      </text>
    </comment>
    <comment ref="S27" authorId="0">
      <text>
        <r>
          <rPr>
            <sz val="8"/>
            <color indexed="81"/>
            <rFont val="Tahoma"/>
            <family val="2"/>
          </rPr>
          <t xml:space="preserve">Het voormalige Endinet, indeling zoals t/m 2015
</t>
        </r>
      </text>
    </comment>
    <comment ref="W27" authorId="0">
      <text>
        <r>
          <rPr>
            <sz val="8"/>
            <color indexed="81"/>
            <rFont val="Tahoma"/>
            <family val="2"/>
          </rPr>
          <t xml:space="preserve">Het voormalige Enexis (indeling zoals in 2015), incl. FNOP
</t>
        </r>
      </text>
    </comment>
    <comment ref="X27" authorId="0">
      <text>
        <r>
          <rPr>
            <sz val="8"/>
            <color indexed="81"/>
            <rFont val="Tahoma"/>
            <family val="2"/>
          </rPr>
          <t xml:space="preserve">Het voormalige Liander (indeling zoals in 2015), nog excl. FNOP (en excl. Endinet)
</t>
        </r>
      </text>
    </comment>
    <comment ref="S84" authorId="0">
      <text>
        <r>
          <rPr>
            <sz val="8"/>
            <color indexed="81"/>
            <rFont val="Tahoma"/>
            <family val="2"/>
          </rPr>
          <t xml:space="preserve">Het voormalige Endinet, indeling zoals t/m 2015
</t>
        </r>
      </text>
    </comment>
    <comment ref="W84" authorId="0">
      <text>
        <r>
          <rPr>
            <sz val="8"/>
            <color indexed="81"/>
            <rFont val="Tahoma"/>
            <family val="2"/>
          </rPr>
          <t xml:space="preserve">Het voormalige Enexis (indeling zoals in 2015), incl. FNOP
</t>
        </r>
      </text>
    </comment>
    <comment ref="X84" authorId="0">
      <text>
        <r>
          <rPr>
            <sz val="8"/>
            <color indexed="81"/>
            <rFont val="Tahoma"/>
            <family val="2"/>
          </rPr>
          <t xml:space="preserve">Het voormalige Liander (indeling zoals in 2015), nog excl. FNOP (en excl. Endinet)
</t>
        </r>
      </text>
    </comment>
    <comment ref="S140" authorId="0">
      <text>
        <r>
          <rPr>
            <sz val="8"/>
            <color indexed="81"/>
            <rFont val="Tahoma"/>
            <family val="2"/>
          </rPr>
          <t xml:space="preserve">Het voormalige Endinet, indeling zoals t/m 2015
</t>
        </r>
      </text>
    </comment>
    <comment ref="W140" authorId="0">
      <text>
        <r>
          <rPr>
            <sz val="8"/>
            <color indexed="81"/>
            <rFont val="Tahoma"/>
            <family val="2"/>
          </rPr>
          <t xml:space="preserve">Het voormalige Enexis (indeling zoals in 2015), incl. FNOP
</t>
        </r>
      </text>
    </comment>
    <comment ref="X140" authorId="0">
      <text>
        <r>
          <rPr>
            <sz val="8"/>
            <color indexed="81"/>
            <rFont val="Tahoma"/>
            <family val="2"/>
          </rPr>
          <t xml:space="preserve">Het voormalige Liander (indeling zoals in 2015), nog excl. FNOP (en excl. Endinet)
</t>
        </r>
      </text>
    </comment>
    <comment ref="S197" authorId="0">
      <text>
        <r>
          <rPr>
            <sz val="8"/>
            <color indexed="81"/>
            <rFont val="Tahoma"/>
            <family val="2"/>
          </rPr>
          <t xml:space="preserve">Het voormalige Endinet, indeling zoals t/m 2015
</t>
        </r>
      </text>
    </comment>
    <comment ref="W197" authorId="0">
      <text>
        <r>
          <rPr>
            <sz val="8"/>
            <color indexed="81"/>
            <rFont val="Tahoma"/>
            <family val="2"/>
          </rPr>
          <t xml:space="preserve">Het voormalige Enexis (indeling zoals in 2015), incl. FNOP
</t>
        </r>
      </text>
    </comment>
    <comment ref="X197" authorId="0">
      <text>
        <r>
          <rPr>
            <sz val="8"/>
            <color indexed="81"/>
            <rFont val="Tahoma"/>
            <family val="2"/>
          </rPr>
          <t xml:space="preserve">Het voormalige Liander (indeling zoals in 2015), nog excl. FNOP (en excl. Endinet)
</t>
        </r>
      </text>
    </comment>
  </commentList>
</comments>
</file>

<file path=xl/comments8.xml><?xml version="1.0" encoding="utf-8"?>
<comments xmlns="http://schemas.openxmlformats.org/spreadsheetml/2006/main">
  <authors>
    <author>Adriaansen, Paul</author>
  </authors>
  <commentList>
    <comment ref="S8" authorId="0">
      <text>
        <r>
          <rPr>
            <sz val="8"/>
            <color indexed="81"/>
            <rFont val="Tahoma"/>
            <family val="2"/>
          </rPr>
          <t xml:space="preserve">Het voormalige Endinet, indeling zoals t/m 2015
</t>
        </r>
      </text>
    </comment>
    <comment ref="S10" authorId="0">
      <text>
        <r>
          <rPr>
            <sz val="8"/>
            <color indexed="81"/>
            <rFont val="Tahoma"/>
            <family val="2"/>
          </rPr>
          <t xml:space="preserve">Het voormalige Endinet, indeling zoals t/m 2015
</t>
        </r>
      </text>
    </comment>
    <comment ref="S29" authorId="0">
      <text>
        <r>
          <rPr>
            <sz val="8"/>
            <color indexed="81"/>
            <rFont val="Tahoma"/>
            <family val="2"/>
          </rPr>
          <t xml:space="preserve">Het voormalige Endinet, indeling zoals t/m 2015
</t>
        </r>
      </text>
    </comment>
  </commentList>
</comments>
</file>

<file path=xl/comments9.xml><?xml version="1.0" encoding="utf-8"?>
<comments xmlns="http://schemas.openxmlformats.org/spreadsheetml/2006/main">
  <authors>
    <author>Adriaansen, Paul</author>
  </authors>
  <commentList>
    <comment ref="S9" authorId="0">
      <text>
        <r>
          <rPr>
            <sz val="8"/>
            <color indexed="81"/>
            <rFont val="Tahoma"/>
            <family val="2"/>
          </rPr>
          <t xml:space="preserve">Het voormalige Endinet, indeling zoals t/m 2015
</t>
        </r>
      </text>
    </comment>
    <comment ref="S11" authorId="0">
      <text>
        <r>
          <rPr>
            <sz val="8"/>
            <color indexed="81"/>
            <rFont val="Tahoma"/>
            <family val="2"/>
          </rPr>
          <t xml:space="preserve">Het voormalige Endinet, indeling zoals t/m 2015
</t>
        </r>
      </text>
    </comment>
    <comment ref="S28" authorId="0">
      <text>
        <r>
          <rPr>
            <sz val="8"/>
            <color indexed="81"/>
            <rFont val="Tahoma"/>
            <family val="2"/>
          </rPr>
          <t xml:space="preserve">Het voormalige Endinet, indeling zoals t/m 2015
</t>
        </r>
      </text>
    </comment>
    <comment ref="S45" authorId="0">
      <text>
        <r>
          <rPr>
            <sz val="8"/>
            <color indexed="81"/>
            <rFont val="Tahoma"/>
            <family val="2"/>
          </rPr>
          <t xml:space="preserve">Het voormalige Endinet, indeling zoals t/m 2015
</t>
        </r>
      </text>
    </comment>
  </commentList>
</comments>
</file>

<file path=xl/sharedStrings.xml><?xml version="1.0" encoding="utf-8"?>
<sst xmlns="http://schemas.openxmlformats.org/spreadsheetml/2006/main" count="5143" uniqueCount="290">
  <si>
    <t>Eenheid</t>
  </si>
  <si>
    <t>Cogas</t>
  </si>
  <si>
    <t>Liander</t>
  </si>
  <si>
    <t>RENDO</t>
  </si>
  <si>
    <t>Stedin</t>
  </si>
  <si>
    <t>Westland</t>
  </si>
  <si>
    <t>Totaal/algemeen</t>
  </si>
  <si>
    <t>Toelichting</t>
  </si>
  <si>
    <t>Schematische weergave van de werking van dit model</t>
  </si>
  <si>
    <t>Legenda celkleuren</t>
  </si>
  <si>
    <t>Datawaarde / parameter</t>
  </si>
  <si>
    <t>Celwaarde die gevuld wordt door het runnen van een macro (data, maar niet vrij in te vullen).</t>
  </si>
  <si>
    <t>Waarde die wordt opgehaald van een andere locatie (zonder berekening)</t>
  </si>
  <si>
    <t>Berekende waarde</t>
  </si>
  <si>
    <t>Celwaarde (uitkomst van een berekening) die een eindresultaat vormt</t>
  </si>
  <si>
    <t>Celwaarde (data of formule) die speciale aandacht vraagt</t>
  </si>
  <si>
    <t>Celwaarde (data of formule) niet juist of nog onduidelijk</t>
  </si>
  <si>
    <t>Cel(waarde) niet van toepassing</t>
  </si>
  <si>
    <t>2A.B.9</t>
  </si>
  <si>
    <t>Celwaarde / benaming die door MACRO als zoekterm gebruikt wordt (dus niet wijzigen!)</t>
  </si>
  <si>
    <t>FIN</t>
  </si>
  <si>
    <t>Op basis van</t>
  </si>
  <si>
    <t>Endinet</t>
  </si>
  <si>
    <t>Enexis oud</t>
  </si>
  <si>
    <t>Liander oud</t>
  </si>
  <si>
    <t>FNOP-gebied</t>
  </si>
  <si>
    <t>Volumes TD 2012</t>
  </si>
  <si>
    <t>Volumes TD 2013</t>
  </si>
  <si>
    <t>Volumes TD 2014</t>
  </si>
  <si>
    <t>Volumes TD 2015</t>
  </si>
  <si>
    <t>VOLUMES PROFIELVERBRUIK: AANTALLEN AANSLUITINGEN</t>
  </si>
  <si>
    <t>Kleinverbruikers</t>
  </si>
  <si>
    <t>=&lt; 10 m3(n)h, jaarverbruik &lt; 500 Nm3</t>
  </si>
  <si>
    <t>=&lt; 10 m3(n)h, jaarverbruik vanaf 500 Nm3 en &lt; 4.000 Nm3</t>
  </si>
  <si>
    <t>=&lt; 10 m3(n)h, jaarverbruik vanaf 4.000 Nm3</t>
  </si>
  <si>
    <t>&gt; 10 en =&lt; 16 m3(n)h</t>
  </si>
  <si>
    <t>&gt; 16 en =&lt; 25 m3(n)h</t>
  </si>
  <si>
    <t>&gt; 25 en =&lt; 40 m3(n)h</t>
  </si>
  <si>
    <t>Profielgrootverbruikers</t>
  </si>
  <si>
    <t>&gt; 40 en =&lt; 65 m3(n)h</t>
  </si>
  <si>
    <t>&gt; 65 en =&lt; 100 m3(n)h</t>
  </si>
  <si>
    <t>&gt; 100 en =&lt; 160 m3(n)h</t>
  </si>
  <si>
    <t>&gt; 160 en =&lt; 250 m3(n)h</t>
  </si>
  <si>
    <t>&gt; 250 m3(n)h</t>
  </si>
  <si>
    <t>VOLUMES TELEMETRIE: AANTALLEN AANSLUITINGEN</t>
  </si>
  <si>
    <t>Telemetrie &lt; 16 bar</t>
  </si>
  <si>
    <t>Hoge druk (&gt;= 200 Mbar en &lt; 16 Bar)</t>
  </si>
  <si>
    <t>Lage druk (&lt; 200 Mbar)</t>
  </si>
  <si>
    <t>Totaal volume indien geen onderscheid LD/HD: Standaard</t>
  </si>
  <si>
    <t>VOLUMES TELEMETRIE: GECONTRACTEERDE CAPACITEIT</t>
  </si>
  <si>
    <t>#</t>
  </si>
  <si>
    <t>Enexis excl.END</t>
  </si>
  <si>
    <t>AGGREGATIE EN BEREKENING VOLUMES</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</si>
  <si>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</si>
  <si>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</si>
  <si>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</si>
  <si>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</si>
  <si>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</si>
  <si>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</si>
  <si>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</si>
  <si>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</si>
  <si>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Capaciteitsafhankelijk tarief (TAVTc) gestandaardiseerd</t>
  </si>
  <si>
    <t>Aggregatie volumes TD 2012</t>
  </si>
  <si>
    <t>OPHALEN VOLUMES</t>
  </si>
  <si>
    <t>Zebra</t>
  </si>
  <si>
    <t>Aggregatie volumes TD 2013</t>
  </si>
  <si>
    <t>Aggregatie volumes TD 2014</t>
  </si>
  <si>
    <t>Aggregatie volumes TD 2015</t>
  </si>
  <si>
    <t>Import volumes TD</t>
  </si>
  <si>
    <t>Tarieven TD 2016</t>
  </si>
  <si>
    <t>Aggregatie volumes TD</t>
  </si>
  <si>
    <t>EUR, pp 2016</t>
  </si>
  <si>
    <t>Import volumes AD</t>
  </si>
  <si>
    <t>Volumes AD 2012</t>
  </si>
  <si>
    <t>Periodieke Aansluitvergoeding aansluitingen t/m 40 m3/h</t>
  </si>
  <si>
    <t>Lage druk aansluitingen</t>
  </si>
  <si>
    <t>0 t/m 10 m3(n)/h</t>
  </si>
  <si>
    <t>10 t/m 16 m3(n)/h</t>
  </si>
  <si>
    <t>16 t/m 25 m3(n)/h</t>
  </si>
  <si>
    <t>25 t/m 40 m3(n)/h</t>
  </si>
  <si>
    <t>Hoge druk aansluitingen</t>
  </si>
  <si>
    <t>Extra hoge druk aansluitingen</t>
  </si>
  <si>
    <t>0 t/m 40 m3(n)/h</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</si>
  <si>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</si>
  <si>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</si>
  <si>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</si>
  <si>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</si>
  <si>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</si>
  <si>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</si>
  <si>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</si>
  <si>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</si>
  <si>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</si>
  <si>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</si>
  <si>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</si>
  <si>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</si>
  <si>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</si>
  <si>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</si>
  <si>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Volumes AD 2013</t>
  </si>
  <si>
    <t>Volumes AD 2014</t>
  </si>
  <si>
    <t>Volumes AD 2015</t>
  </si>
  <si>
    <t>Tarieven EAV 2013</t>
  </si>
  <si>
    <t>EUR, pp 2013</t>
  </si>
  <si>
    <t>Tarieven EAV 2016</t>
  </si>
  <si>
    <t>Tarieven EAV 2015</t>
  </si>
  <si>
    <t>EUR, pp 2015</t>
  </si>
  <si>
    <t>Tarieven EAV 2014</t>
  </si>
  <si>
    <t>EUR, pp 2014</t>
  </si>
  <si>
    <t>Tarieven AD 2013-2016</t>
  </si>
  <si>
    <t>Rekencapaciteiten TD profielverbruikers</t>
  </si>
  <si>
    <t>Rekenvolumes TD 2017-2021</t>
  </si>
  <si>
    <t>Rekenvolumes AD 2017-2021</t>
  </si>
  <si>
    <t>Berekening rekenvolumes</t>
  </si>
  <si>
    <t>Berekening vergoedingen EAV</t>
  </si>
  <si>
    <t>Berekening vergoedingen EAV 2013</t>
  </si>
  <si>
    <t>EAV t/m 40 m3/h</t>
  </si>
  <si>
    <t>LD 0-40 m3/h</t>
  </si>
  <si>
    <t>HD 0-40 m3/h</t>
  </si>
  <si>
    <t>EAV meerlengte</t>
  </si>
  <si>
    <t>EAV groter dan 40 m3/h</t>
  </si>
  <si>
    <t>LD 40-2500 m3/h</t>
  </si>
  <si>
    <t>HD 40-2500 m3/h</t>
  </si>
  <si>
    <t>Totaal vergoedingen EAV</t>
  </si>
  <si>
    <t>Tarieven PAV 2016</t>
  </si>
  <si>
    <t>Berekening vergoedingen EAV 2014</t>
  </si>
  <si>
    <t>Berekening vergoedingen EAV 2015</t>
  </si>
  <si>
    <t>Berekening wegingsfactoren</t>
  </si>
  <si>
    <t>Ophalen tarieven 2016</t>
  </si>
  <si>
    <t>TRANSPORTDIENST</t>
  </si>
  <si>
    <t>AANSLUITDIENST</t>
  </si>
  <si>
    <t>Berekening gestandaardiseerd capaciteitstarief Telemetrie</t>
  </si>
  <si>
    <t>Capaciteitstarieven telemetrie</t>
  </si>
  <si>
    <t>Corresponderende rekenvolumes</t>
  </si>
  <si>
    <t>Capaciteitsafhankelijk tarief (TAVTc) gestandaardaardiseerd</t>
  </si>
  <si>
    <t>Berekening gestandaardiseerd capaciteitstarief telemetrie</t>
  </si>
  <si>
    <t>Correctiebedragen als gevolg van nacalculaties in de tarieven 2016</t>
  </si>
  <si>
    <t>Relevante correcties in tarieven 2016</t>
  </si>
  <si>
    <t>Nacalc. Lokale Heffingen 2014</t>
  </si>
  <si>
    <t>Volumeverschuivingen administratief 2015</t>
  </si>
  <si>
    <t>Volumeverschuivingen codewijzigingen 2015</t>
  </si>
  <si>
    <t>Correcties te verrekenen met alleen tarieven TD</t>
  </si>
  <si>
    <t>Correcties te verrekenen met tarieven TD en PAV</t>
  </si>
  <si>
    <t>Totale inkomsten transportdienst</t>
  </si>
  <si>
    <t>Waarvan vastrecht kleinvebruik en profielgrootverbruik</t>
  </si>
  <si>
    <t>Betrokken inkomsten (excl. EHD)</t>
  </si>
  <si>
    <t>Inkomsten PAV (excl. EHD)</t>
  </si>
  <si>
    <t>Aandelen te verrekenen correcties voor transportdienst en PAV</t>
  </si>
  <si>
    <t>Aandeel transportdienst</t>
  </si>
  <si>
    <t>Aandeel PAV</t>
  </si>
  <si>
    <t>%</t>
  </si>
  <si>
    <t>Totaal te verrekenen correcties met transportdienst</t>
  </si>
  <si>
    <t>Totaal te verrekenen met PAV</t>
  </si>
  <si>
    <t>Procentuele aanpassing van tarieven transportdienst excl. vastrecht</t>
  </si>
  <si>
    <t>Procentuele aanpassing van tarieven PAV</t>
  </si>
  <si>
    <t>Berekening inkomstenbedragen en correctiepercentages</t>
  </si>
  <si>
    <t>Tarieven 2016 t.b.v. wegingsfactoren (na correcties)</t>
  </si>
  <si>
    <t>Rekenvolumes voor de berekening van de wegingsfactoren</t>
  </si>
  <si>
    <t>Bij het berekenen van de productsom wordt dan een positief volume vermenigvuldigt met een tarief van 'nul'. Hierdoor ontstaat een foutief gewogen gemiddelde.</t>
  </si>
  <si>
    <t>Standaardisatie output</t>
  </si>
  <si>
    <t>SO Transportdienst 2012-2015 (excl. EHD)</t>
  </si>
  <si>
    <t>Kleinverbruik</t>
  </si>
  <si>
    <t>Profielgrootverbruik</t>
  </si>
  <si>
    <t>Subtotaal SO Transportdienst</t>
  </si>
  <si>
    <t>SO 2012 TD (excl. EHD)</t>
  </si>
  <si>
    <t>SO 2013 TD  (excl. EHD)</t>
  </si>
  <si>
    <t>SO 2014 TD  (excl. EHD)</t>
  </si>
  <si>
    <t>SO 2015 TD  (excl. EHD)</t>
  </si>
  <si>
    <t>Inschatting SO 2016 (met toepassing RV 2017-2021)</t>
  </si>
  <si>
    <t>Periodieke aansluitvergoeding</t>
  </si>
  <si>
    <t>Totaal PAV (excl. EHD)</t>
  </si>
  <si>
    <t>Eenmalige aansluitvergoeding (&lt; 25 meter)</t>
  </si>
  <si>
    <t>Totaal EAV &lt; 25 meter (excl. EHD)</t>
  </si>
  <si>
    <t>Eenmalige aansluitvergoeding meerlengte (&gt;25 meter)</t>
  </si>
  <si>
    <t>Totaal EAV meerlengte (excl. EHD)</t>
  </si>
  <si>
    <t>EAV meerlengte EHD</t>
  </si>
  <si>
    <t>Totaal SO (excl. EHD)</t>
  </si>
  <si>
    <t>Subtotaal SO Aansluitdienst (excl. EHD)</t>
  </si>
  <si>
    <t>Subtotaal SO Transportdienst (excl. EHD)</t>
  </si>
  <si>
    <t>Inschatting SO 2016 na samenvoeging Enexis en Endinet</t>
  </si>
  <si>
    <t>Begininkomsten</t>
  </si>
  <si>
    <t>Begininkomstenbedrag Transportdienst</t>
  </si>
  <si>
    <t>Begininkomstenbedrag Aansluitdienst</t>
  </si>
  <si>
    <t>Begininkomsten na samenvoegen Enexis en Endinet</t>
  </si>
  <si>
    <t>Subtotaal SO Transport op basis van nieuwe indeling</t>
  </si>
  <si>
    <t>Enexis incl.END</t>
  </si>
  <si>
    <t>Enexis</t>
  </si>
  <si>
    <t>Onderstaand is per verslagjaar de meest recente opgave betrokken die door de netbeheerder is ingediend.</t>
  </si>
  <si>
    <t>Eventuele wijzigingen van gegevens die n.a.v. de beoordeling doorACM worden gedaan, zijn in onderstaand overzicht nog niet opgenomen.</t>
  </si>
  <si>
    <t>Dit blad bevat alle Tarieven voor de transportdienst voor gas zoals die zijn vastgesteld in de tarievenbesluiten voor het jaar 2016.</t>
  </si>
  <si>
    <t>De gegevens zijn ontleend aan de opgenomen tarieven in de bijlage bij het tarievenbesluit van iedere netbeheerder.</t>
  </si>
  <si>
    <t>Eventuele wijzigingen van gegevens die n.a.v. de beoordeling door de ACM worden gedaan, zijn in onderstaand overzicht nog niet opgenomen.</t>
  </si>
  <si>
    <t>Dit blad bevat alle PRD-gegevens over de Volumes van de transportdienst voor Gas zoals ingediend door de netbeheerders (exclusief EHD).</t>
  </si>
  <si>
    <t>Dit blad bevat alle tarieven voor de aansluitdienst voor Gas zoals die zijn vastgesteld in de tarievenbesluiten voor het jaar 2016. Tevens zijn de EAV tarieven voor de jaren 2013-2015 opgenomen.</t>
  </si>
  <si>
    <t>De gegevens zijn ontleend aan de opgenomen bedragen in de bijlage bij het tarievenbesluit van iedere netbeheerder.</t>
  </si>
  <si>
    <t>Op dit blad worden de volumegegevens van de transportdienst geaggregeerd en gestandaardiseerd aan de hand van de standaard rekencapaciteiten.</t>
  </si>
  <si>
    <t>Dit blad geeft een overzicht van de rekenvolumes van de regionale netbeheerders voor de jaren 2017-2021.</t>
  </si>
  <si>
    <t>Dit blad geeft een overzicht van de omzet uit de Eenmalige Aansluitvergoeding van de regionale netbeheerders voor de jaren 2013-2015.</t>
  </si>
  <si>
    <t>Dit blad bevat de berekening van de wegingsfactoren, exclusief de wegingsfactoren voor EHD.</t>
  </si>
  <si>
    <t>Op dit blad wordt de SO berekend. In totaal zijn er twee berekeningen van de Samengestelde Output: 1) voor de berekening van de jaarlijkse productiviteitsverandering</t>
  </si>
  <si>
    <t>De volumes van Enexis en Liander worden berekend zoals deze gelden na de FNOP-overdracht van Enexis naar Liander, maar het toevoegen van de volumes van Endinet bij Enexis.</t>
  </si>
  <si>
    <t>De rekenvolumes van Endinet worden nog los van Enexis bepaald. De samengestelde output van Endinet wordt op het tabblad 'Samengestelde output bij de samengestelde output van Enexis gevoegd.</t>
  </si>
  <si>
    <t>De vergoedingen EAV bepaalt ACM nog los voor Endinet, aangezien Endinet in de betreffende jaren nog een eigen EAV-tarief in rekening bracht.</t>
  </si>
  <si>
    <t>De EAV-vergoedingen zijn bepaald op basis van de volumes zoals deze golden vóór de FNOP-overdracht.</t>
  </si>
  <si>
    <t xml:space="preserve">en 2) voor de berekening van de uiteindleijke maatstaf die gehanteerd wordt in de x-factorberekening. </t>
  </si>
  <si>
    <t>Ook wordt de SO van Endinet bij de SO van Enexis excl. Endinet gevoegd, om zo de SO van Enexis vanaf 2017 te bepalen.</t>
  </si>
  <si>
    <t>Op dit blad worden de begininkomsten berekend. Deze begininkomsten zijn het somproduct van de tarieven in 2016 (na correctie voor nacalculaties die niet op 2016 zien) en de rekenvolumes voor de periode 2017-2021.</t>
  </si>
  <si>
    <t>formule 16</t>
  </si>
  <si>
    <t>formule 15</t>
  </si>
  <si>
    <t>NB: Omdat de rekenvolumes gebaseerd worden op de periode 2013-2015 en de tarieven uit 2016 afkomstig zijn, kan de situatie ontstaan dat volumes worden meegerekend terwijl de betreffende netbeheerder geen tarief heeft.</t>
  </si>
  <si>
    <t>Om te voorkomen dat hierdoor vertekende wegingsfactoren ontstaan, worden uitsluitend de rekenvolumes gehanteerd van netbeheerders die in 2016 ook daadwerkelijk een tarief hanteerden in een bepaalde categorie.</t>
  </si>
  <si>
    <t>formule 48</t>
  </si>
  <si>
    <t>formule 14, indirect</t>
  </si>
  <si>
    <t>formule 13</t>
  </si>
  <si>
    <t>formule 21</t>
  </si>
  <si>
    <t>formule 12</t>
  </si>
  <si>
    <t>Bron: Reguleringsdata 2012</t>
  </si>
  <si>
    <t>Bron: Reguleringsdata 2013</t>
  </si>
  <si>
    <t>Bron: Reguleringsdata 2014</t>
  </si>
  <si>
    <t>Bron: Reguleringsdata 2015</t>
  </si>
  <si>
    <t>Bron: Tarievenbesluiten 2016</t>
  </si>
  <si>
    <t>Bron: Tarievenbesluiten 2015</t>
  </si>
  <si>
    <t>Bron: Tarievenbesluiten 2014</t>
  </si>
  <si>
    <t>Bron: Tarievenbesluiten 2013</t>
  </si>
  <si>
    <t>Begininkomsten 2016 (excl. EHD)</t>
  </si>
  <si>
    <t>Begininkomsten 2016, exclusief EHD</t>
  </si>
  <si>
    <t xml:space="preserve">Bron: TI-berekening RNB-G 2016 definitief </t>
  </si>
  <si>
    <t>Enduris</t>
  </si>
  <si>
    <t>Totaal vergoedingen EAV 2013</t>
  </si>
  <si>
    <t>Totaal vergoedingen EAV 2014</t>
  </si>
  <si>
    <t>Totaal vergoedingen EAV 2015</t>
  </si>
  <si>
    <t>Dit bestand hoort bij de volgende besluiten: x-factorbesluiten RNB gas 2017-2021</t>
  </si>
  <si>
    <t>NB: In enkele gevallen komt het voor dat op de standaardmanier geen gewogen wegingsfactor berekend kan worden, omdat alle netbeheerders met een bepaald tarief in 2016 geen rekenvolume over de periode 2013-2015 hadden in die categorieën.</t>
  </si>
  <si>
    <t>In deze uitzonderlijke gevallen wordt de wegingsfactor gebaseerd op een ongewogen gemiddelde van de tarieven in 2016. In deze gevallen is de cel roze gemarkeerd.</t>
  </si>
  <si>
    <t>FNOP</t>
  </si>
  <si>
    <t>Enexis netk.</t>
  </si>
  <si>
    <t>Liander netk.</t>
  </si>
  <si>
    <t>Stedin netk.</t>
  </si>
  <si>
    <t>Transportdienst</t>
  </si>
  <si>
    <t>Samengestelde output</t>
  </si>
  <si>
    <t>Samengestelde output transportdienst 2016 voor maatstaf</t>
  </si>
  <si>
    <t>Samengestelde output transportdienst 2012 voor productiviteitsverandering</t>
  </si>
  <si>
    <t>Samengestelde output transportdienst 2013 voor productiviteitsverandering</t>
  </si>
  <si>
    <t>Samengestelde output transportdienst 2014 voor productiviteitsverandering</t>
  </si>
  <si>
    <t>Samengestelde output transportdienst 2015 voor productiviteitsverandering</t>
  </si>
  <si>
    <t>Begininkomsten voor de one-off</t>
  </si>
  <si>
    <t>RV 2014-2016</t>
  </si>
  <si>
    <t>Aansluitdienst</t>
  </si>
  <si>
    <t>Samengestelde output aansluitdienst 2016 voor maatstaf</t>
  </si>
  <si>
    <t xml:space="preserve">Export tarieven en volumes </t>
  </si>
  <si>
    <t xml:space="preserve">Op dit tabblad geven we de gegevens weer zoals deze worden geïmporteerd in het x-factormodel. </t>
  </si>
  <si>
    <t>VOLUMES RADAR</t>
  </si>
  <si>
    <t>VOLUMES VOLUMEHERLEIDINGSFACTOR (11 JULI 2013)</t>
  </si>
  <si>
    <t>VOLUMES HOOGTECORRECTIE</t>
  </si>
  <si>
    <t>VOLUMES NIEUW</t>
  </si>
  <si>
    <t>VOLUMES RD</t>
  </si>
  <si>
    <t>Berekening factor 11 juli 2013 / 11 december 2014</t>
  </si>
  <si>
    <t>FACTOREN</t>
  </si>
  <si>
    <t>VOLUMES INCL HOOGTECORRECTIE NA FACTOR</t>
  </si>
  <si>
    <t>Berekening effecten volumeverschuivingen 2015</t>
  </si>
  <si>
    <t>Berekening effecten volumeverschuivingen 2014</t>
  </si>
  <si>
    <t>Berekening effecten volumeverschuivingen 2013</t>
  </si>
  <si>
    <t>Berekening effecten volumeverschuivingen 2012</t>
  </si>
  <si>
    <t>Aanpassingen volumes n.a.v. aangepaste volumeherleidingsfactor, RADAR en hoogtecorrectie</t>
  </si>
  <si>
    <t>Op dit blad worden de volumes aangepast voor de effecten van de aangepaste volumeherleidingsfactor, RADAR en hoogtecorrectie.</t>
  </si>
  <si>
    <t>VOLUMES VOLUMEHERLEIDINGSFACTOR INCL HOOGTECORRECTIE (11 DECEMBER 2014)</t>
  </si>
  <si>
    <t>VOLUMES VOLUMEHERLEIDINGSFACTOR EXCL HOOGTECORRECTIE (11 DECEMBER 2014)</t>
  </si>
  <si>
    <t>VOLUMES VOLUMEHERLEIDINGSFACTOR 2015 EXCL HOOGTECORRECTIE NA FACTOR</t>
  </si>
  <si>
    <t>VERSCHIL VOLUMES VOLUMEHERLEIDINGSFACTOR 11 DECEMBER 2014  EN 11 JULI 2013</t>
  </si>
  <si>
    <t>Endinet cf. Enexis</t>
  </si>
  <si>
    <t xml:space="preserve">Rekenvolumia </t>
  </si>
  <si>
    <t>Rekenvolume Cogas</t>
  </si>
  <si>
    <t>Rekenvolume Enduris</t>
  </si>
  <si>
    <t>Rendo</t>
  </si>
  <si>
    <t>FNOP HD ruw</t>
  </si>
  <si>
    <t xml:space="preserve">Kenmerk: ACM/DE/2016/205160 ACM/DE/2016/205162 ACM/DE/2016/205163 ACM/DE/2016/205164 ACM/DE/2016/205165 ACM/DE/2016/205166 ACM/DE/2016/205167 ACM/DE/2016/205168
</t>
  </si>
  <si>
    <t xml:space="preserve">GAW: </t>
  </si>
  <si>
    <t>Gestandaardiseerde Activawaarde</t>
  </si>
  <si>
    <t>SO:</t>
  </si>
  <si>
    <t>Samengestelde Output</t>
  </si>
  <si>
    <t>EHD:</t>
  </si>
  <si>
    <t>Extra Hoge Druk</t>
  </si>
  <si>
    <t>Extra hoge druk (&gt;= 16 bar)</t>
  </si>
  <si>
    <t>In het huidige tabblad worden de rekenvolumes uit het EHD-bestand gehaald, ter input voor de rekenvolumebladen.</t>
  </si>
  <si>
    <t>Rekenvolumes EHD</t>
  </si>
  <si>
    <t>Periodieke aansluitvergoeding aansluitingen &gt; 40 m3/h</t>
  </si>
  <si>
    <t>Eenmalige aansluitvergoeding &gt; 40 m3(n)/h</t>
  </si>
  <si>
    <t>vanaf 40 m3(n)/h</t>
  </si>
  <si>
    <t>SO-bestand RNB-G 2017-2021</t>
  </si>
  <si>
    <r>
      <t xml:space="preserve">Controleregel: leeg is OK, waarschuwingen verschijnen in </t>
    </r>
    <r>
      <rPr>
        <b/>
        <sz val="11"/>
        <color rgb="FFFF0000"/>
        <rFont val="Arial"/>
        <family val="2"/>
      </rPr>
      <t>Rood</t>
    </r>
  </si>
  <si>
    <t>Besluit: x-factorbesluiten RNB gas; bestand: SO berekening RNB G</t>
  </si>
  <si>
    <t>Datum: 12 september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</si>
</sst>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_(* #,##0.00_);_(* \(#,##0.00\);_(* &quot;-&quot;??_);_(@_)"/>
    <numFmt numFmtId="165" formatCode="_ * #,##0_ ;_ * \-#,##0_ ;_ * &quot;-&quot;??_ ;_ @_ "/>
    <numFmt numFmtId="166" formatCode="0.0%"/>
    <numFmt numFmtId="167" formatCode="_([$€]* #,##0.00_);_([$€]* \(#,##0.00\);_([$€]* &quot;-&quot;??_);_(@_)"/>
    <numFmt numFmtId="168" formatCode="_-* #,##0.00_-;_-* #,##0.00\-;_-* &quot;-&quot;??_-;_-@_-"/>
    <numFmt numFmtId="169" formatCode="_ * #,##0.000_ ;_ * \-#,##0.000_ ;_ * &quot;-&quot;??_ ;_ @_ "/>
  </numFmts>
  <fonts count="61">
    <font>
      <sz val="11"/>
      <color theme="1"/>
      <name val="Calibri"/>
      <family val="2"/>
      <scheme val="minor"/>
    </font>
    <font>
      <sz val="11"/>
      <color theme="1"/>
      <name val="Arial"/>
      <family val="2"/>
    </font>
    <font>
      <sz val="11"/>
      <color theme="1"/>
      <name val="Calibri"/>
      <family val="2"/>
      <scheme val="minor"/>
    </font>
    <font>
      <b/>
      <sz val="12"/>
      <color theme="1"/>
      <name val="Arial"/>
      <family val="2"/>
    </font>
    <font>
      <b/>
      <sz val="10"/>
      <color theme="1"/>
      <name val="Arial"/>
      <family val="2"/>
    </font>
    <font>
      <sz val="10"/>
      <color theme="1"/>
      <name val="Arial"/>
      <family val="2"/>
    </font>
    <font>
      <sz val="10"/>
      <name val="Arial"/>
      <family val="2"/>
    </font>
    <font>
      <b/>
      <sz val="12"/>
      <color theme="0"/>
      <name val="Arial"/>
      <family val="2"/>
    </font>
    <font>
      <sz val="10"/>
      <color theme="0"/>
      <name val="Arial"/>
      <family val="2"/>
    </font>
    <font>
      <b/>
      <sz val="10"/>
      <name val="Arial"/>
      <family val="2"/>
    </font>
    <font>
      <sz val="8"/>
      <color indexed="81"/>
      <name val="Tahoma"/>
      <family val="2"/>
    </font>
    <font>
      <sz val="10"/>
      <color rgb="FFFF0000"/>
      <name val="Arial"/>
      <family val="2"/>
    </font>
    <font>
      <i/>
      <sz val="10"/>
      <color theme="1"/>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1"/>
      <color indexed="8"/>
      <name val="Arial"/>
      <family val="2"/>
    </font>
    <font>
      <b/>
      <sz val="11"/>
      <color rgb="FFFF0000"/>
      <name val="Arial"/>
      <family val="2"/>
    </font>
    <font>
      <sz val="11"/>
      <color rgb="FF0070C0"/>
      <name val="Arial"/>
      <family val="2"/>
    </font>
    <font>
      <i/>
      <sz val="11"/>
      <color theme="1"/>
      <name val="Arial"/>
      <family val="2"/>
    </font>
    <font>
      <sz val="11"/>
      <name val="Arial"/>
      <family val="2"/>
    </font>
  </fonts>
  <fills count="49">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
      <patternFill patternType="solid">
        <fgColor rgb="FFFFCC99"/>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FF00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indexed="9"/>
        <bgColor indexed="64"/>
      </patternFill>
    </fill>
    <fill>
      <patternFill patternType="solid">
        <fgColor theme="5" tint="0.7999816888943144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5">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14">
    <xf numFmtId="0" fontId="0" fillId="0" borderId="0"/>
    <xf numFmtId="43"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9" fontId="2" fillId="0" borderId="0" applyFont="0" applyFill="0" applyBorder="0" applyAlignment="0" applyProtection="0"/>
    <xf numFmtId="0" fontId="6" fillId="0" borderId="0"/>
    <xf numFmtId="0" fontId="6" fillId="0" borderId="0"/>
    <xf numFmtId="0" fontId="6" fillId="0" borderId="0"/>
    <xf numFmtId="0" fontId="6" fillId="0" borderId="0"/>
    <xf numFmtId="0" fontId="13" fillId="0" borderId="0"/>
    <xf numFmtId="0" fontId="14" fillId="0" borderId="0"/>
    <xf numFmtId="0" fontId="6" fillId="0" borderId="0"/>
    <xf numFmtId="0" fontId="15"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15" borderId="0" applyNumberFormat="0" applyBorder="0" applyAlignment="0" applyProtection="0"/>
    <xf numFmtId="0" fontId="15"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17" borderId="0" applyNumberFormat="0" applyBorder="0" applyAlignment="0" applyProtection="0"/>
    <xf numFmtId="0" fontId="15"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19" borderId="0" applyNumberFormat="0" applyBorder="0" applyAlignment="0" applyProtection="0"/>
    <xf numFmtId="0" fontId="15"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2" fillId="21" borderId="0" applyNumberFormat="0" applyBorder="0" applyAlignment="0" applyProtection="0"/>
    <xf numFmtId="0" fontId="15"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2" fillId="23" borderId="0" applyNumberFormat="0" applyBorder="0" applyAlignment="0" applyProtection="0"/>
    <xf numFmtId="0" fontId="15"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2" fillId="25" borderId="0" applyNumberFormat="0" applyBorder="0" applyAlignment="0" applyProtection="0"/>
    <xf numFmtId="0" fontId="15"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2" fillId="16" borderId="0" applyNumberFormat="0" applyBorder="0" applyAlignment="0" applyProtection="0"/>
    <xf numFmtId="0" fontId="15"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2" fillId="18" borderId="0" applyNumberFormat="0" applyBorder="0" applyAlignment="0" applyProtection="0"/>
    <xf numFmtId="0" fontId="15"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20" borderId="0" applyNumberFormat="0" applyBorder="0" applyAlignment="0" applyProtection="0"/>
    <xf numFmtId="0" fontId="15"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2" fillId="22" borderId="0" applyNumberFormat="0" applyBorder="0" applyAlignment="0" applyProtection="0"/>
    <xf numFmtId="0" fontId="15"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2" fillId="24" borderId="0" applyNumberFormat="0" applyBorder="0" applyAlignment="0" applyProtection="0"/>
    <xf numFmtId="0" fontId="15"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2" fillId="26" borderId="0" applyNumberFormat="0" applyBorder="0" applyAlignment="0" applyProtection="0"/>
    <xf numFmtId="0" fontId="17"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7"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7"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7"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7"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7"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7"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7"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7"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7" fillId="44"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19" fillId="28" borderId="0" applyNumberFormat="0" applyBorder="0" applyAlignment="0" applyProtection="0"/>
    <xf numFmtId="0" fontId="20" fillId="28" borderId="0" applyNumberFormat="0" applyBorder="0" applyAlignment="0" applyProtection="0"/>
    <xf numFmtId="0" fontId="21" fillId="45" borderId="4" applyNumberFormat="0" applyAlignment="0" applyProtection="0"/>
    <xf numFmtId="0" fontId="21" fillId="45" borderId="4" applyNumberFormat="0" applyAlignment="0" applyProtection="0"/>
    <xf numFmtId="0" fontId="21" fillId="45" borderId="4" applyNumberFormat="0" applyAlignment="0" applyProtection="0"/>
    <xf numFmtId="0" fontId="22" fillId="45" borderId="4" applyNumberFormat="0" applyAlignment="0" applyProtection="0"/>
    <xf numFmtId="0" fontId="23" fillId="46" borderId="5" applyNumberFormat="0" applyAlignment="0" applyProtection="0"/>
    <xf numFmtId="0" fontId="24" fillId="46" borderId="5"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0" fontId="23" fillId="46" borderId="5" applyNumberFormat="0" applyAlignment="0" applyProtection="0"/>
    <xf numFmtId="167" fontId="6" fillId="0" borderId="0" applyFont="0" applyFill="0" applyBorder="0" applyAlignment="0" applyProtection="0"/>
    <xf numFmtId="167" fontId="6"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29" borderId="0" applyNumberFormat="0" applyBorder="0" applyAlignment="0" applyProtection="0"/>
    <xf numFmtId="0" fontId="29" fillId="29" borderId="0" applyNumberFormat="0" applyBorder="0" applyAlignment="0" applyProtection="0"/>
    <xf numFmtId="0" fontId="30" fillId="29" borderId="0" applyNumberFormat="0" applyBorder="0" applyAlignment="0" applyProtection="0"/>
    <xf numFmtId="0" fontId="31" fillId="0" borderId="0"/>
    <xf numFmtId="0" fontId="32" fillId="0" borderId="7"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7"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32" borderId="4" applyNumberFormat="0" applyAlignment="0" applyProtection="0"/>
    <xf numFmtId="0" fontId="39" fillId="32" borderId="4" applyNumberFormat="0" applyAlignment="0" applyProtection="0"/>
    <xf numFmtId="0" fontId="38" fillId="32" borderId="4" applyNumberFormat="0" applyAlignment="0" applyProtection="0"/>
    <xf numFmtId="0" fontId="38" fillId="32" borderId="4" applyNumberFormat="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6" fillId="0" borderId="0" applyFont="0" applyFill="0" applyBorder="0" applyAlignment="0" applyProtection="0"/>
    <xf numFmtId="43" fontId="2" fillId="0" borderId="0" applyFont="0" applyFill="0" applyBorder="0" applyAlignment="0" applyProtection="0"/>
    <xf numFmtId="168" fontId="6" fillId="0" borderId="0" applyFont="0" applyFill="0" applyBorder="0" applyAlignment="0" applyProtection="0"/>
    <xf numFmtId="0" fontId="32" fillId="0" borderId="7" applyNumberFormat="0" applyFill="0" applyAlignment="0" applyProtection="0"/>
    <xf numFmtId="0" fontId="34"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28" fillId="0" borderId="6" applyNumberFormat="0" applyFill="0" applyAlignment="0" applyProtection="0"/>
    <xf numFmtId="0" fontId="41" fillId="0" borderId="6" applyNumberFormat="0" applyFill="0" applyAlignment="0" applyProtection="0"/>
    <xf numFmtId="0" fontId="42" fillId="47" borderId="0" applyNumberFormat="0" applyBorder="0" applyAlignment="0" applyProtection="0"/>
    <xf numFmtId="0" fontId="42" fillId="47" borderId="0" applyNumberFormat="0" applyBorder="0" applyAlignment="0" applyProtection="0"/>
    <xf numFmtId="0" fontId="43" fillId="47" borderId="0" applyNumberFormat="0" applyBorder="0" applyAlignment="0" applyProtection="0"/>
    <xf numFmtId="0" fontId="44" fillId="0" borderId="0"/>
    <xf numFmtId="0" fontId="25" fillId="0" borderId="0"/>
    <xf numFmtId="0" fontId="45" fillId="0" borderId="0"/>
    <xf numFmtId="0" fontId="6" fillId="48" borderId="10" applyNumberFormat="0" applyFont="0" applyAlignment="0" applyProtection="0"/>
    <xf numFmtId="0" fontId="25" fillId="48" borderId="10" applyNumberFormat="0" applyFont="0" applyAlignment="0" applyProtection="0"/>
    <xf numFmtId="0" fontId="6" fillId="48" borderId="10" applyNumberFormat="0" applyFont="0" applyAlignment="0" applyProtection="0"/>
    <xf numFmtId="0" fontId="13" fillId="48" borderId="10" applyNumberFormat="0" applyFont="0" applyAlignment="0" applyProtection="0"/>
    <xf numFmtId="0" fontId="13" fillId="48" borderId="10" applyNumberFormat="0" applyFont="0" applyAlignment="0" applyProtection="0"/>
    <xf numFmtId="0" fontId="13" fillId="48" borderId="10" applyNumberFormat="0" applyFont="0" applyAlignment="0" applyProtection="0"/>
    <xf numFmtId="0" fontId="2" fillId="14" borderId="3" applyNumberFormat="0" applyFont="0" applyAlignment="0" applyProtection="0"/>
    <xf numFmtId="0" fontId="2" fillId="14" borderId="3" applyNumberFormat="0" applyFont="0" applyAlignment="0" applyProtection="0"/>
    <xf numFmtId="0" fontId="2" fillId="14" borderId="3" applyNumberFormat="0" applyFont="0" applyAlignment="0" applyProtection="0"/>
    <xf numFmtId="0" fontId="19" fillId="28" borderId="0" applyNumberFormat="0" applyBorder="0" applyAlignment="0" applyProtection="0"/>
    <xf numFmtId="0" fontId="46" fillId="45" borderId="11" applyNumberFormat="0" applyAlignment="0" applyProtection="0"/>
    <xf numFmtId="0" fontId="47" fillId="45" borderId="11" applyNumberFormat="0" applyAlignment="0" applyProtection="0"/>
    <xf numFmtId="9" fontId="6"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48" fillId="0" borderId="0"/>
    <xf numFmtId="0" fontId="49" fillId="0" borderId="0"/>
    <xf numFmtId="0" fontId="2" fillId="0" borderId="0"/>
    <xf numFmtId="0" fontId="6" fillId="0" borderId="0" applyFill="0"/>
    <xf numFmtId="0" fontId="6" fillId="0" borderId="0"/>
    <xf numFmtId="0" fontId="6" fillId="0" borderId="0"/>
    <xf numFmtId="0" fontId="2" fillId="0" borderId="0"/>
    <xf numFmtId="0" fontId="40" fillId="0" borderId="0"/>
    <xf numFmtId="0" fontId="6" fillId="0" borderId="0"/>
    <xf numFmtId="0" fontId="6" fillId="0" borderId="0"/>
    <xf numFmtId="0" fontId="2" fillId="0" borderId="0"/>
    <xf numFmtId="0" fontId="2" fillId="0" borderId="0"/>
    <xf numFmtId="0" fontId="2"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12" applyNumberFormat="0" applyFill="0" applyAlignment="0" applyProtection="0"/>
    <xf numFmtId="0" fontId="51" fillId="0" borderId="12" applyNumberFormat="0" applyFill="0" applyAlignment="0" applyProtection="0"/>
    <xf numFmtId="0" fontId="51" fillId="0" borderId="12" applyNumberFormat="0" applyFill="0" applyAlignment="0" applyProtection="0"/>
    <xf numFmtId="0" fontId="51" fillId="0" borderId="12" applyNumberFormat="0" applyFill="0" applyAlignment="0" applyProtection="0"/>
    <xf numFmtId="0" fontId="52" fillId="0" borderId="12" applyNumberFormat="0" applyFill="0" applyAlignment="0" applyProtection="0"/>
    <xf numFmtId="0" fontId="46" fillId="45" borderId="11" applyNumberFormat="0" applyAlignment="0" applyProtection="0"/>
    <xf numFmtId="0" fontId="46" fillId="45" borderId="11" applyNumberFormat="0" applyAlignment="0" applyProtection="0"/>
    <xf numFmtId="0" fontId="46" fillId="45" borderId="11" applyNumberFormat="0" applyAlignment="0" applyProtection="0"/>
    <xf numFmtId="44" fontId="6" fillId="0" borderId="0" applyFont="0" applyFill="0" applyBorder="0" applyAlignment="0" applyProtection="0"/>
    <xf numFmtId="0" fontId="26"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0" applyNumberFormat="0" applyFont="0" applyBorder="0" applyAlignment="0" applyProtection="0"/>
  </cellStyleXfs>
  <cellXfs count="111">
    <xf numFmtId="0" fontId="0" fillId="0" borderId="0" xfId="0"/>
    <xf numFmtId="0" fontId="5" fillId="2" borderId="1" xfId="0" applyFont="1" applyFill="1" applyBorder="1"/>
    <xf numFmtId="0" fontId="5" fillId="0" borderId="0" xfId="0" applyFont="1"/>
    <xf numFmtId="0" fontId="3" fillId="2" borderId="1" xfId="0" applyFont="1" applyFill="1" applyBorder="1"/>
    <xf numFmtId="165" fontId="5" fillId="3" borderId="0" xfId="1" applyNumberFormat="1" applyFont="1" applyFill="1"/>
    <xf numFmtId="0" fontId="4" fillId="2" borderId="1" xfId="0" applyFont="1" applyFill="1" applyBorder="1"/>
    <xf numFmtId="0" fontId="5" fillId="0" borderId="0" xfId="0" applyFont="1" applyFill="1"/>
    <xf numFmtId="0" fontId="7" fillId="11" borderId="1" xfId="0" applyFont="1" applyFill="1" applyBorder="1"/>
    <xf numFmtId="0" fontId="8" fillId="11" borderId="1" xfId="0" applyFont="1" applyFill="1" applyBorder="1"/>
    <xf numFmtId="0" fontId="9" fillId="0" borderId="0" xfId="0" applyFont="1"/>
    <xf numFmtId="0" fontId="4" fillId="0" borderId="0" xfId="0" applyFont="1"/>
    <xf numFmtId="165" fontId="5" fillId="0" borderId="0" xfId="1" applyNumberFormat="1" applyFont="1"/>
    <xf numFmtId="165" fontId="8" fillId="11" borderId="1" xfId="1" applyNumberFormat="1" applyFont="1" applyFill="1" applyBorder="1"/>
    <xf numFmtId="165" fontId="4" fillId="2" borderId="1" xfId="1" applyNumberFormat="1" applyFont="1" applyFill="1" applyBorder="1"/>
    <xf numFmtId="165" fontId="5" fillId="0" borderId="0" xfId="1" applyNumberFormat="1" applyFont="1" applyFill="1"/>
    <xf numFmtId="165" fontId="11" fillId="0" borderId="0" xfId="1" applyNumberFormat="1" applyFont="1"/>
    <xf numFmtId="165" fontId="5" fillId="4" borderId="0" xfId="1" applyNumberFormat="1" applyFont="1" applyFill="1"/>
    <xf numFmtId="0" fontId="9" fillId="0" borderId="0" xfId="7" applyFont="1" applyFill="1" applyBorder="1" applyAlignment="1" applyProtection="1">
      <alignment horizontal="left"/>
    </xf>
    <xf numFmtId="0" fontId="6" fillId="0" borderId="0" xfId="0" applyFont="1" applyFill="1" applyBorder="1"/>
    <xf numFmtId="165" fontId="5" fillId="5" borderId="0" xfId="1" applyNumberFormat="1" applyFont="1" applyFill="1"/>
    <xf numFmtId="0" fontId="9" fillId="0" borderId="0" xfId="0" applyFont="1" applyBorder="1"/>
    <xf numFmtId="0" fontId="9" fillId="12" borderId="0" xfId="2" applyFont="1" applyFill="1" applyBorder="1"/>
    <xf numFmtId="39" fontId="6" fillId="12" borderId="0" xfId="8" applyNumberFormat="1" applyFont="1" applyFill="1" applyBorder="1" applyAlignment="1" applyProtection="1"/>
    <xf numFmtId="39" fontId="6" fillId="12" borderId="0" xfId="7" applyNumberFormat="1" applyFont="1" applyFill="1" applyBorder="1" applyAlignment="1" applyProtection="1"/>
    <xf numFmtId="39" fontId="9" fillId="12" borderId="0" xfId="7" applyNumberFormat="1" applyFont="1" applyFill="1" applyBorder="1" applyAlignment="1" applyProtection="1"/>
    <xf numFmtId="0" fontId="9" fillId="12" borderId="0" xfId="2" applyFont="1" applyFill="1"/>
    <xf numFmtId="43" fontId="5" fillId="4" borderId="0" xfId="1" applyNumberFormat="1" applyFont="1" applyFill="1"/>
    <xf numFmtId="43" fontId="5" fillId="0" borderId="0" xfId="1" applyNumberFormat="1" applyFont="1"/>
    <xf numFmtId="43" fontId="6" fillId="4" borderId="0" xfId="1" applyNumberFormat="1" applyFont="1" applyFill="1"/>
    <xf numFmtId="43" fontId="11" fillId="0" borderId="0" xfId="1" applyNumberFormat="1" applyFont="1"/>
    <xf numFmtId="43" fontId="5" fillId="3" borderId="0" xfId="1" applyNumberFormat="1" applyFont="1" applyFill="1"/>
    <xf numFmtId="165" fontId="5" fillId="10" borderId="0" xfId="1" applyNumberFormat="1" applyFont="1" applyFill="1"/>
    <xf numFmtId="9" fontId="5" fillId="3" borderId="0" xfId="9" applyFont="1" applyFill="1"/>
    <xf numFmtId="166" fontId="5" fillId="3" borderId="0" xfId="9" applyNumberFormat="1" applyFont="1" applyFill="1"/>
    <xf numFmtId="43" fontId="5" fillId="4" borderId="0" xfId="1" applyFont="1" applyFill="1"/>
    <xf numFmtId="43" fontId="5" fillId="3" borderId="0" xfId="1" applyFont="1" applyFill="1"/>
    <xf numFmtId="43" fontId="5" fillId="0" borderId="0" xfId="1" applyFont="1"/>
    <xf numFmtId="43" fontId="5" fillId="13" borderId="0" xfId="1" applyFont="1" applyFill="1"/>
    <xf numFmtId="0" fontId="12" fillId="0" borderId="0" xfId="0" applyFont="1"/>
    <xf numFmtId="165" fontId="5" fillId="0" borderId="0" xfId="0" applyNumberFormat="1" applyFont="1"/>
    <xf numFmtId="165" fontId="6" fillId="6" borderId="0" xfId="1" applyNumberFormat="1" applyFont="1" applyFill="1"/>
    <xf numFmtId="0" fontId="6" fillId="0" borderId="0" xfId="0" applyFont="1"/>
    <xf numFmtId="165" fontId="6" fillId="3" borderId="0" xfId="1" applyNumberFormat="1" applyFont="1" applyFill="1"/>
    <xf numFmtId="165" fontId="6" fillId="0" borderId="0" xfId="1" applyNumberFormat="1" applyFont="1"/>
    <xf numFmtId="165" fontId="9" fillId="2" borderId="1" xfId="1" applyNumberFormat="1" applyFont="1" applyFill="1" applyBorder="1"/>
    <xf numFmtId="165" fontId="6" fillId="0" borderId="0" xfId="1" applyNumberFormat="1" applyFont="1" applyFill="1"/>
    <xf numFmtId="165" fontId="6" fillId="13" borderId="0" xfId="1" applyNumberFormat="1" applyFont="1" applyFill="1"/>
    <xf numFmtId="165" fontId="6" fillId="11" borderId="1" xfId="1" applyNumberFormat="1" applyFont="1" applyFill="1" applyBorder="1"/>
    <xf numFmtId="9" fontId="5" fillId="0" borderId="0" xfId="9" applyFont="1"/>
    <xf numFmtId="43" fontId="6" fillId="6" borderId="0" xfId="1" applyNumberFormat="1" applyFont="1" applyFill="1"/>
    <xf numFmtId="43" fontId="6" fillId="0" borderId="0" xfId="1" applyNumberFormat="1" applyFont="1"/>
    <xf numFmtId="43" fontId="4" fillId="2" borderId="1" xfId="1" applyNumberFormat="1" applyFont="1" applyFill="1" applyBorder="1"/>
    <xf numFmtId="43" fontId="5" fillId="0" borderId="0" xfId="0" applyNumberFormat="1" applyFont="1"/>
    <xf numFmtId="43" fontId="6" fillId="0" borderId="0" xfId="0" applyNumberFormat="1" applyFont="1"/>
    <xf numFmtId="165" fontId="5" fillId="4" borderId="0" xfId="0" applyNumberFormat="1" applyFont="1" applyFill="1"/>
    <xf numFmtId="165" fontId="5" fillId="3" borderId="0" xfId="0" applyNumberFormat="1" applyFont="1" applyFill="1"/>
    <xf numFmtId="0" fontId="5" fillId="0" borderId="0" xfId="0" applyFont="1" applyBorder="1"/>
    <xf numFmtId="0" fontId="4" fillId="0" borderId="0" xfId="0" applyFont="1" applyFill="1"/>
    <xf numFmtId="165" fontId="6" fillId="6" borderId="13" xfId="1" applyNumberFormat="1" applyFont="1" applyFill="1" applyBorder="1"/>
    <xf numFmtId="165" fontId="6" fillId="6" borderId="14" xfId="1" applyNumberFormat="1" applyFont="1" applyFill="1" applyBorder="1"/>
    <xf numFmtId="165" fontId="6" fillId="6" borderId="15" xfId="1" applyNumberFormat="1" applyFont="1" applyFill="1" applyBorder="1"/>
    <xf numFmtId="165" fontId="6" fillId="6" borderId="16" xfId="1" applyNumberFormat="1" applyFont="1" applyFill="1" applyBorder="1"/>
    <xf numFmtId="165" fontId="6" fillId="6" borderId="0" xfId="1" applyNumberFormat="1" applyFont="1" applyFill="1" applyBorder="1"/>
    <xf numFmtId="165" fontId="6" fillId="6" borderId="17" xfId="1" applyNumberFormat="1" applyFont="1" applyFill="1" applyBorder="1"/>
    <xf numFmtId="165" fontId="6" fillId="6" borderId="18" xfId="1" applyNumberFormat="1" applyFont="1" applyFill="1" applyBorder="1"/>
    <xf numFmtId="165" fontId="6" fillId="6" borderId="19" xfId="1" applyNumberFormat="1" applyFont="1" applyFill="1" applyBorder="1"/>
    <xf numFmtId="165" fontId="6" fillId="6" borderId="20" xfId="1" applyNumberFormat="1" applyFont="1" applyFill="1" applyBorder="1"/>
    <xf numFmtId="165" fontId="6" fillId="10" borderId="0" xfId="1" applyNumberFormat="1" applyFont="1" applyFill="1"/>
    <xf numFmtId="165" fontId="12" fillId="0" borderId="0" xfId="1" applyNumberFormat="1" applyFont="1"/>
    <xf numFmtId="165" fontId="6" fillId="6" borderId="21" xfId="1" applyNumberFormat="1" applyFont="1" applyFill="1" applyBorder="1"/>
    <xf numFmtId="165" fontId="6" fillId="6" borderId="22" xfId="1" applyNumberFormat="1" applyFont="1" applyFill="1" applyBorder="1"/>
    <xf numFmtId="165" fontId="6" fillId="6" borderId="23" xfId="1" applyNumberFormat="1" applyFont="1" applyFill="1" applyBorder="1"/>
    <xf numFmtId="165" fontId="6" fillId="6" borderId="22" xfId="1" applyNumberFormat="1" applyFont="1" applyFill="1" applyBorder="1" applyAlignment="1">
      <alignment wrapText="1"/>
    </xf>
    <xf numFmtId="0" fontId="5" fillId="0" borderId="0" xfId="0" applyFont="1" applyFill="1" applyBorder="1"/>
    <xf numFmtId="165" fontId="6" fillId="0" borderId="0" xfId="1" applyNumberFormat="1" applyFont="1" applyBorder="1"/>
    <xf numFmtId="165" fontId="5" fillId="0" borderId="0" xfId="1" applyNumberFormat="1" applyFont="1" applyBorder="1"/>
    <xf numFmtId="165" fontId="11" fillId="0" borderId="0" xfId="1" applyNumberFormat="1" applyFont="1" applyFill="1"/>
    <xf numFmtId="165" fontId="6" fillId="5" borderId="0" xfId="1" applyNumberFormat="1" applyFont="1" applyFill="1"/>
    <xf numFmtId="165" fontId="6" fillId="6" borderId="24" xfId="1" applyNumberFormat="1" applyFont="1" applyFill="1" applyBorder="1"/>
    <xf numFmtId="165" fontId="5" fillId="6" borderId="0" xfId="1" applyNumberFormat="1" applyFont="1" applyFill="1"/>
    <xf numFmtId="165" fontId="5" fillId="13" borderId="0" xfId="1" applyNumberFormat="1" applyFont="1" applyFill="1"/>
    <xf numFmtId="169" fontId="5" fillId="3" borderId="0" xfId="1" applyNumberFormat="1" applyFont="1" applyFill="1"/>
    <xf numFmtId="165" fontId="6" fillId="4" borderId="0" xfId="1" applyNumberFormat="1" applyFont="1" applyFill="1"/>
    <xf numFmtId="165" fontId="6" fillId="7" borderId="0" xfId="1" applyNumberFormat="1" applyFont="1" applyFill="1"/>
    <xf numFmtId="0" fontId="5" fillId="0" borderId="0" xfId="0" applyFont="1" applyAlignment="1"/>
    <xf numFmtId="165" fontId="7" fillId="11" borderId="1" xfId="1" applyNumberFormat="1" applyFont="1" applyFill="1" applyBorder="1"/>
    <xf numFmtId="0" fontId="1" fillId="0" borderId="0" xfId="0" applyFont="1"/>
    <xf numFmtId="0" fontId="56" fillId="2" borderId="1" xfId="0" applyFont="1" applyFill="1" applyBorder="1"/>
    <xf numFmtId="0" fontId="1" fillId="0" borderId="0" xfId="0" applyFont="1" applyFill="1" applyBorder="1"/>
    <xf numFmtId="0" fontId="56" fillId="0" borderId="0" xfId="0" applyFont="1" applyFill="1" applyBorder="1"/>
    <xf numFmtId="0" fontId="1" fillId="0" borderId="0" xfId="0" applyFont="1" applyFill="1" applyBorder="1" applyAlignment="1"/>
    <xf numFmtId="0" fontId="1" fillId="6" borderId="0" xfId="0" applyFont="1" applyFill="1"/>
    <xf numFmtId="0" fontId="1" fillId="6" borderId="2" xfId="0" applyFont="1" applyFill="1" applyBorder="1"/>
    <xf numFmtId="0" fontId="1" fillId="4" borderId="0" xfId="0" applyFont="1" applyFill="1"/>
    <xf numFmtId="0" fontId="1" fillId="3" borderId="0" xfId="0" applyFont="1" applyFill="1"/>
    <xf numFmtId="0" fontId="1" fillId="5" borderId="0" xfId="0" applyFont="1" applyFill="1"/>
    <xf numFmtId="0" fontId="1" fillId="7" borderId="0" xfId="0" applyFont="1" applyFill="1"/>
    <xf numFmtId="0" fontId="1" fillId="8" borderId="0" xfId="0" applyFont="1" applyFill="1"/>
    <xf numFmtId="0" fontId="1" fillId="9" borderId="0" xfId="0" applyFont="1" applyFill="1"/>
    <xf numFmtId="0" fontId="1" fillId="10" borderId="0" xfId="0" applyFont="1" applyFill="1"/>
    <xf numFmtId="0" fontId="58" fillId="0" borderId="0" xfId="0" applyFont="1" applyAlignment="1">
      <alignment horizontal="center"/>
    </xf>
    <xf numFmtId="0" fontId="59" fillId="0" borderId="0" xfId="0" applyFont="1"/>
    <xf numFmtId="165" fontId="1" fillId="0" borderId="0" xfId="1" applyNumberFormat="1" applyFont="1"/>
    <xf numFmtId="165" fontId="60" fillId="0" borderId="0" xfId="1" applyNumberFormat="1" applyFont="1"/>
    <xf numFmtId="165" fontId="1" fillId="0" borderId="0" xfId="1" applyNumberFormat="1" applyFont="1" applyFill="1"/>
    <xf numFmtId="0" fontId="1" fillId="0" borderId="0" xfId="0" applyFont="1" applyBorder="1"/>
    <xf numFmtId="165" fontId="1" fillId="0" borderId="0" xfId="0" applyNumberFormat="1" applyFont="1"/>
    <xf numFmtId="0" fontId="7" fillId="11" borderId="1" xfId="0" applyFont="1" applyFill="1" applyBorder="1" applyAlignment="1">
      <alignment vertical="center"/>
    </xf>
    <xf numFmtId="0" fontId="4" fillId="0" borderId="0" xfId="0" applyFont="1" applyAlignment="1">
      <alignment horizontal="right"/>
    </xf>
    <xf numFmtId="165" fontId="1" fillId="7" borderId="0" xfId="1" applyNumberFormat="1" applyFont="1" applyFill="1"/>
    <xf numFmtId="165" fontId="5" fillId="7" borderId="0" xfId="1" applyNumberFormat="1" applyFont="1" applyFill="1"/>
  </cellXfs>
  <cellStyles count="214">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10"/>
    <cellStyle name="_x000d__x000a_JournalTemplate=C:\COMFO\CTALK\JOURSTD.TPL_x000d__x000a_LbStateAddress=3 3 0 251 1 89 2 311_x000d__x000a_LbStateJou 2" xfId="3"/>
    <cellStyle name="_x000d__x000a_JournalTemplate=C:\COMFO\CTALK\JOURSTD.TPL_x000d__x000a_LbStateAddress=3 3 0 251 1 89 2 311_x000d__x000a_LbStateJou 2 2" xfId="11"/>
    <cellStyle name="_x000d__x000a_JournalTemplate=C:\COMFO\CTALK\JOURSTD.TPL_x000d__x000a_LbStateAddress=3 3 0 251 1 89 2 311_x000d__x000a_LbStateJou 2 3" xfId="12"/>
    <cellStyle name="_x000d__x000a_JournalTemplate=C:\COMFO\CTALK\JOURSTD.TPL_x000d__x000a_LbStateAddress=3 3 0 251 1 89 2 311_x000d__x000a_LbStateJou 3" xfId="13"/>
    <cellStyle name="_x000d__x000a_JournalTemplate=C:\COMFO\CTALK\JOURSTD.TPL_x000d__x000a_LbStateAddress=3 3 0 251 1 89 2 311_x000d__x000a_LbStateJou 3 2" xfId="14"/>
    <cellStyle name="_x000d__x000a_JournalTemplate=C:\COMFO\CTALK\JOURSTD.TPL_x000d__x000a_LbStateAddress=3 3 0 251 1 89 2 311_x000d__x000a_LbStateJou 4" xfId="15"/>
    <cellStyle name="_x000d__x000a_JournalTemplate=C:\COMFO\CTALK\JOURSTD.TPL_x000d__x000a_LbStateAddress=3 3 0 251 1 89 2 311_x000d__x000a_LbStateJou_100720 berekening x-factoren NG4R v4.2" xfId="16"/>
    <cellStyle name="20% - Accent1 2" xfId="17"/>
    <cellStyle name="20% - Accent1 2 2" xfId="18"/>
    <cellStyle name="20% - Accent1 3" xfId="19"/>
    <cellStyle name="20% - Accent1 3 2" xfId="20"/>
    <cellStyle name="20% - Accent2 2" xfId="21"/>
    <cellStyle name="20% - Accent2 2 2" xfId="22"/>
    <cellStyle name="20% - Accent2 3" xfId="23"/>
    <cellStyle name="20% - Accent2 3 2" xfId="24"/>
    <cellStyle name="20% - Accent3 2" xfId="25"/>
    <cellStyle name="20% - Accent3 2 2" xfId="26"/>
    <cellStyle name="20% - Accent3 3" xfId="27"/>
    <cellStyle name="20% - Accent3 3 2" xfId="28"/>
    <cellStyle name="20% - Accent4 2" xfId="29"/>
    <cellStyle name="20% - Accent4 2 2" xfId="30"/>
    <cellStyle name="20% - Accent4 3" xfId="31"/>
    <cellStyle name="20% - Accent4 3 2" xfId="32"/>
    <cellStyle name="20% - Accent5 2" xfId="33"/>
    <cellStyle name="20% - Accent5 2 2" xfId="34"/>
    <cellStyle name="20% - Accent5 3" xfId="35"/>
    <cellStyle name="20% - Accent5 3 2" xfId="36"/>
    <cellStyle name="20% - Accent6 2" xfId="37"/>
    <cellStyle name="20% - Accent6 2 2" xfId="38"/>
    <cellStyle name="20% - Accent6 3" xfId="39"/>
    <cellStyle name="20% - Accent6 3 2" xfId="40"/>
    <cellStyle name="40% - Accent1 2" xfId="41"/>
    <cellStyle name="40% - Accent1 2 2" xfId="42"/>
    <cellStyle name="40% - Accent1 3" xfId="43"/>
    <cellStyle name="40% - Accent1 3 2" xfId="44"/>
    <cellStyle name="40% - Accent2 2" xfId="45"/>
    <cellStyle name="40% - Accent2 2 2" xfId="46"/>
    <cellStyle name="40% - Accent2 3" xfId="47"/>
    <cellStyle name="40% - Accent2 3 2" xfId="48"/>
    <cellStyle name="40% - Accent3 2" xfId="49"/>
    <cellStyle name="40% - Accent3 2 2" xfId="50"/>
    <cellStyle name="40% - Accent3 3" xfId="51"/>
    <cellStyle name="40% - Accent3 3 2" xfId="52"/>
    <cellStyle name="40% - Accent4 2" xfId="53"/>
    <cellStyle name="40% - Accent4 2 2" xfId="54"/>
    <cellStyle name="40% - Accent4 3" xfId="55"/>
    <cellStyle name="40% - Accent4 3 2" xfId="56"/>
    <cellStyle name="40% - Accent5 2" xfId="57"/>
    <cellStyle name="40% - Accent5 2 2" xfId="58"/>
    <cellStyle name="40% - Accent5 3" xfId="59"/>
    <cellStyle name="40% - Accent5 3 2" xfId="60"/>
    <cellStyle name="40% - Accent6 2" xfId="61"/>
    <cellStyle name="40% - Accent6 2 2" xfId="62"/>
    <cellStyle name="40% - Accent6 3" xfId="63"/>
    <cellStyle name="40% - Accent6 3 2" xfId="64"/>
    <cellStyle name="60% - Accent1 2" xfId="65"/>
    <cellStyle name="60% - Accent1 2 2" xfId="66"/>
    <cellStyle name="60% - Accent1 3" xfId="67"/>
    <cellStyle name="60% - Accent2 2" xfId="68"/>
    <cellStyle name="60% - Accent2 2 2" xfId="69"/>
    <cellStyle name="60% - Accent2 3" xfId="70"/>
    <cellStyle name="60% - Accent3 2" xfId="71"/>
    <cellStyle name="60% - Accent3 2 2" xfId="72"/>
    <cellStyle name="60% - Accent3 3" xfId="73"/>
    <cellStyle name="60% - Accent4 2" xfId="74"/>
    <cellStyle name="60% - Accent4 2 2" xfId="75"/>
    <cellStyle name="60% - Accent4 3" xfId="76"/>
    <cellStyle name="60% - Accent5 2" xfId="77"/>
    <cellStyle name="60% - Accent5 2 2" xfId="78"/>
    <cellStyle name="60% - Accent5 3" xfId="79"/>
    <cellStyle name="60% - Accent6 2" xfId="80"/>
    <cellStyle name="60% - Accent6 2 2" xfId="81"/>
    <cellStyle name="60% - Accent6 3" xfId="82"/>
    <cellStyle name="Accent1 2" xfId="83"/>
    <cellStyle name="Accent1 2 2" xfId="84"/>
    <cellStyle name="Accent1 3" xfId="85"/>
    <cellStyle name="Accent2 2" xfId="86"/>
    <cellStyle name="Accent2 2 2" xfId="87"/>
    <cellStyle name="Accent2 3" xfId="88"/>
    <cellStyle name="Accent3 2" xfId="89"/>
    <cellStyle name="Accent3 2 2" xfId="90"/>
    <cellStyle name="Accent3 3" xfId="91"/>
    <cellStyle name="Accent4 2" xfId="92"/>
    <cellStyle name="Accent4 2 2" xfId="93"/>
    <cellStyle name="Accent4 3" xfId="94"/>
    <cellStyle name="Accent5 2" xfId="95"/>
    <cellStyle name="Accent5 2 2" xfId="96"/>
    <cellStyle name="Accent5 3" xfId="97"/>
    <cellStyle name="Accent6 2" xfId="98"/>
    <cellStyle name="Accent6 2 2" xfId="99"/>
    <cellStyle name="Accent6 3" xfId="100"/>
    <cellStyle name="Bad" xfId="101"/>
    <cellStyle name="Bad 2" xfId="102"/>
    <cellStyle name="Berekening 2" xfId="103"/>
    <cellStyle name="Berekening 2 2" xfId="104"/>
    <cellStyle name="Calculation" xfId="105"/>
    <cellStyle name="Calculation 2" xfId="106"/>
    <cellStyle name="Check Cell" xfId="107"/>
    <cellStyle name="Check Cell 2" xfId="108"/>
    <cellStyle name="Comma 2" xfId="109"/>
    <cellStyle name="Comma 3" xfId="110"/>
    <cellStyle name="Controlecel 2" xfId="111"/>
    <cellStyle name="Euro" xfId="112"/>
    <cellStyle name="Euro 2" xfId="113"/>
    <cellStyle name="Explanatory Text" xfId="114"/>
    <cellStyle name="Explanatory Text 2" xfId="115"/>
    <cellStyle name="Gekoppelde cel 2" xfId="116"/>
    <cellStyle name="Goed 2" xfId="117"/>
    <cellStyle name="Good" xfId="118"/>
    <cellStyle name="Good 2" xfId="119"/>
    <cellStyle name="Header" xfId="120"/>
    <cellStyle name="Heading 1" xfId="121"/>
    <cellStyle name="Heading 1 2" xfId="122"/>
    <cellStyle name="Heading 2" xfId="123"/>
    <cellStyle name="Heading 2 2" xfId="124"/>
    <cellStyle name="Heading 3" xfId="125"/>
    <cellStyle name="Heading 3 2" xfId="126"/>
    <cellStyle name="Heading 4" xfId="127"/>
    <cellStyle name="Heading 4 2" xfId="128"/>
    <cellStyle name="Input" xfId="129"/>
    <cellStyle name="Input 2" xfId="130"/>
    <cellStyle name="Invoer 2" xfId="131"/>
    <cellStyle name="Invoer 2 2" xfId="132"/>
    <cellStyle name="Komma" xfId="1" builtinId="3"/>
    <cellStyle name="Komma 10 2" xfId="4"/>
    <cellStyle name="Komma 14 2" xfId="133"/>
    <cellStyle name="Komma 2" xfId="134"/>
    <cellStyle name="Komma 2 2" xfId="135"/>
    <cellStyle name="Komma 2 2 2" xfId="136"/>
    <cellStyle name="Komma 2 3" xfId="137"/>
    <cellStyle name="Komma 2 4" xfId="138"/>
    <cellStyle name="Komma 3" xfId="139"/>
    <cellStyle name="Komma 3 2" xfId="140"/>
    <cellStyle name="Komma 3 3" xfId="141"/>
    <cellStyle name="Komma 4" xfId="142"/>
    <cellStyle name="Komma 4 2" xfId="143"/>
    <cellStyle name="Komma 5" xfId="144"/>
    <cellStyle name="Komma 5 2" xfId="145"/>
    <cellStyle name="Komma 6" xfId="146"/>
    <cellStyle name="Kop 1 2" xfId="147"/>
    <cellStyle name="Kop 2 2" xfId="148"/>
    <cellStyle name="Kop 3 2" xfId="149"/>
    <cellStyle name="Kop 4 2" xfId="150"/>
    <cellStyle name="Linked Cell" xfId="151"/>
    <cellStyle name="Linked Cell 2" xfId="152"/>
    <cellStyle name="Neutraal 2" xfId="153"/>
    <cellStyle name="Neutral" xfId="154"/>
    <cellStyle name="Neutral 2" xfId="155"/>
    <cellStyle name="Normal 2" xfId="156"/>
    <cellStyle name="Normal 3" xfId="157"/>
    <cellStyle name="Normal_# klanten" xfId="158"/>
    <cellStyle name="Note" xfId="159"/>
    <cellStyle name="Note 2" xfId="160"/>
    <cellStyle name="Notitie 2" xfId="161"/>
    <cellStyle name="Notitie 2 2" xfId="162"/>
    <cellStyle name="Notitie 2 3" xfId="163"/>
    <cellStyle name="Notitie 2 4" xfId="164"/>
    <cellStyle name="Notitie 3" xfId="165"/>
    <cellStyle name="Notitie 3 2" xfId="166"/>
    <cellStyle name="Notitie 4" xfId="167"/>
    <cellStyle name="Ongeldig 2" xfId="168"/>
    <cellStyle name="Output" xfId="169"/>
    <cellStyle name="Output 2" xfId="170"/>
    <cellStyle name="Procent" xfId="9" builtinId="5"/>
    <cellStyle name="Procent 2" xfId="5"/>
    <cellStyle name="Procent 2 2" xfId="171"/>
    <cellStyle name="Procent 3" xfId="172"/>
    <cellStyle name="Procent 3 2" xfId="173"/>
    <cellStyle name="Procent 4" xfId="174"/>
    <cellStyle name="Procent 4 2" xfId="175"/>
    <cellStyle name="Procent 5" xfId="176"/>
    <cellStyle name="Standaard" xfId="0" builtinId="0"/>
    <cellStyle name="Standaard 2" xfId="6"/>
    <cellStyle name="Standaard 2 2" xfId="177"/>
    <cellStyle name="Standaard 2 2 2" xfId="178"/>
    <cellStyle name="Standaard 2 3" xfId="179"/>
    <cellStyle name="Standaard 2 3 2" xfId="180"/>
    <cellStyle name="Standaard 2 4" xfId="181"/>
    <cellStyle name="Standaard 2 4 2" xfId="182"/>
    <cellStyle name="Standaard 3" xfId="183"/>
    <cellStyle name="Standaard 3 2" xfId="184"/>
    <cellStyle name="Standaard 3 3" xfId="185"/>
    <cellStyle name="Standaard 3 4" xfId="186"/>
    <cellStyle name="Standaard 4" xfId="187"/>
    <cellStyle name="Standaard 4 2" xfId="188"/>
    <cellStyle name="Standaard 4 3" xfId="189"/>
    <cellStyle name="Standaard 5" xfId="190"/>
    <cellStyle name="Standaard 5 2" xfId="191"/>
    <cellStyle name="Standaard 6" xfId="192"/>
    <cellStyle name="Standaard 6 2" xfId="193"/>
    <cellStyle name="Standaard 6 2 2" xfId="194"/>
    <cellStyle name="Standaard 6 3" xfId="195"/>
    <cellStyle name="Standaard 7" xfId="196"/>
    <cellStyle name="Standaard_Tabellen - CIV2" xfId="8"/>
    <cellStyle name="Standaard_Tarievenmand 2002" xfId="7"/>
    <cellStyle name="Titel 2" xfId="197"/>
    <cellStyle name="Title" xfId="198"/>
    <cellStyle name="Title 2" xfId="199"/>
    <cellStyle name="Totaal 2" xfId="200"/>
    <cellStyle name="Totaal 2 2" xfId="201"/>
    <cellStyle name="Totaal 2 3" xfId="202"/>
    <cellStyle name="Total" xfId="203"/>
    <cellStyle name="Total 2" xfId="204"/>
    <cellStyle name="Uitvoer 2" xfId="205"/>
    <cellStyle name="Uitvoer 2 2" xfId="206"/>
    <cellStyle name="Uitvoer 2 3" xfId="207"/>
    <cellStyle name="Valuta 2" xfId="208"/>
    <cellStyle name="Verklarende tekst 2" xfId="209"/>
    <cellStyle name="Waarschuwingstekst 2" xfId="210"/>
    <cellStyle name="Warning Text" xfId="211"/>
    <cellStyle name="Warning Text 2" xfId="212"/>
    <cellStyle name="WIt" xfId="213"/>
  </cellStyles>
  <dxfs count="0"/>
  <tableStyles count="0" defaultTableStyle="TableStyleMedium2" defaultPivotStyle="PivotStyleLight16"/>
  <colors>
    <mruColors>
      <color rgb="FFCCFFFF"/>
      <color rgb="FFCCFFCC"/>
      <color rgb="FFFFCCFF"/>
      <color rgb="FFFFCC99"/>
      <color rgb="FFFF66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19850</xdr:colOff>
      <xdr:row>15</xdr:row>
      <xdr:rowOff>8005</xdr:rowOff>
    </xdr:from>
    <xdr:to>
      <xdr:col>11</xdr:col>
      <xdr:colOff>632733</xdr:colOff>
      <xdr:row>19</xdr:row>
      <xdr:rowOff>10828</xdr:rowOff>
    </xdr:to>
    <xdr:sp macro="" textlink="">
      <xdr:nvSpPr>
        <xdr:cNvPr id="15" name="Rechthoek 14"/>
        <xdr:cNvSpPr/>
      </xdr:nvSpPr>
      <xdr:spPr>
        <a:xfrm>
          <a:off x="24708650" y="2760730"/>
          <a:ext cx="1984483" cy="7267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Kosten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24573</xdr:colOff>
      <xdr:row>25</xdr:row>
      <xdr:rowOff>15208</xdr:rowOff>
    </xdr:from>
    <xdr:to>
      <xdr:col>11</xdr:col>
      <xdr:colOff>637456</xdr:colOff>
      <xdr:row>28</xdr:row>
      <xdr:rowOff>130091</xdr:rowOff>
    </xdr:to>
    <xdr:sp macro="" textlink="">
      <xdr:nvSpPr>
        <xdr:cNvPr id="16" name="Rechthoek 15"/>
        <xdr:cNvSpPr/>
      </xdr:nvSpPr>
      <xdr:spPr>
        <a:xfrm>
          <a:off x="24713373" y="4577683"/>
          <a:ext cx="1984483" cy="657808"/>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EHD maatstaf berekeningen</a:t>
          </a:r>
          <a:endParaRPr kumimoji="0" lang="nl-NL" sz="1200" b="0" i="0" u="none" strike="noStrike" kern="0" cap="none" spc="0" normalizeH="0" baseline="0" noProof="0">
            <a:ln>
              <a:noFill/>
            </a:ln>
            <a:solidFill>
              <a:srgbClr val="5F1F7A"/>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15048</xdr:colOff>
      <xdr:row>20</xdr:row>
      <xdr:rowOff>24497</xdr:rowOff>
    </xdr:from>
    <xdr:to>
      <xdr:col>11</xdr:col>
      <xdr:colOff>627931</xdr:colOff>
      <xdr:row>24</xdr:row>
      <xdr:rowOff>27321</xdr:rowOff>
    </xdr:to>
    <xdr:sp macro="" textlink="">
      <xdr:nvSpPr>
        <xdr:cNvPr id="17" name="Rechthoek 16"/>
        <xdr:cNvSpPr/>
      </xdr:nvSpPr>
      <xdr:spPr>
        <a:xfrm>
          <a:off x="24703848" y="3682097"/>
          <a:ext cx="1984483" cy="726724"/>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SO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rgbClr val="FFFFFF"/>
              </a:solidFill>
              <a:effectLst/>
              <a:uLnTx/>
              <a:uFillTx/>
              <a:latin typeface="Arial"/>
              <a:ea typeface="+mn-ea"/>
              <a:cs typeface="+mn-cs"/>
            </a:rPr>
            <a:t>(dit bestand)</a:t>
          </a:r>
        </a:p>
      </xdr:txBody>
    </xdr:sp>
    <xdr:clientData/>
  </xdr:twoCellAnchor>
  <xdr:twoCellAnchor>
    <xdr:from>
      <xdr:col>5</xdr:col>
      <xdr:colOff>19051</xdr:colOff>
      <xdr:row>18</xdr:row>
      <xdr:rowOff>7363</xdr:rowOff>
    </xdr:from>
    <xdr:to>
      <xdr:col>7</xdr:col>
      <xdr:colOff>631933</xdr:colOff>
      <xdr:row>22</xdr:row>
      <xdr:rowOff>10188</xdr:rowOff>
    </xdr:to>
    <xdr:sp macro="" textlink="">
      <xdr:nvSpPr>
        <xdr:cNvPr id="18" name="Rechthoek 17"/>
        <xdr:cNvSpPr/>
      </xdr:nvSpPr>
      <xdr:spPr>
        <a:xfrm>
          <a:off x="21964651" y="3303013"/>
          <a:ext cx="1984482" cy="7267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GAW sheet</a:t>
          </a:r>
        </a:p>
      </xdr:txBody>
    </xdr:sp>
    <xdr:clientData/>
  </xdr:twoCellAnchor>
  <xdr:twoCellAnchor>
    <xdr:from>
      <xdr:col>11</xdr:col>
      <xdr:colOff>627931</xdr:colOff>
      <xdr:row>18</xdr:row>
      <xdr:rowOff>12615</xdr:rowOff>
    </xdr:from>
    <xdr:to>
      <xdr:col>14</xdr:col>
      <xdr:colOff>22408</xdr:colOff>
      <xdr:row>22</xdr:row>
      <xdr:rowOff>25909</xdr:rowOff>
    </xdr:to>
    <xdr:cxnSp macro="">
      <xdr:nvCxnSpPr>
        <xdr:cNvPr id="19" name="Rechte verbindingslijn met pijl 18"/>
        <xdr:cNvCxnSpPr>
          <a:stCxn id="17" idx="3"/>
          <a:endCxn id="26" idx="1"/>
        </xdr:cNvCxnSpPr>
      </xdr:nvCxnSpPr>
      <xdr:spPr>
        <a:xfrm flipV="1">
          <a:off x="26688331" y="3308265"/>
          <a:ext cx="1451877" cy="73719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632733</xdr:colOff>
      <xdr:row>17</xdr:row>
      <xdr:rowOff>9416</xdr:rowOff>
    </xdr:from>
    <xdr:to>
      <xdr:col>14</xdr:col>
      <xdr:colOff>67235</xdr:colOff>
      <xdr:row>17</xdr:row>
      <xdr:rowOff>11206</xdr:rowOff>
    </xdr:to>
    <xdr:cxnSp macro="">
      <xdr:nvCxnSpPr>
        <xdr:cNvPr id="20" name="Rechte verbindingslijn met pijl 19"/>
        <xdr:cNvCxnSpPr>
          <a:stCxn id="15" idx="3"/>
        </xdr:cNvCxnSpPr>
      </xdr:nvCxnSpPr>
      <xdr:spPr>
        <a:xfrm>
          <a:off x="26693133" y="3124091"/>
          <a:ext cx="1491902" cy="1790"/>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605037</xdr:colOff>
      <xdr:row>20</xdr:row>
      <xdr:rowOff>8776</xdr:rowOff>
    </xdr:from>
    <xdr:to>
      <xdr:col>5</xdr:col>
      <xdr:colOff>19051</xdr:colOff>
      <xdr:row>20</xdr:row>
      <xdr:rowOff>12621</xdr:rowOff>
    </xdr:to>
    <xdr:cxnSp macro="">
      <xdr:nvCxnSpPr>
        <xdr:cNvPr id="21" name="Rechte verbindingslijn met pijl 20"/>
        <xdr:cNvCxnSpPr>
          <a:stCxn id="27" idx="3"/>
          <a:endCxn id="18" idx="1"/>
        </xdr:cNvCxnSpPr>
      </xdr:nvCxnSpPr>
      <xdr:spPr>
        <a:xfrm flipV="1">
          <a:off x="21198087" y="3666376"/>
          <a:ext cx="766564" cy="3845"/>
        </a:xfrm>
        <a:prstGeom prst="straightConnector1">
          <a:avLst/>
        </a:prstGeom>
        <a:noFill/>
        <a:ln w="19050" cap="flat" cmpd="sng" algn="ctr">
          <a:solidFill>
            <a:srgbClr val="5F1F7A"/>
          </a:solidFill>
          <a:prstDash val="solid"/>
          <a:tailEnd type="arrow"/>
        </a:ln>
        <a:effectLst/>
      </xdr:spPr>
    </xdr:cxnSp>
    <xdr:clientData/>
  </xdr:twoCellAnchor>
  <xdr:twoCellAnchor>
    <xdr:from>
      <xdr:col>7</xdr:col>
      <xdr:colOff>631933</xdr:colOff>
      <xdr:row>17</xdr:row>
      <xdr:rowOff>9417</xdr:rowOff>
    </xdr:from>
    <xdr:to>
      <xdr:col>9</xdr:col>
      <xdr:colOff>19850</xdr:colOff>
      <xdr:row>20</xdr:row>
      <xdr:rowOff>8776</xdr:rowOff>
    </xdr:to>
    <xdr:cxnSp macro="">
      <xdr:nvCxnSpPr>
        <xdr:cNvPr id="22" name="Rechte verbindingslijn met pijl 21"/>
        <xdr:cNvCxnSpPr>
          <a:stCxn id="18" idx="3"/>
          <a:endCxn id="15" idx="1"/>
        </xdr:cNvCxnSpPr>
      </xdr:nvCxnSpPr>
      <xdr:spPr>
        <a:xfrm flipV="1">
          <a:off x="23949133" y="3124092"/>
          <a:ext cx="759517" cy="54228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608481</xdr:colOff>
      <xdr:row>19</xdr:row>
      <xdr:rowOff>171450</xdr:rowOff>
    </xdr:from>
    <xdr:to>
      <xdr:col>14</xdr:col>
      <xdr:colOff>523875</xdr:colOff>
      <xdr:row>26</xdr:row>
      <xdr:rowOff>22411</xdr:rowOff>
    </xdr:to>
    <xdr:cxnSp macro="">
      <xdr:nvCxnSpPr>
        <xdr:cNvPr id="23" name="Rechte verbindingslijn met pijl 22"/>
        <xdr:cNvCxnSpPr/>
      </xdr:nvCxnSpPr>
      <xdr:spPr>
        <a:xfrm flipH="1">
          <a:off x="6933081" y="5867400"/>
          <a:ext cx="1744194" cy="1184461"/>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661147</xdr:colOff>
      <xdr:row>20</xdr:row>
      <xdr:rowOff>14027</xdr:rowOff>
    </xdr:from>
    <xdr:to>
      <xdr:col>15</xdr:col>
      <xdr:colOff>328849</xdr:colOff>
      <xdr:row>27</xdr:row>
      <xdr:rowOff>78442</xdr:rowOff>
    </xdr:to>
    <xdr:cxnSp macro="">
      <xdr:nvCxnSpPr>
        <xdr:cNvPr id="24" name="Rechte verbindingslijn met pijl 23"/>
        <xdr:cNvCxnSpPr>
          <a:endCxn id="26" idx="2"/>
        </xdr:cNvCxnSpPr>
      </xdr:nvCxnSpPr>
      <xdr:spPr>
        <a:xfrm flipV="1">
          <a:off x="26721547" y="3671627"/>
          <a:ext cx="2410902" cy="1331240"/>
        </a:xfrm>
        <a:prstGeom prst="straightConnector1">
          <a:avLst/>
        </a:prstGeom>
        <a:noFill/>
        <a:ln w="19050" cap="flat" cmpd="sng" algn="ctr">
          <a:solidFill>
            <a:srgbClr val="5F1F7A"/>
          </a:solidFill>
          <a:prstDash val="solid"/>
          <a:tailEnd type="arrow"/>
        </a:ln>
        <a:effectLst/>
      </xdr:spPr>
    </xdr:cxnSp>
    <xdr:clientData/>
  </xdr:twoCellAnchor>
  <xdr:twoCellAnchor>
    <xdr:from>
      <xdr:col>6</xdr:col>
      <xdr:colOff>325492</xdr:colOff>
      <xdr:row>22</xdr:row>
      <xdr:rowOff>10188</xdr:rowOff>
    </xdr:from>
    <xdr:to>
      <xdr:col>9</xdr:col>
      <xdr:colOff>24573</xdr:colOff>
      <xdr:row>26</xdr:row>
      <xdr:rowOff>195914</xdr:rowOff>
    </xdr:to>
    <xdr:cxnSp macro="">
      <xdr:nvCxnSpPr>
        <xdr:cNvPr id="25" name="Rechte verbindingslijn met pijl 24"/>
        <xdr:cNvCxnSpPr>
          <a:stCxn id="18" idx="2"/>
          <a:endCxn id="16" idx="1"/>
        </xdr:cNvCxnSpPr>
      </xdr:nvCxnSpPr>
      <xdr:spPr>
        <a:xfrm>
          <a:off x="22956892" y="4029738"/>
          <a:ext cx="1756481" cy="890576"/>
        </a:xfrm>
        <a:prstGeom prst="straightConnector1">
          <a:avLst/>
        </a:prstGeom>
        <a:noFill/>
        <a:ln w="19050" cap="flat" cmpd="sng" algn="ctr">
          <a:solidFill>
            <a:srgbClr val="5F1F7A"/>
          </a:solidFill>
          <a:prstDash val="solid"/>
          <a:tailEnd type="arrow"/>
        </a:ln>
        <a:effectLst/>
      </xdr:spPr>
    </xdr:cxnSp>
    <xdr:clientData/>
  </xdr:twoCellAnchor>
  <xdr:twoCellAnchor>
    <xdr:from>
      <xdr:col>14</xdr:col>
      <xdr:colOff>22408</xdr:colOff>
      <xdr:row>16</xdr:row>
      <xdr:rowOff>11203</xdr:rowOff>
    </xdr:from>
    <xdr:to>
      <xdr:col>16</xdr:col>
      <xdr:colOff>635291</xdr:colOff>
      <xdr:row>20</xdr:row>
      <xdr:rowOff>14027</xdr:rowOff>
    </xdr:to>
    <xdr:sp macro="" textlink="">
      <xdr:nvSpPr>
        <xdr:cNvPr id="26" name="Rechthoek 25"/>
        <xdr:cNvSpPr/>
      </xdr:nvSpPr>
      <xdr:spPr>
        <a:xfrm>
          <a:off x="28140208" y="2944903"/>
          <a:ext cx="1984483"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X-factor</a:t>
          </a:r>
        </a:p>
      </xdr:txBody>
    </xdr:sp>
    <xdr:clientData/>
  </xdr:twoCellAnchor>
  <xdr:twoCellAnchor>
    <xdr:from>
      <xdr:col>1</xdr:col>
      <xdr:colOff>11205</xdr:colOff>
      <xdr:row>18</xdr:row>
      <xdr:rowOff>11209</xdr:rowOff>
    </xdr:from>
    <xdr:to>
      <xdr:col>3</xdr:col>
      <xdr:colOff>605037</xdr:colOff>
      <xdr:row>22</xdr:row>
      <xdr:rowOff>14033</xdr:rowOff>
    </xdr:to>
    <xdr:sp macro="" textlink="">
      <xdr:nvSpPr>
        <xdr:cNvPr id="27" name="Rechthoek 26"/>
        <xdr:cNvSpPr/>
      </xdr:nvSpPr>
      <xdr:spPr>
        <a:xfrm>
          <a:off x="239805" y="5516659"/>
          <a:ext cx="1813032" cy="764824"/>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Investeringen</a:t>
          </a:r>
          <a:endParaRPr kumimoji="0" lang="nl-NL" sz="105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10</xdr:row>
      <xdr:rowOff>78441</xdr:rowOff>
    </xdr:from>
    <xdr:to>
      <xdr:col>7</xdr:col>
      <xdr:colOff>635292</xdr:colOff>
      <xdr:row>14</xdr:row>
      <xdr:rowOff>81265</xdr:rowOff>
    </xdr:to>
    <xdr:sp macro="" textlink="">
      <xdr:nvSpPr>
        <xdr:cNvPr id="28" name="Stroomdiagram: Proces 27"/>
        <xdr:cNvSpPr/>
      </xdr:nvSpPr>
      <xdr:spPr>
        <a:xfrm>
          <a:off x="21968010" y="1926291"/>
          <a:ext cx="1984482" cy="7267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Start EHD-GAW</a:t>
          </a:r>
        </a:p>
      </xdr:txBody>
    </xdr:sp>
    <xdr:clientData/>
  </xdr:twoCellAnchor>
  <xdr:twoCellAnchor>
    <xdr:from>
      <xdr:col>6</xdr:col>
      <xdr:colOff>325492</xdr:colOff>
      <xdr:row>14</xdr:row>
      <xdr:rowOff>81265</xdr:rowOff>
    </xdr:from>
    <xdr:to>
      <xdr:col>6</xdr:col>
      <xdr:colOff>328851</xdr:colOff>
      <xdr:row>18</xdr:row>
      <xdr:rowOff>7363</xdr:rowOff>
    </xdr:to>
    <xdr:cxnSp macro="">
      <xdr:nvCxnSpPr>
        <xdr:cNvPr id="29" name="Rechte verbindingslijn met pijl 28"/>
        <xdr:cNvCxnSpPr>
          <a:stCxn id="28" idx="2"/>
          <a:endCxn id="18" idx="0"/>
        </xdr:cNvCxnSpPr>
      </xdr:nvCxnSpPr>
      <xdr:spPr>
        <a:xfrm flipH="1">
          <a:off x="22956892" y="2653015"/>
          <a:ext cx="3359" cy="649998"/>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1:R45"/>
  <sheetViews>
    <sheetView showGridLines="0" zoomScale="85" zoomScaleNormal="85" workbookViewId="0">
      <selection activeCell="B37" sqref="B37"/>
    </sheetView>
  </sheetViews>
  <sheetFormatPr defaultRowHeight="14.25"/>
  <cols>
    <col min="1" max="1" width="3.42578125" style="86" customWidth="1"/>
    <col min="2" max="16384" width="9.140625" style="86"/>
  </cols>
  <sheetData>
    <row r="1" spans="2:18">
      <c r="B1" s="2" t="s">
        <v>288</v>
      </c>
    </row>
    <row r="3" spans="2:18" s="1" customFormat="1" ht="18" customHeight="1">
      <c r="B3" s="3" t="s">
        <v>7</v>
      </c>
    </row>
    <row r="5" spans="2:18">
      <c r="B5" s="2" t="s">
        <v>229</v>
      </c>
    </row>
    <row r="6" spans="2:18">
      <c r="B6" s="84" t="s">
        <v>273</v>
      </c>
    </row>
    <row r="7" spans="2:18">
      <c r="B7" s="41" t="s">
        <v>289</v>
      </c>
    </row>
    <row r="8" spans="2:18">
      <c r="B8" s="41"/>
    </row>
    <row r="10" spans="2:18" s="87" customFormat="1" ht="15">
      <c r="B10" s="87" t="s">
        <v>8</v>
      </c>
    </row>
    <row r="11" spans="2:18" s="89" customFormat="1" ht="15">
      <c r="B11" s="88"/>
      <c r="C11" s="88"/>
      <c r="D11" s="88"/>
      <c r="E11" s="88"/>
      <c r="F11" s="88"/>
      <c r="G11" s="88"/>
      <c r="H11" s="88"/>
      <c r="I11" s="88"/>
      <c r="J11" s="88"/>
      <c r="K11" s="88"/>
      <c r="L11" s="88"/>
      <c r="M11" s="88"/>
      <c r="N11" s="88"/>
      <c r="O11" s="88"/>
      <c r="P11" s="88"/>
      <c r="Q11" s="88"/>
      <c r="R11" s="86"/>
    </row>
    <row r="12" spans="2:18" s="89" customFormat="1" ht="15">
      <c r="B12" s="88"/>
      <c r="C12" s="88"/>
      <c r="D12" s="88"/>
      <c r="E12" s="88"/>
      <c r="F12" s="88"/>
      <c r="G12" s="88"/>
      <c r="H12" s="88"/>
      <c r="I12" s="88"/>
      <c r="J12" s="88"/>
      <c r="K12" s="88"/>
      <c r="L12" s="88"/>
      <c r="M12" s="88"/>
      <c r="N12" s="88"/>
      <c r="O12" s="88"/>
      <c r="P12" s="88"/>
      <c r="Q12" s="88"/>
      <c r="R12" s="86"/>
    </row>
    <row r="13" spans="2:18" s="89" customFormat="1" ht="15">
      <c r="B13" s="88"/>
      <c r="C13" s="88"/>
      <c r="D13" s="88"/>
      <c r="E13" s="88"/>
      <c r="F13" s="88"/>
      <c r="G13" s="88"/>
      <c r="H13" s="88"/>
      <c r="I13" s="88"/>
      <c r="J13" s="88"/>
      <c r="K13" s="88"/>
      <c r="L13" s="88"/>
      <c r="M13" s="88"/>
      <c r="N13" s="88"/>
      <c r="O13" s="88"/>
      <c r="P13" s="88"/>
      <c r="Q13" s="88"/>
      <c r="R13" s="86"/>
    </row>
    <row r="14" spans="2:18" s="89" customFormat="1" ht="15">
      <c r="B14" s="88"/>
      <c r="C14" s="88"/>
      <c r="D14" s="88"/>
      <c r="E14" s="88"/>
      <c r="F14" s="88"/>
      <c r="G14" s="88"/>
      <c r="H14" s="88"/>
      <c r="I14" s="88"/>
      <c r="J14" s="88"/>
      <c r="K14" s="88"/>
      <c r="L14" s="88"/>
      <c r="M14" s="88"/>
      <c r="N14" s="88"/>
      <c r="O14" s="88"/>
      <c r="P14" s="88"/>
      <c r="Q14" s="88"/>
      <c r="R14" s="86"/>
    </row>
    <row r="15" spans="2:18" s="89" customFormat="1" ht="15">
      <c r="B15" s="88"/>
      <c r="C15" s="88"/>
      <c r="D15" s="88"/>
      <c r="E15" s="88"/>
      <c r="F15" s="88"/>
      <c r="G15" s="88"/>
      <c r="H15" s="88"/>
      <c r="I15" s="88"/>
      <c r="J15" s="88"/>
      <c r="K15" s="88"/>
      <c r="L15" s="88"/>
      <c r="M15" s="88"/>
      <c r="N15" s="88"/>
      <c r="O15" s="88"/>
      <c r="P15" s="88"/>
      <c r="Q15" s="88"/>
      <c r="R15" s="86"/>
    </row>
    <row r="16" spans="2:18" s="89" customFormat="1" ht="15">
      <c r="B16" s="88"/>
      <c r="C16" s="88"/>
      <c r="D16" s="88"/>
      <c r="E16" s="88"/>
      <c r="F16" s="88"/>
      <c r="G16" s="88"/>
      <c r="H16" s="88"/>
      <c r="I16" s="88"/>
      <c r="J16" s="88"/>
      <c r="K16" s="88"/>
      <c r="L16" s="88"/>
      <c r="M16" s="88"/>
      <c r="N16" s="88"/>
      <c r="O16" s="88"/>
      <c r="P16" s="88"/>
      <c r="Q16" s="88"/>
      <c r="R16" s="86"/>
    </row>
    <row r="17" spans="2:18" s="89" customFormat="1" ht="15">
      <c r="B17" s="88"/>
      <c r="C17" s="88"/>
      <c r="D17" s="88"/>
      <c r="E17" s="88"/>
      <c r="F17" s="88"/>
      <c r="G17" s="88"/>
      <c r="H17" s="88"/>
      <c r="I17" s="88"/>
      <c r="J17" s="88"/>
      <c r="K17" s="88"/>
      <c r="L17" s="88"/>
      <c r="M17" s="88"/>
      <c r="N17" s="88"/>
      <c r="O17" s="88"/>
      <c r="P17" s="88"/>
      <c r="Q17" s="88"/>
      <c r="R17" s="86"/>
    </row>
    <row r="18" spans="2:18" s="89" customFormat="1" ht="15">
      <c r="B18" s="88"/>
      <c r="C18" s="88"/>
      <c r="D18" s="88"/>
      <c r="E18" s="88"/>
      <c r="F18" s="88"/>
      <c r="G18" s="88"/>
      <c r="H18" s="88"/>
      <c r="I18" s="88"/>
      <c r="J18" s="88"/>
      <c r="K18" s="88"/>
      <c r="L18" s="88"/>
      <c r="M18" s="88"/>
      <c r="N18" s="88"/>
      <c r="O18" s="88"/>
      <c r="P18" s="88"/>
      <c r="Q18" s="88"/>
      <c r="R18" s="86"/>
    </row>
    <row r="19" spans="2:18" s="89" customFormat="1" ht="15">
      <c r="B19" s="88"/>
      <c r="C19" s="88"/>
      <c r="D19" s="88"/>
      <c r="E19" s="88"/>
      <c r="F19" s="88"/>
      <c r="G19" s="88"/>
      <c r="H19" s="88"/>
      <c r="I19" s="88"/>
      <c r="J19" s="88"/>
      <c r="K19" s="88"/>
      <c r="L19" s="88"/>
      <c r="M19" s="88"/>
      <c r="N19" s="88"/>
      <c r="O19" s="88"/>
      <c r="P19" s="88"/>
      <c r="Q19" s="88"/>
      <c r="R19" s="86"/>
    </row>
    <row r="20" spans="2:18" s="89" customFormat="1" ht="15">
      <c r="B20" s="88"/>
      <c r="C20" s="88"/>
      <c r="D20" s="88"/>
      <c r="E20" s="88"/>
      <c r="F20" s="88"/>
      <c r="G20" s="88"/>
      <c r="H20" s="88"/>
      <c r="I20" s="88"/>
      <c r="J20" s="88"/>
      <c r="K20" s="88"/>
      <c r="L20" s="88"/>
      <c r="M20" s="88"/>
      <c r="N20" s="88"/>
      <c r="O20" s="88"/>
      <c r="P20" s="88"/>
      <c r="Q20" s="88"/>
      <c r="R20" s="86"/>
    </row>
    <row r="21" spans="2:18" s="89" customFormat="1" ht="15">
      <c r="B21" s="88"/>
      <c r="C21" s="88"/>
      <c r="D21" s="88"/>
      <c r="E21" s="88"/>
      <c r="F21" s="88"/>
      <c r="G21" s="88"/>
      <c r="H21" s="88"/>
      <c r="I21" s="88"/>
      <c r="J21" s="88"/>
      <c r="K21" s="88"/>
      <c r="L21" s="88"/>
      <c r="M21" s="88"/>
      <c r="N21" s="88"/>
      <c r="O21" s="88"/>
      <c r="P21" s="88"/>
      <c r="Q21" s="88"/>
      <c r="R21" s="86"/>
    </row>
    <row r="22" spans="2:18" s="89" customFormat="1" ht="15">
      <c r="B22" s="88"/>
      <c r="C22" s="88"/>
      <c r="D22" s="88"/>
      <c r="E22" s="88"/>
      <c r="F22" s="88"/>
      <c r="G22" s="88"/>
      <c r="H22" s="88"/>
      <c r="I22" s="88"/>
      <c r="J22" s="88"/>
      <c r="K22" s="88"/>
      <c r="L22" s="88"/>
      <c r="M22" s="88"/>
      <c r="N22" s="88"/>
      <c r="O22" s="88"/>
      <c r="P22" s="88"/>
      <c r="Q22" s="88"/>
      <c r="R22" s="86"/>
    </row>
    <row r="23" spans="2:18" s="89" customFormat="1" ht="15">
      <c r="B23" s="88"/>
      <c r="C23" s="88"/>
      <c r="D23" s="88"/>
      <c r="E23" s="88"/>
      <c r="F23" s="88"/>
      <c r="G23" s="88"/>
      <c r="H23" s="88"/>
      <c r="I23" s="88"/>
      <c r="J23" s="88"/>
      <c r="K23" s="88"/>
      <c r="L23" s="88"/>
      <c r="M23" s="88"/>
      <c r="N23" s="88"/>
      <c r="O23" s="88"/>
      <c r="P23" s="88"/>
      <c r="Q23" s="88"/>
      <c r="R23" s="86"/>
    </row>
    <row r="24" spans="2:18" s="89" customFormat="1" ht="15">
      <c r="B24" s="88"/>
      <c r="C24" s="88"/>
      <c r="D24" s="88"/>
      <c r="E24" s="88"/>
      <c r="F24" s="88"/>
      <c r="G24" s="88"/>
      <c r="H24" s="88"/>
      <c r="I24" s="88"/>
      <c r="J24" s="88"/>
      <c r="K24" s="88"/>
      <c r="L24" s="88"/>
      <c r="M24" s="88"/>
      <c r="N24" s="88"/>
      <c r="O24" s="88"/>
      <c r="P24" s="88"/>
      <c r="Q24" s="88"/>
      <c r="R24" s="86"/>
    </row>
    <row r="25" spans="2:18" s="89" customFormat="1" ht="15">
      <c r="B25" s="88"/>
      <c r="C25" s="88"/>
      <c r="D25" s="88"/>
      <c r="E25" s="88"/>
      <c r="F25" s="88"/>
      <c r="G25" s="88"/>
      <c r="H25" s="88"/>
      <c r="I25" s="88"/>
      <c r="J25" s="88"/>
      <c r="K25" s="88"/>
      <c r="L25" s="88"/>
      <c r="M25" s="88"/>
      <c r="N25" s="88"/>
      <c r="O25" s="88"/>
      <c r="P25" s="88"/>
      <c r="Q25" s="88"/>
      <c r="R25" s="86"/>
    </row>
    <row r="26" spans="2:18" s="89" customFormat="1" ht="15">
      <c r="B26" s="73" t="s">
        <v>274</v>
      </c>
      <c r="C26" s="73" t="s">
        <v>275</v>
      </c>
      <c r="E26" s="88"/>
      <c r="F26" s="88"/>
      <c r="G26" s="88"/>
      <c r="H26" s="88"/>
      <c r="I26" s="88"/>
      <c r="J26" s="88"/>
      <c r="K26" s="88"/>
      <c r="L26" s="88"/>
      <c r="M26" s="88"/>
      <c r="N26" s="88"/>
      <c r="O26" s="88"/>
      <c r="P26" s="88"/>
      <c r="Q26" s="88"/>
      <c r="R26" s="86"/>
    </row>
    <row r="27" spans="2:18" s="89" customFormat="1" ht="15">
      <c r="B27" s="73" t="s">
        <v>276</v>
      </c>
      <c r="C27" s="73" t="s">
        <v>277</v>
      </c>
      <c r="E27" s="88"/>
      <c r="F27" s="88"/>
      <c r="G27" s="88"/>
      <c r="H27" s="88"/>
      <c r="I27" s="90"/>
      <c r="J27" s="88"/>
      <c r="K27" s="88"/>
      <c r="L27" s="88"/>
      <c r="M27" s="88"/>
      <c r="N27" s="88"/>
      <c r="O27" s="88"/>
      <c r="P27" s="88"/>
      <c r="Q27" s="88"/>
      <c r="R27" s="86"/>
    </row>
    <row r="28" spans="2:18" s="89" customFormat="1" ht="15">
      <c r="B28" s="73" t="s">
        <v>278</v>
      </c>
      <c r="C28" s="73" t="s">
        <v>279</v>
      </c>
      <c r="E28" s="88"/>
      <c r="F28" s="88"/>
      <c r="G28" s="88"/>
      <c r="H28" s="88"/>
      <c r="I28" s="88"/>
      <c r="J28" s="88"/>
      <c r="K28" s="88"/>
      <c r="L28" s="88"/>
      <c r="M28" s="88"/>
      <c r="N28" s="88"/>
      <c r="O28" s="88"/>
      <c r="P28" s="88"/>
      <c r="Q28" s="88"/>
      <c r="R28" s="86"/>
    </row>
    <row r="29" spans="2:18" s="89" customFormat="1" ht="15">
      <c r="B29" s="88"/>
      <c r="C29" s="88"/>
      <c r="D29" s="88"/>
      <c r="E29" s="88"/>
      <c r="F29" s="88"/>
      <c r="G29" s="88"/>
      <c r="H29" s="88"/>
      <c r="I29" s="88"/>
      <c r="J29" s="88"/>
      <c r="K29" s="88"/>
      <c r="L29" s="88"/>
      <c r="M29" s="88"/>
      <c r="N29" s="88"/>
      <c r="O29" s="88"/>
      <c r="P29" s="88"/>
      <c r="Q29" s="88"/>
      <c r="R29" s="86"/>
    </row>
    <row r="30" spans="2:18" s="87" customFormat="1" ht="14.25" customHeight="1">
      <c r="B30" s="87" t="s">
        <v>9</v>
      </c>
    </row>
    <row r="32" spans="2:18">
      <c r="B32" s="91"/>
      <c r="C32" s="86" t="s">
        <v>10</v>
      </c>
    </row>
    <row r="33" spans="2:3">
      <c r="B33" s="92"/>
      <c r="C33" s="86" t="s">
        <v>11</v>
      </c>
    </row>
    <row r="34" spans="2:3">
      <c r="B34" s="93"/>
      <c r="C34" s="86" t="s">
        <v>12</v>
      </c>
    </row>
    <row r="35" spans="2:3">
      <c r="B35" s="94"/>
      <c r="C35" s="86" t="s">
        <v>13</v>
      </c>
    </row>
    <row r="36" spans="2:3">
      <c r="B36" s="95"/>
      <c r="C36" s="86" t="s">
        <v>14</v>
      </c>
    </row>
    <row r="37" spans="2:3">
      <c r="B37" s="96"/>
      <c r="C37" s="86" t="s">
        <v>15</v>
      </c>
    </row>
    <row r="38" spans="2:3">
      <c r="B38" s="97"/>
      <c r="C38" s="86" t="s">
        <v>16</v>
      </c>
    </row>
    <row r="39" spans="2:3">
      <c r="B39" s="98"/>
      <c r="C39" s="86" t="s">
        <v>17</v>
      </c>
    </row>
    <row r="40" spans="2:3" ht="15">
      <c r="B40" s="99"/>
      <c r="C40" s="86" t="s">
        <v>287</v>
      </c>
    </row>
    <row r="41" spans="2:3">
      <c r="B41" s="100" t="s">
        <v>18</v>
      </c>
      <c r="C41" s="86" t="s">
        <v>19</v>
      </c>
    </row>
    <row r="45" spans="2:3">
      <c r="B45" s="101" t="s">
        <v>20</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tabColor rgb="FFFFFFCC"/>
  </sheetPr>
  <dimension ref="B1:AB250"/>
  <sheetViews>
    <sheetView showGridLines="0" zoomScale="85" zoomScaleNormal="85" workbookViewId="0">
      <pane xSplit="6" ySplit="7" topLeftCell="G8" activePane="bottomRight" state="frozen"/>
      <selection pane="topRight" activeCell="G1" sqref="G1"/>
      <selection pane="bottomLeft" activeCell="A10" sqref="A10"/>
      <selection pane="bottomRight"/>
    </sheetView>
  </sheetViews>
  <sheetFormatPr defaultRowHeight="12.75"/>
  <cols>
    <col min="1" max="1" width="2.7109375" style="2" customWidth="1"/>
    <col min="2" max="2" width="54" style="2" customWidth="1"/>
    <col min="3" max="3" width="3.140625" style="2" customWidth="1"/>
    <col min="4" max="4" width="18.7109375" style="11"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8" width="14.7109375" style="11" customWidth="1"/>
    <col min="19" max="19" width="15.28515625" style="11" customWidth="1"/>
    <col min="20" max="20" width="4.7109375" style="11" customWidth="1"/>
    <col min="21" max="21" width="15.28515625" style="11" customWidth="1"/>
    <col min="22" max="22" width="4.7109375" style="11" customWidth="1"/>
    <col min="23" max="24" width="15.28515625" style="11" customWidth="1"/>
    <col min="25" max="25" width="5.7109375" style="2" customWidth="1"/>
    <col min="26" max="28" width="15.28515625" style="11" customWidth="1"/>
    <col min="29" max="16384" width="9.140625" style="2"/>
  </cols>
  <sheetData>
    <row r="1" spans="2:28">
      <c r="B1" s="2" t="s">
        <v>288</v>
      </c>
    </row>
    <row r="2" spans="2:28" ht="14.25">
      <c r="B2" s="86"/>
      <c r="C2" s="86"/>
      <c r="D2" s="102"/>
      <c r="E2" s="86"/>
    </row>
    <row r="3" spans="2:28" s="8" customFormat="1" ht="18" customHeight="1">
      <c r="B3" s="7" t="s">
        <v>70</v>
      </c>
      <c r="C3" s="7"/>
      <c r="D3" s="85"/>
      <c r="E3" s="7"/>
      <c r="J3" s="12"/>
      <c r="K3" s="12"/>
      <c r="L3" s="12"/>
      <c r="M3" s="12"/>
      <c r="N3" s="12"/>
      <c r="O3" s="12"/>
      <c r="P3" s="12"/>
      <c r="Q3" s="12"/>
      <c r="R3" s="12"/>
      <c r="S3" s="12"/>
      <c r="T3" s="12"/>
      <c r="U3" s="12"/>
      <c r="V3" s="12"/>
      <c r="W3" s="12"/>
      <c r="X3" s="12"/>
      <c r="Z3" s="12"/>
      <c r="AA3" s="12"/>
      <c r="AB3" s="12"/>
    </row>
    <row r="5" spans="2:28">
      <c r="B5" s="2" t="s">
        <v>193</v>
      </c>
    </row>
    <row r="7" spans="2:28" s="5" customFormat="1">
      <c r="D7" s="13" t="s">
        <v>21</v>
      </c>
      <c r="H7" s="5" t="s">
        <v>0</v>
      </c>
      <c r="J7" s="13" t="s">
        <v>6</v>
      </c>
      <c r="K7" s="13"/>
      <c r="L7" s="13" t="s">
        <v>1</v>
      </c>
      <c r="M7" s="13" t="s">
        <v>225</v>
      </c>
      <c r="N7" s="13" t="s">
        <v>51</v>
      </c>
      <c r="O7" s="13" t="s">
        <v>2</v>
      </c>
      <c r="P7" s="13" t="s">
        <v>3</v>
      </c>
      <c r="Q7" s="13" t="s">
        <v>4</v>
      </c>
      <c r="R7" s="13" t="s">
        <v>5</v>
      </c>
      <c r="S7" s="13" t="s">
        <v>22</v>
      </c>
      <c r="T7" s="13"/>
      <c r="U7" s="13" t="s">
        <v>25</v>
      </c>
      <c r="V7" s="13"/>
      <c r="W7" s="13" t="s">
        <v>23</v>
      </c>
      <c r="X7" s="13" t="s">
        <v>24</v>
      </c>
      <c r="Z7" s="13" t="s">
        <v>233</v>
      </c>
      <c r="AA7" s="13" t="s">
        <v>234</v>
      </c>
      <c r="AB7" s="13" t="s">
        <v>235</v>
      </c>
    </row>
    <row r="9" spans="2:28" s="5" customFormat="1">
      <c r="B9" s="5" t="s">
        <v>108</v>
      </c>
      <c r="D9" s="13" t="s">
        <v>21</v>
      </c>
      <c r="H9" s="5" t="s">
        <v>0</v>
      </c>
      <c r="J9" s="13" t="s">
        <v>6</v>
      </c>
      <c r="K9" s="13"/>
      <c r="L9" s="13" t="s">
        <v>1</v>
      </c>
      <c r="M9" s="13" t="s">
        <v>225</v>
      </c>
      <c r="N9" s="13" t="s">
        <v>51</v>
      </c>
      <c r="O9" s="13" t="s">
        <v>2</v>
      </c>
      <c r="P9" s="13" t="s">
        <v>3</v>
      </c>
      <c r="Q9" s="13" t="s">
        <v>4</v>
      </c>
      <c r="R9" s="13" t="s">
        <v>5</v>
      </c>
      <c r="S9" s="13" t="s">
        <v>22</v>
      </c>
      <c r="T9" s="13"/>
      <c r="U9" s="13" t="s">
        <v>25</v>
      </c>
      <c r="V9" s="13"/>
      <c r="W9" s="13" t="s">
        <v>23</v>
      </c>
      <c r="X9" s="13" t="s">
        <v>24</v>
      </c>
      <c r="Z9" s="13" t="s">
        <v>233</v>
      </c>
      <c r="AA9" s="13" t="s">
        <v>234</v>
      </c>
      <c r="AB9" s="13" t="s">
        <v>235</v>
      </c>
    </row>
    <row r="11" spans="2:28">
      <c r="B11" s="10" t="s">
        <v>31</v>
      </c>
    </row>
    <row r="12" spans="2:28">
      <c r="B12" s="2" t="s">
        <v>32</v>
      </c>
      <c r="H12" s="2" t="s">
        <v>50</v>
      </c>
      <c r="J12" s="40">
        <v>1.5</v>
      </c>
    </row>
    <row r="13" spans="2:28">
      <c r="B13" s="2" t="s">
        <v>33</v>
      </c>
      <c r="H13" s="2" t="s">
        <v>50</v>
      </c>
      <c r="J13" s="40">
        <v>3</v>
      </c>
    </row>
    <row r="14" spans="2:28">
      <c r="B14" s="2" t="s">
        <v>34</v>
      </c>
      <c r="H14" s="2" t="s">
        <v>50</v>
      </c>
      <c r="J14" s="40">
        <v>6</v>
      </c>
    </row>
    <row r="15" spans="2:28">
      <c r="B15" s="2" t="s">
        <v>35</v>
      </c>
      <c r="H15" s="2" t="s">
        <v>50</v>
      </c>
      <c r="J15" s="40">
        <v>10</v>
      </c>
    </row>
    <row r="16" spans="2:28">
      <c r="B16" s="2" t="s">
        <v>36</v>
      </c>
      <c r="H16" s="2" t="s">
        <v>50</v>
      </c>
      <c r="J16" s="40">
        <v>16</v>
      </c>
    </row>
    <row r="17" spans="2:28">
      <c r="B17" s="2" t="s">
        <v>37</v>
      </c>
      <c r="H17" s="2" t="s">
        <v>50</v>
      </c>
      <c r="J17" s="40">
        <v>25</v>
      </c>
    </row>
    <row r="18" spans="2:28">
      <c r="J18" s="43"/>
    </row>
    <row r="19" spans="2:28">
      <c r="B19" s="10" t="s">
        <v>38</v>
      </c>
      <c r="J19" s="43"/>
    </row>
    <row r="20" spans="2:28">
      <c r="B20" s="2" t="s">
        <v>39</v>
      </c>
      <c r="H20" s="2" t="s">
        <v>50</v>
      </c>
      <c r="J20" s="40">
        <v>40</v>
      </c>
    </row>
    <row r="21" spans="2:28">
      <c r="B21" s="2" t="s">
        <v>40</v>
      </c>
      <c r="H21" s="2" t="s">
        <v>50</v>
      </c>
      <c r="J21" s="40">
        <v>65</v>
      </c>
    </row>
    <row r="22" spans="2:28">
      <c r="B22" s="2" t="s">
        <v>41</v>
      </c>
      <c r="H22" s="2" t="s">
        <v>50</v>
      </c>
      <c r="J22" s="40">
        <v>100</v>
      </c>
    </row>
    <row r="23" spans="2:28">
      <c r="B23" s="2" t="s">
        <v>42</v>
      </c>
      <c r="H23" s="2" t="s">
        <v>50</v>
      </c>
      <c r="J23" s="40">
        <v>160</v>
      </c>
    </row>
    <row r="24" spans="2:28">
      <c r="B24" s="2" t="s">
        <v>43</v>
      </c>
      <c r="H24" s="2" t="s">
        <v>50</v>
      </c>
      <c r="J24" s="40">
        <v>250</v>
      </c>
    </row>
    <row r="27" spans="2:28" s="5" customFormat="1">
      <c r="B27" s="5" t="s">
        <v>62</v>
      </c>
      <c r="D27" s="13" t="s">
        <v>21</v>
      </c>
      <c r="H27" s="5" t="s">
        <v>0</v>
      </c>
      <c r="J27" s="13" t="s">
        <v>6</v>
      </c>
      <c r="K27" s="13"/>
      <c r="L27" s="13" t="s">
        <v>1</v>
      </c>
      <c r="M27" s="13" t="s">
        <v>225</v>
      </c>
      <c r="N27" s="13" t="s">
        <v>51</v>
      </c>
      <c r="O27" s="13" t="s">
        <v>2</v>
      </c>
      <c r="P27" s="13" t="s">
        <v>3</v>
      </c>
      <c r="Q27" s="13" t="s">
        <v>4</v>
      </c>
      <c r="R27" s="13" t="s">
        <v>5</v>
      </c>
      <c r="S27" s="13" t="s">
        <v>22</v>
      </c>
      <c r="T27" s="13"/>
      <c r="U27" s="13" t="s">
        <v>25</v>
      </c>
      <c r="V27" s="13"/>
      <c r="W27" s="13" t="s">
        <v>23</v>
      </c>
      <c r="X27" s="13" t="s">
        <v>24</v>
      </c>
      <c r="Z27" s="13" t="s">
        <v>233</v>
      </c>
      <c r="AA27" s="13" t="s">
        <v>234</v>
      </c>
      <c r="AB27" s="13" t="s">
        <v>235</v>
      </c>
    </row>
    <row r="29" spans="2:28">
      <c r="B29" s="10" t="s">
        <v>63</v>
      </c>
    </row>
    <row r="31" spans="2:28">
      <c r="B31" s="10" t="s">
        <v>30</v>
      </c>
    </row>
    <row r="32" spans="2:28">
      <c r="N32" s="15"/>
    </row>
    <row r="33" spans="2:28">
      <c r="B33" s="10" t="s">
        <v>31</v>
      </c>
    </row>
    <row r="34" spans="2:28">
      <c r="B34" s="2" t="s">
        <v>32</v>
      </c>
      <c r="H34" s="2" t="s">
        <v>50</v>
      </c>
      <c r="J34" s="4">
        <f t="shared" ref="J34:J39" si="0">SUM(L34:S34)</f>
        <v>663464.48480519932</v>
      </c>
      <c r="L34" s="16">
        <f>'Aanpassingen volumes TD'!L51</f>
        <v>4862.0769230769229</v>
      </c>
      <c r="M34" s="16">
        <f>'Aanpassingen volumes TD'!M51</f>
        <v>11990.25</v>
      </c>
      <c r="N34" s="4">
        <f>W34-U34</f>
        <v>133059.73537808127</v>
      </c>
      <c r="O34" s="4">
        <f>X34+U34</f>
        <v>232533.69763581268</v>
      </c>
      <c r="P34" s="16">
        <f>'Aanpassingen volumes TD'!P51</f>
        <v>4592.2</v>
      </c>
      <c r="Q34" s="16">
        <f>'Aanpassingen volumes TD'!Q51</f>
        <v>246135.89778149559</v>
      </c>
      <c r="R34" s="16">
        <f>'Aanpassingen volumes TD'!R51</f>
        <v>3706.627086732773</v>
      </c>
      <c r="S34" s="16">
        <f>'Aanpassingen volumes TD'!S51</f>
        <v>26584</v>
      </c>
      <c r="U34" s="16">
        <f>'Import Volumes TD'!U17</f>
        <v>0</v>
      </c>
      <c r="W34" s="16">
        <f>'Aanpassingen volumes TD'!N51</f>
        <v>133059.73537808127</v>
      </c>
      <c r="X34" s="16">
        <f>'Aanpassingen volumes TD'!O51</f>
        <v>232533.69763581268</v>
      </c>
      <c r="Z34" s="31"/>
      <c r="AA34" s="31"/>
      <c r="AB34" s="31"/>
    </row>
    <row r="35" spans="2:28">
      <c r="B35" s="2" t="s">
        <v>33</v>
      </c>
      <c r="H35" s="2" t="s">
        <v>50</v>
      </c>
      <c r="J35" s="4">
        <f t="shared" si="0"/>
        <v>5963138.9827040853</v>
      </c>
      <c r="L35" s="16">
        <f>'Aanpassingen volumes TD'!L52</f>
        <v>120247.46153846153</v>
      </c>
      <c r="M35" s="16">
        <f>'Aanpassingen volumes TD'!M52</f>
        <v>166529.33333333334</v>
      </c>
      <c r="N35" s="4">
        <f t="shared" ref="N35:N39" si="1">W35-U35</f>
        <v>1770902.9133737893</v>
      </c>
      <c r="O35" s="4">
        <f t="shared" ref="O35:O39" si="2">X35+U35</f>
        <v>1877118.6630083306</v>
      </c>
      <c r="P35" s="16">
        <f>'Aanpassingen volumes TD'!P52</f>
        <v>89756.6</v>
      </c>
      <c r="Q35" s="16">
        <f>'Aanpassingen volumes TD'!Q52</f>
        <v>1554254.7362042542</v>
      </c>
      <c r="R35" s="16">
        <f>'Aanpassingen volumes TD'!R52</f>
        <v>44269.275245916433</v>
      </c>
      <c r="S35" s="16">
        <f>'Aanpassingen volumes TD'!S52</f>
        <v>340060</v>
      </c>
      <c r="U35" s="16">
        <f>'Import Volumes TD'!U18</f>
        <v>0</v>
      </c>
      <c r="W35" s="16">
        <f>'Aanpassingen volumes TD'!N52</f>
        <v>1770902.9133737893</v>
      </c>
      <c r="X35" s="16">
        <f>'Aanpassingen volumes TD'!O52</f>
        <v>1877118.6630083306</v>
      </c>
      <c r="Z35" s="31"/>
      <c r="AA35" s="31"/>
      <c r="AB35" s="31"/>
    </row>
    <row r="36" spans="2:28">
      <c r="B36" s="2" t="s">
        <v>34</v>
      </c>
      <c r="H36" s="2" t="s">
        <v>50</v>
      </c>
      <c r="J36" s="4">
        <f t="shared" si="0"/>
        <v>251775.46984195517</v>
      </c>
      <c r="L36" s="16">
        <f>'Aanpassingen volumes TD'!L53</f>
        <v>9185.3846153846152</v>
      </c>
      <c r="M36" s="16">
        <f>'Aanpassingen volumes TD'!M53</f>
        <v>4423.75</v>
      </c>
      <c r="N36" s="4">
        <f t="shared" si="1"/>
        <v>85136.148063461005</v>
      </c>
      <c r="O36" s="4">
        <f t="shared" si="2"/>
        <v>79567.546807119419</v>
      </c>
      <c r="P36" s="16">
        <f>'Aanpassingen volumes TD'!P53</f>
        <v>5261.4</v>
      </c>
      <c r="Q36" s="16">
        <f>'Aanpassingen volumes TD'!Q53</f>
        <v>49940.439847584108</v>
      </c>
      <c r="R36" s="16">
        <f>'Aanpassingen volumes TD'!R53</f>
        <v>1565.8005084060314</v>
      </c>
      <c r="S36" s="16">
        <f>'Aanpassingen volumes TD'!S53</f>
        <v>16695</v>
      </c>
      <c r="U36" s="16">
        <f>'Import Volumes TD'!U19</f>
        <v>0</v>
      </c>
      <c r="W36" s="16">
        <f>'Aanpassingen volumes TD'!N53</f>
        <v>85136.148063461005</v>
      </c>
      <c r="X36" s="16">
        <f>'Aanpassingen volumes TD'!O53</f>
        <v>79567.546807119419</v>
      </c>
      <c r="Z36" s="31"/>
      <c r="AA36" s="31"/>
      <c r="AB36" s="31"/>
    </row>
    <row r="37" spans="2:28">
      <c r="B37" s="2" t="s">
        <v>35</v>
      </c>
      <c r="H37" s="2" t="s">
        <v>50</v>
      </c>
      <c r="J37" s="4">
        <f t="shared" si="0"/>
        <v>26625.823607593007</v>
      </c>
      <c r="L37" s="16">
        <f>'Aanpassingen volumes TD'!L54</f>
        <v>19.46153846153846</v>
      </c>
      <c r="M37" s="16">
        <f>'Aanpassingen volumes TD'!M54</f>
        <v>53.833333333333336</v>
      </c>
      <c r="N37" s="4">
        <f t="shared" si="1"/>
        <v>5052.2961147389278</v>
      </c>
      <c r="O37" s="4">
        <f t="shared" si="2"/>
        <v>10384.651921390165</v>
      </c>
      <c r="P37" s="16">
        <f>'Aanpassingen volumes TD'!P54</f>
        <v>664</v>
      </c>
      <c r="Q37" s="16">
        <f>'Aanpassingen volumes TD'!Q54</f>
        <v>7732.666666666667</v>
      </c>
      <c r="R37" s="16">
        <f>'Aanpassingen volumes TD'!R54</f>
        <v>401.91403300237721</v>
      </c>
      <c r="S37" s="16">
        <f>'Aanpassingen volumes TD'!S54</f>
        <v>2317</v>
      </c>
      <c r="U37" s="16">
        <f>'Import Volumes TD'!U20</f>
        <v>0</v>
      </c>
      <c r="W37" s="16">
        <f>'Aanpassingen volumes TD'!N54</f>
        <v>5052.2961147389278</v>
      </c>
      <c r="X37" s="16">
        <f>'Aanpassingen volumes TD'!O54</f>
        <v>10384.651921390165</v>
      </c>
      <c r="Z37" s="31"/>
      <c r="AA37" s="31"/>
      <c r="AB37" s="31"/>
    </row>
    <row r="38" spans="2:28">
      <c r="B38" s="2" t="s">
        <v>36</v>
      </c>
      <c r="H38" s="2" t="s">
        <v>50</v>
      </c>
      <c r="J38" s="4">
        <f t="shared" si="0"/>
        <v>72428.274799681094</v>
      </c>
      <c r="L38" s="16">
        <f>'Aanpassingen volumes TD'!L55</f>
        <v>2222.0769230769229</v>
      </c>
      <c r="M38" s="16">
        <f>'Aanpassingen volumes TD'!M55</f>
        <v>2651.5833333333335</v>
      </c>
      <c r="N38" s="4">
        <f t="shared" si="1"/>
        <v>26243.848373488549</v>
      </c>
      <c r="O38" s="4">
        <f t="shared" si="2"/>
        <v>20294.070050282378</v>
      </c>
      <c r="P38" s="16">
        <f>'Aanpassingen volumes TD'!P55</f>
        <v>1043.5999999999999</v>
      </c>
      <c r="Q38" s="16">
        <f>'Aanpassingen volumes TD'!Q55</f>
        <v>14443.083333333334</v>
      </c>
      <c r="R38" s="16">
        <f>'Aanpassingen volumes TD'!R55</f>
        <v>403.0127861665855</v>
      </c>
      <c r="S38" s="16">
        <f>'Aanpassingen volumes TD'!S55</f>
        <v>5127</v>
      </c>
      <c r="U38" s="16">
        <f>'Import Volumes TD'!U21</f>
        <v>0</v>
      </c>
      <c r="W38" s="16">
        <f>'Aanpassingen volumes TD'!N55</f>
        <v>26243.848373488549</v>
      </c>
      <c r="X38" s="16">
        <f>'Aanpassingen volumes TD'!O55</f>
        <v>20294.070050282378</v>
      </c>
      <c r="Z38" s="31"/>
      <c r="AA38" s="31"/>
      <c r="AB38" s="31"/>
    </row>
    <row r="39" spans="2:28">
      <c r="B39" s="2" t="s">
        <v>37</v>
      </c>
      <c r="H39" s="2" t="s">
        <v>50</v>
      </c>
      <c r="J39" s="4">
        <f t="shared" si="0"/>
        <v>26653.773905619753</v>
      </c>
      <c r="L39" s="16">
        <f>'Aanpassingen volumes TD'!L56</f>
        <v>712.53846153846155</v>
      </c>
      <c r="M39" s="16">
        <f>'Aanpassingen volumes TD'!M56</f>
        <v>664.58333333333337</v>
      </c>
      <c r="N39" s="4">
        <f t="shared" si="1"/>
        <v>8442.8841155718292</v>
      </c>
      <c r="O39" s="4">
        <f t="shared" si="2"/>
        <v>8187.0870913819799</v>
      </c>
      <c r="P39" s="16">
        <f>'Aanpassingen volumes TD'!P56</f>
        <v>379.2</v>
      </c>
      <c r="Q39" s="16">
        <f>'Aanpassingen volumes TD'!Q56</f>
        <v>6211.833333333333</v>
      </c>
      <c r="R39" s="16">
        <f>'Aanpassingen volumes TD'!R56</f>
        <v>288.64757046081792</v>
      </c>
      <c r="S39" s="16">
        <f>'Aanpassingen volumes TD'!S56</f>
        <v>1767</v>
      </c>
      <c r="U39" s="16">
        <f>'Import Volumes TD'!U22</f>
        <v>0</v>
      </c>
      <c r="W39" s="16">
        <f>'Aanpassingen volumes TD'!N56</f>
        <v>8442.8841155718292</v>
      </c>
      <c r="X39" s="16">
        <f>'Aanpassingen volumes TD'!O56</f>
        <v>8187.0870913819799</v>
      </c>
      <c r="Z39" s="31"/>
      <c r="AA39" s="31"/>
      <c r="AB39" s="31"/>
    </row>
    <row r="41" spans="2:28">
      <c r="B41" s="10" t="s">
        <v>38</v>
      </c>
    </row>
    <row r="42" spans="2:28">
      <c r="B42" s="2" t="s">
        <v>39</v>
      </c>
      <c r="H42" s="2" t="s">
        <v>50</v>
      </c>
      <c r="J42" s="4">
        <f>SUM(L42:S42)</f>
        <v>9527.6206988211725</v>
      </c>
      <c r="L42" s="16">
        <f>'Import Volumes TD'!L25</f>
        <v>225.30769230769232</v>
      </c>
      <c r="M42" s="16">
        <f>'Import Volumes TD'!M25</f>
        <v>192.66751412429332</v>
      </c>
      <c r="N42" s="4">
        <f>W42-U42</f>
        <v>2773.3032963784185</v>
      </c>
      <c r="O42" s="4">
        <f>X42+U42</f>
        <v>3085.5095458204605</v>
      </c>
      <c r="P42" s="16">
        <f>'Import Volumes TD'!P25</f>
        <v>137.4</v>
      </c>
      <c r="Q42" s="16">
        <f>'Import Volumes TD'!Q25</f>
        <v>2220.7272727272725</v>
      </c>
      <c r="R42" s="16">
        <f>'Import Volumes TD'!R25</f>
        <v>134.70537746303603</v>
      </c>
      <c r="S42" s="16">
        <f>'Import Volumes TD'!S25</f>
        <v>758</v>
      </c>
      <c r="U42" s="16">
        <f>'Import Volumes TD'!U25</f>
        <v>0</v>
      </c>
      <c r="W42" s="16">
        <f>'Import Volumes TD'!N25</f>
        <v>2773.3032963784185</v>
      </c>
      <c r="X42" s="16">
        <f>'Import Volumes TD'!O25</f>
        <v>3085.5095458204605</v>
      </c>
      <c r="Z42" s="31"/>
      <c r="AA42" s="31"/>
      <c r="AB42" s="31"/>
    </row>
    <row r="43" spans="2:28">
      <c r="B43" s="2" t="s">
        <v>40</v>
      </c>
      <c r="H43" s="2" t="s">
        <v>50</v>
      </c>
      <c r="J43" s="4">
        <f>SUM(L43:S43)</f>
        <v>12045.536013769943</v>
      </c>
      <c r="L43" s="16">
        <f>'Import Volumes TD'!L26</f>
        <v>171.30769230769232</v>
      </c>
      <c r="M43" s="16">
        <f>'Import Volumes TD'!M26</f>
        <v>245.99999999999963</v>
      </c>
      <c r="N43" s="4">
        <f>W43-U43</f>
        <v>3341.1999454204329</v>
      </c>
      <c r="O43" s="4">
        <f>X43+U43</f>
        <v>4131.9564445619781</v>
      </c>
      <c r="P43" s="16">
        <f>'Import Volumes TD'!P26</f>
        <v>146.80000000000001</v>
      </c>
      <c r="Q43" s="16">
        <f>'Import Volumes TD'!Q26</f>
        <v>3237.2727272727275</v>
      </c>
      <c r="R43" s="16">
        <f>'Import Volumes TD'!R26</f>
        <v>233.99920420711169</v>
      </c>
      <c r="S43" s="16">
        <f>'Import Volumes TD'!S26</f>
        <v>537</v>
      </c>
      <c r="U43" s="16">
        <f>'Import Volumes TD'!U26</f>
        <v>0</v>
      </c>
      <c r="W43" s="16">
        <f>'Import Volumes TD'!N26</f>
        <v>3341.1999454204329</v>
      </c>
      <c r="X43" s="16">
        <f>'Import Volumes TD'!O26</f>
        <v>4131.9564445619781</v>
      </c>
      <c r="Z43" s="31"/>
      <c r="AA43" s="31"/>
      <c r="AB43" s="31"/>
    </row>
    <row r="44" spans="2:28">
      <c r="B44" s="2" t="s">
        <v>41</v>
      </c>
      <c r="H44" s="2" t="s">
        <v>50</v>
      </c>
      <c r="J44" s="4">
        <f>SUM(L44:S44)</f>
        <v>5210.7205675765154</v>
      </c>
      <c r="L44" s="16">
        <f>'Import Volumes TD'!L27</f>
        <v>55.307692307692307</v>
      </c>
      <c r="M44" s="16">
        <f>'Import Volumes TD'!M27</f>
        <v>70.583333333333343</v>
      </c>
      <c r="N44" s="4">
        <f>W44-U44</f>
        <v>1444.4640172835298</v>
      </c>
      <c r="O44" s="4">
        <f>X44+U44</f>
        <v>1575.7138538220715</v>
      </c>
      <c r="P44" s="16">
        <f>'Import Volumes TD'!P27</f>
        <v>41.2</v>
      </c>
      <c r="Q44" s="16">
        <f>'Import Volumes TD'!Q27</f>
        <v>1598.5454545454543</v>
      </c>
      <c r="R44" s="16">
        <f>'Import Volumes TD'!R27</f>
        <v>136.90621628443512</v>
      </c>
      <c r="S44" s="16">
        <f>'Import Volumes TD'!S27</f>
        <v>288</v>
      </c>
      <c r="U44" s="16">
        <f>'Import Volumes TD'!U27</f>
        <v>0</v>
      </c>
      <c r="W44" s="16">
        <f>'Import Volumes TD'!N27</f>
        <v>1444.4640172835298</v>
      </c>
      <c r="X44" s="16">
        <f>'Import Volumes TD'!O27</f>
        <v>1575.7138538220715</v>
      </c>
      <c r="Z44" s="31"/>
      <c r="AA44" s="31"/>
      <c r="AB44" s="31"/>
    </row>
    <row r="45" spans="2:28">
      <c r="B45" s="2" t="s">
        <v>42</v>
      </c>
      <c r="H45" s="2" t="s">
        <v>50</v>
      </c>
      <c r="J45" s="4">
        <f>SUM(L45:S45)</f>
        <v>1838.9756129164998</v>
      </c>
      <c r="L45" s="16">
        <f>'Import Volumes TD'!L28</f>
        <v>42.07692307692308</v>
      </c>
      <c r="M45" s="16">
        <f>'Import Volumes TD'!M28</f>
        <v>43.58333333333335</v>
      </c>
      <c r="N45" s="4">
        <f>W45-U45</f>
        <v>490.05280118255735</v>
      </c>
      <c r="O45" s="4">
        <f>X45+U45</f>
        <v>596.93413010060613</v>
      </c>
      <c r="P45" s="16">
        <f>'Import Volumes TD'!P28</f>
        <v>22.6</v>
      </c>
      <c r="Q45" s="16">
        <f>'Import Volumes TD'!Q28</f>
        <v>422.81818181818176</v>
      </c>
      <c r="R45" s="16">
        <f>'Import Volumes TD'!R28</f>
        <v>148.91024340489815</v>
      </c>
      <c r="S45" s="16">
        <f>'Import Volumes TD'!S28</f>
        <v>72</v>
      </c>
      <c r="U45" s="16">
        <f>'Import Volumes TD'!U28</f>
        <v>0</v>
      </c>
      <c r="W45" s="16">
        <f>'Import Volumes TD'!N28</f>
        <v>490.05280118255735</v>
      </c>
      <c r="X45" s="16">
        <f>'Import Volumes TD'!O28</f>
        <v>596.93413010060613</v>
      </c>
      <c r="Z45" s="31"/>
      <c r="AA45" s="31"/>
      <c r="AB45" s="31"/>
    </row>
    <row r="46" spans="2:28">
      <c r="B46" s="2" t="s">
        <v>43</v>
      </c>
      <c r="H46" s="2" t="s">
        <v>50</v>
      </c>
      <c r="J46" s="4">
        <f>SUM(L46:S46)</f>
        <v>1076.3278298017647</v>
      </c>
      <c r="L46" s="16">
        <f>'Import Volumes TD'!L29</f>
        <v>8.6923076923076934</v>
      </c>
      <c r="M46" s="16">
        <f>'Import Volumes TD'!M29</f>
        <v>5</v>
      </c>
      <c r="N46" s="4">
        <f>W46-U46</f>
        <v>330.22357609869806</v>
      </c>
      <c r="O46" s="4">
        <f>X46+U46</f>
        <v>162.67121194399337</v>
      </c>
      <c r="P46" s="16">
        <f>'Import Volumes TD'!P29</f>
        <v>5</v>
      </c>
      <c r="Q46" s="16">
        <f>'Import Volumes TD'!Q29</f>
        <v>480.45454545454544</v>
      </c>
      <c r="R46" s="16">
        <f>'Import Volumes TD'!R29</f>
        <v>61.286188612219988</v>
      </c>
      <c r="S46" s="16">
        <f>'Import Volumes TD'!S29</f>
        <v>23</v>
      </c>
      <c r="U46" s="16">
        <f>'Import Volumes TD'!U29</f>
        <v>0</v>
      </c>
      <c r="W46" s="16">
        <f>'Import Volumes TD'!N29</f>
        <v>330.22357609869806</v>
      </c>
      <c r="X46" s="16">
        <f>'Import Volumes TD'!O29</f>
        <v>162.67121194399337</v>
      </c>
      <c r="Z46" s="31"/>
      <c r="AA46" s="31"/>
      <c r="AB46" s="31"/>
    </row>
    <row r="49" spans="2:28">
      <c r="B49" s="10" t="s">
        <v>44</v>
      </c>
    </row>
    <row r="51" spans="2:28">
      <c r="B51" s="10" t="s">
        <v>45</v>
      </c>
      <c r="H51" s="2" t="s">
        <v>50</v>
      </c>
      <c r="J51" s="4">
        <f>SUM(L51:S51)</f>
        <v>8913.0798070285382</v>
      </c>
      <c r="L51" s="16">
        <f>'Import Volumes TD'!L34</f>
        <v>115</v>
      </c>
      <c r="M51" s="16">
        <f>'Import Volumes TD'!M34</f>
        <v>187.91666666666666</v>
      </c>
      <c r="N51" s="4">
        <f>W51-U51</f>
        <v>2338.3301880877743</v>
      </c>
      <c r="O51" s="4">
        <f>X51+U51</f>
        <v>2665.3304394474262</v>
      </c>
      <c r="P51" s="16">
        <f>'Import Volumes TD'!P34</f>
        <v>86.5</v>
      </c>
      <c r="Q51" s="16">
        <f>'Import Volumes TD'!Q34</f>
        <v>2093.8181818181815</v>
      </c>
      <c r="R51" s="16">
        <f>'Import Volumes TD'!R34</f>
        <v>936.18433100848983</v>
      </c>
      <c r="S51" s="16">
        <f>'Import Volumes TD'!S34</f>
        <v>490</v>
      </c>
      <c r="U51" s="16">
        <f>'Import Volumes TD'!U34</f>
        <v>0</v>
      </c>
      <c r="W51" s="16">
        <f>'Import Volumes TD'!N34</f>
        <v>2338.3301880877743</v>
      </c>
      <c r="X51" s="16">
        <f>'Import Volumes TD'!O34</f>
        <v>2665.3304394474262</v>
      </c>
      <c r="Z51" s="31"/>
      <c r="AA51" s="31"/>
      <c r="AB51" s="31"/>
    </row>
    <row r="55" spans="2:28">
      <c r="B55" s="10" t="s">
        <v>49</v>
      </c>
    </row>
    <row r="57" spans="2:28">
      <c r="B57" s="10" t="s">
        <v>45</v>
      </c>
    </row>
    <row r="58" spans="2:28">
      <c r="B58" s="2" t="s">
        <v>46</v>
      </c>
      <c r="H58" s="2" t="s">
        <v>50</v>
      </c>
      <c r="J58" s="4">
        <f>SUM(L58:S58)</f>
        <v>98318.083333333343</v>
      </c>
      <c r="L58" s="16">
        <f>'Import Volumes TD'!L41</f>
        <v>23924</v>
      </c>
      <c r="M58" s="16">
        <f>'Import Volumes TD'!M41</f>
        <v>48013.083333333336</v>
      </c>
      <c r="N58" s="4">
        <f>W58-U58</f>
        <v>0</v>
      </c>
      <c r="O58" s="31"/>
      <c r="P58" s="16">
        <f>'Import Volumes TD'!P41</f>
        <v>26381</v>
      </c>
      <c r="Q58" s="16">
        <f>'Import Volumes TD'!Q41</f>
        <v>0</v>
      </c>
      <c r="R58" s="16">
        <f>'Import Volumes TD'!R41</f>
        <v>0</v>
      </c>
      <c r="S58" s="16">
        <f>'Import Volumes TD'!S41</f>
        <v>0</v>
      </c>
      <c r="U58" s="16">
        <f>'Import Volumes TD'!U41</f>
        <v>0</v>
      </c>
      <c r="W58" s="16">
        <f>'Import Volumes TD'!N41</f>
        <v>0</v>
      </c>
      <c r="X58" s="16">
        <f>'Import Volumes TD'!O41</f>
        <v>527648.08333333337</v>
      </c>
      <c r="Z58" s="31"/>
      <c r="AA58" s="31"/>
      <c r="AB58" s="31"/>
    </row>
    <row r="59" spans="2:28">
      <c r="B59" s="2" t="s">
        <v>47</v>
      </c>
      <c r="H59" s="2" t="s">
        <v>50</v>
      </c>
      <c r="J59" s="4">
        <f>SUM(L59:S59)</f>
        <v>22880.25</v>
      </c>
      <c r="L59" s="16">
        <f>'Import Volumes TD'!L42</f>
        <v>7655.333333333333</v>
      </c>
      <c r="M59" s="16">
        <f>'Import Volumes TD'!M42</f>
        <v>11773.916666666666</v>
      </c>
      <c r="N59" s="4">
        <f>W59-U59</f>
        <v>0</v>
      </c>
      <c r="O59" s="31"/>
      <c r="P59" s="16">
        <f>'Import Volumes TD'!P42</f>
        <v>3451</v>
      </c>
      <c r="Q59" s="16">
        <f>'Import Volumes TD'!Q42</f>
        <v>0</v>
      </c>
      <c r="R59" s="16">
        <f>'Import Volumes TD'!R42</f>
        <v>0</v>
      </c>
      <c r="S59" s="16">
        <f>'Import Volumes TD'!S42</f>
        <v>0</v>
      </c>
      <c r="U59" s="16">
        <f>'Import Volumes TD'!U42</f>
        <v>0</v>
      </c>
      <c r="W59" s="16">
        <f>'Import Volumes TD'!N42</f>
        <v>0</v>
      </c>
      <c r="X59" s="16">
        <f>'Import Volumes TD'!O42</f>
        <v>137935.08333333334</v>
      </c>
      <c r="Z59" s="31"/>
      <c r="AA59" s="31"/>
      <c r="AB59" s="31"/>
    </row>
    <row r="61" spans="2:28">
      <c r="B61" s="2" t="s">
        <v>48</v>
      </c>
      <c r="H61" s="2" t="s">
        <v>50</v>
      </c>
      <c r="J61" s="4">
        <f>SUM(L61:S61)</f>
        <v>2522427.6604943327</v>
      </c>
      <c r="L61" s="16">
        <f>'Import Volumes TD'!L44</f>
        <v>0</v>
      </c>
      <c r="M61" s="16">
        <f>'Import Volumes TD'!M44</f>
        <v>0</v>
      </c>
      <c r="N61" s="4">
        <f>W61-U61</f>
        <v>743261.09777915606</v>
      </c>
      <c r="O61" s="4">
        <f>SUM(X58:X61)+U61</f>
        <v>665583.16666666674</v>
      </c>
      <c r="P61" s="16">
        <f>'Import Volumes TD'!P44</f>
        <v>0</v>
      </c>
      <c r="Q61" s="16">
        <f>'Import Volumes TD'!Q44</f>
        <v>642638.36363636365</v>
      </c>
      <c r="R61" s="16">
        <f>'Import Volumes TD'!R44</f>
        <v>321281.03241214604</v>
      </c>
      <c r="S61" s="16">
        <f>'Import Volumes TD'!S44</f>
        <v>149664</v>
      </c>
      <c r="U61" s="16">
        <f>'Import Volumes TD'!U44</f>
        <v>0</v>
      </c>
      <c r="W61" s="16">
        <f>'Import Volumes TD'!N44</f>
        <v>743261.09777915606</v>
      </c>
      <c r="X61" s="16">
        <f>'Import Volumes TD'!O44</f>
        <v>0</v>
      </c>
      <c r="Z61" s="31"/>
      <c r="AA61" s="31"/>
      <c r="AB61" s="31"/>
    </row>
    <row r="65" spans="2:28">
      <c r="B65" s="10" t="s">
        <v>52</v>
      </c>
      <c r="T65" s="2"/>
      <c r="U65" s="2"/>
      <c r="V65" s="2"/>
      <c r="W65" s="2"/>
      <c r="X65" s="2"/>
      <c r="Z65" s="2"/>
      <c r="AA65" s="2"/>
      <c r="AB65" s="2"/>
    </row>
    <row r="67" spans="2:28">
      <c r="B67" s="10" t="s">
        <v>53</v>
      </c>
      <c r="T67" s="2"/>
      <c r="U67" s="2"/>
      <c r="V67" s="2"/>
      <c r="W67" s="2"/>
      <c r="X67" s="2"/>
      <c r="Z67" s="2"/>
      <c r="AA67" s="2"/>
      <c r="AB67" s="2"/>
    </row>
    <row r="68" spans="2:28">
      <c r="B68" s="2" t="s">
        <v>54</v>
      </c>
      <c r="H68" s="2" t="s">
        <v>50</v>
      </c>
      <c r="J68" s="4">
        <f>SUM(L68:S68)</f>
        <v>7004086.809664133</v>
      </c>
      <c r="L68" s="4">
        <f>SUM(L34:L39)</f>
        <v>137249</v>
      </c>
      <c r="M68" s="4">
        <f>SUM(M34:M39)</f>
        <v>186313.33333333337</v>
      </c>
      <c r="N68" s="4">
        <f t="shared" ref="N68:O68" si="3">SUM(N34:N39)</f>
        <v>2028837.825419131</v>
      </c>
      <c r="O68" s="4">
        <f t="shared" si="3"/>
        <v>2228085.7165143173</v>
      </c>
      <c r="P68" s="4">
        <f>SUM(P34:P39)</f>
        <v>101697</v>
      </c>
      <c r="Q68" s="4">
        <f>SUM(Q34:Q39)</f>
        <v>1878718.6571666673</v>
      </c>
      <c r="R68" s="4">
        <f>SUM(R34:R39)</f>
        <v>50635.277230685009</v>
      </c>
      <c r="S68" s="4">
        <f>SUM(S34:S39)</f>
        <v>392550</v>
      </c>
      <c r="T68" s="2"/>
      <c r="U68" s="2"/>
      <c r="V68" s="2"/>
      <c r="W68" s="2"/>
      <c r="X68" s="2"/>
      <c r="Z68" s="2"/>
      <c r="AA68" s="2"/>
      <c r="AB68" s="2"/>
    </row>
    <row r="69" spans="2:28">
      <c r="B69" s="2" t="s">
        <v>55</v>
      </c>
      <c r="H69" s="2" t="s">
        <v>50</v>
      </c>
      <c r="J69" s="4">
        <f>SUM(L69:S69)</f>
        <v>22486721.474883109</v>
      </c>
      <c r="L69" s="4">
        <f>SUMPRODUCT($J$12:$J$17,L34:L39)</f>
        <v>476709.11538461538</v>
      </c>
      <c r="M69" s="4">
        <f>SUMPRODUCT($J$12:$J$17,M34:M39)</f>
        <v>603694.12500000012</v>
      </c>
      <c r="N69" s="4">
        <f t="shared" ref="N69:O69" si="4">SUMPRODUCT($J$12:$J$17,N34:N39)</f>
        <v>6704611.8695817571</v>
      </c>
      <c r="O69" s="4">
        <f t="shared" si="4"/>
        <v>7090790.6336243981</v>
      </c>
      <c r="P69" s="4">
        <f>SUMPRODUCT($J$12:$J$17,P34:P39)</f>
        <v>340544.10000000003</v>
      </c>
      <c r="Q69" s="4">
        <f>SUMPRODUCT($J$12:$J$17,Q34:Q39)</f>
        <v>5795322.5277038431</v>
      </c>
      <c r="R69" s="4">
        <f>SUMPRODUCT($J$12:$J$17,R34:R39)</f>
        <v>165446.10358849424</v>
      </c>
      <c r="S69" s="4">
        <f>SUMPRODUCT($J$12:$J$17,S34:S39)</f>
        <v>1309603</v>
      </c>
      <c r="T69" s="2"/>
      <c r="U69" s="2"/>
      <c r="V69" s="2"/>
      <c r="W69" s="2"/>
      <c r="X69" s="2"/>
      <c r="Z69" s="2"/>
      <c r="AA69" s="2"/>
      <c r="AB69" s="2"/>
    </row>
    <row r="71" spans="2:28">
      <c r="B71" s="10" t="s">
        <v>56</v>
      </c>
      <c r="T71" s="2"/>
      <c r="U71" s="2"/>
      <c r="V71" s="2"/>
      <c r="W71" s="2"/>
      <c r="X71" s="2"/>
      <c r="Z71" s="2"/>
      <c r="AA71" s="2"/>
      <c r="AB71" s="2"/>
    </row>
    <row r="72" spans="2:28">
      <c r="B72" s="2" t="s">
        <v>54</v>
      </c>
      <c r="H72" s="2" t="s">
        <v>50</v>
      </c>
      <c r="J72" s="4">
        <f>SUM(L72:S72)</f>
        <v>29699.180722885896</v>
      </c>
      <c r="L72" s="4">
        <f>SUM(L42:L46)</f>
        <v>502.69230769230774</v>
      </c>
      <c r="M72" s="4">
        <f>SUM(M42:M46)</f>
        <v>557.83418079095964</v>
      </c>
      <c r="N72" s="4">
        <f t="shared" ref="N72:O72" si="5">SUM(N42:N46)</f>
        <v>8379.2436363636371</v>
      </c>
      <c r="O72" s="4">
        <f t="shared" si="5"/>
        <v>9552.7851862491098</v>
      </c>
      <c r="P72" s="4">
        <f>SUM(P42:P46)</f>
        <v>353.00000000000006</v>
      </c>
      <c r="Q72" s="4">
        <f>SUM(Q42:Q46)</f>
        <v>7959.8181818181811</v>
      </c>
      <c r="R72" s="4">
        <f>SUM(R42:R46)</f>
        <v>715.80722997170096</v>
      </c>
      <c r="S72" s="4">
        <f>SUM(S42:S46)</f>
        <v>1678</v>
      </c>
      <c r="T72" s="2"/>
      <c r="U72" s="2"/>
      <c r="V72" s="2"/>
      <c r="W72" s="2"/>
      <c r="X72" s="2"/>
      <c r="Z72" s="2"/>
      <c r="AA72" s="2"/>
      <c r="AB72" s="2"/>
    </row>
    <row r="73" spans="2:28">
      <c r="B73" s="2" t="s">
        <v>55</v>
      </c>
      <c r="H73" s="2" t="s">
        <v>50</v>
      </c>
      <c r="J73" s="4">
        <f>SUM(L73:S73)</f>
        <v>2248454.7811226263</v>
      </c>
      <c r="L73" s="4">
        <f>SUMPRODUCT($J$20:$J$24,L42:L46)</f>
        <v>34583.461538461539</v>
      </c>
      <c r="M73" s="4">
        <f>SUMPRODUCT($J$20:$J$24,M42:M46)</f>
        <v>38978.367231638382</v>
      </c>
      <c r="N73" s="4">
        <f t="shared" ref="N73:O73" si="6">SUMPRODUCT($J$20:$J$24,N42:N46)</f>
        <v>633520.87224970164</v>
      </c>
      <c r="O73" s="4">
        <f t="shared" si="6"/>
        <v>685746.19991364959</v>
      </c>
      <c r="P73" s="4">
        <f>SUMPRODUCT($J$20:$J$24,P42:P46)</f>
        <v>24024</v>
      </c>
      <c r="Q73" s="4">
        <f>SUMPRODUCT($J$20:$J$24,Q42:Q46)</f>
        <v>646870.90909090906</v>
      </c>
      <c r="R73" s="4">
        <f>SUMPRODUCT($J$20:$J$24,R42:R46)</f>
        <v>73435.971098265916</v>
      </c>
      <c r="S73" s="4">
        <f>SUMPRODUCT($J$20:$J$24,S42:S46)</f>
        <v>111295</v>
      </c>
      <c r="T73" s="2"/>
      <c r="U73" s="2"/>
      <c r="V73" s="2"/>
      <c r="W73" s="2"/>
      <c r="X73" s="2"/>
      <c r="Z73" s="2"/>
      <c r="AA73" s="2"/>
      <c r="AB73" s="2"/>
    </row>
    <row r="75" spans="2:28">
      <c r="B75" s="10" t="s">
        <v>57</v>
      </c>
      <c r="T75" s="2"/>
      <c r="U75" s="2"/>
      <c r="V75" s="2"/>
      <c r="W75" s="2"/>
      <c r="X75" s="2"/>
      <c r="Z75" s="2"/>
      <c r="AA75" s="2"/>
      <c r="AB75" s="2"/>
    </row>
    <row r="76" spans="2:28">
      <c r="B76" s="2" t="s">
        <v>54</v>
      </c>
      <c r="H76" s="2" t="s">
        <v>50</v>
      </c>
      <c r="J76" s="4">
        <f>SUM(L76:S76)</f>
        <v>8913.0798070285382</v>
      </c>
      <c r="L76" s="16">
        <f>L51</f>
        <v>115</v>
      </c>
      <c r="M76" s="16">
        <f>M51</f>
        <v>187.91666666666666</v>
      </c>
      <c r="N76" s="16">
        <f t="shared" ref="N76:O76" si="7">N51</f>
        <v>2338.3301880877743</v>
      </c>
      <c r="O76" s="16">
        <f t="shared" si="7"/>
        <v>2665.3304394474262</v>
      </c>
      <c r="P76" s="16">
        <f>P51</f>
        <v>86.5</v>
      </c>
      <c r="Q76" s="16">
        <f>Q51</f>
        <v>2093.8181818181815</v>
      </c>
      <c r="R76" s="16">
        <f>R51</f>
        <v>936.18433100848983</v>
      </c>
      <c r="S76" s="16">
        <f>S51</f>
        <v>490</v>
      </c>
      <c r="T76" s="2"/>
      <c r="U76" s="2"/>
      <c r="V76" s="2"/>
      <c r="W76" s="2"/>
      <c r="X76" s="2"/>
      <c r="Z76" s="2"/>
      <c r="AA76" s="2"/>
      <c r="AB76" s="2"/>
    </row>
    <row r="77" spans="2:28">
      <c r="B77" s="2" t="s">
        <v>58</v>
      </c>
      <c r="H77" s="2" t="s">
        <v>50</v>
      </c>
      <c r="J77" s="4">
        <f>SUM(L77:S77)</f>
        <v>22880.25</v>
      </c>
      <c r="L77" s="16">
        <f>L59</f>
        <v>7655.333333333333</v>
      </c>
      <c r="M77" s="16">
        <f>M59</f>
        <v>11773.916666666666</v>
      </c>
      <c r="N77" s="16">
        <f t="shared" ref="N77:O77" si="8">N59</f>
        <v>0</v>
      </c>
      <c r="O77" s="16">
        <f t="shared" si="8"/>
        <v>0</v>
      </c>
      <c r="P77" s="16">
        <f>P59</f>
        <v>3451</v>
      </c>
      <c r="Q77" s="16">
        <f>Q59</f>
        <v>0</v>
      </c>
      <c r="R77" s="16">
        <f>R59</f>
        <v>0</v>
      </c>
      <c r="S77" s="16">
        <f>S59</f>
        <v>0</v>
      </c>
      <c r="T77" s="2"/>
      <c r="U77" s="2"/>
      <c r="V77" s="2"/>
      <c r="W77" s="2"/>
      <c r="X77" s="2"/>
      <c r="Z77" s="2"/>
      <c r="AA77" s="2"/>
      <c r="AB77" s="2"/>
    </row>
    <row r="78" spans="2:28">
      <c r="B78" s="2" t="s">
        <v>59</v>
      </c>
      <c r="H78" s="2" t="s">
        <v>50</v>
      </c>
      <c r="J78" s="4">
        <f>SUM(L78:S78)</f>
        <v>98318.083333333343</v>
      </c>
      <c r="L78" s="16">
        <f>L58</f>
        <v>23924</v>
      </c>
      <c r="M78" s="16">
        <f>M58</f>
        <v>48013.083333333336</v>
      </c>
      <c r="N78" s="16">
        <f t="shared" ref="N78:O78" si="9">N58</f>
        <v>0</v>
      </c>
      <c r="O78" s="16">
        <f t="shared" si="9"/>
        <v>0</v>
      </c>
      <c r="P78" s="16">
        <f>P58</f>
        <v>26381</v>
      </c>
      <c r="Q78" s="16">
        <f>Q58</f>
        <v>0</v>
      </c>
      <c r="R78" s="16">
        <f>R58</f>
        <v>0</v>
      </c>
      <c r="S78" s="16">
        <f>S58</f>
        <v>0</v>
      </c>
      <c r="T78" s="2"/>
      <c r="U78" s="2"/>
      <c r="V78" s="2"/>
      <c r="W78" s="2"/>
      <c r="X78" s="2"/>
      <c r="Z78" s="2"/>
      <c r="AA78" s="2"/>
      <c r="AB78" s="2"/>
    </row>
    <row r="79" spans="2:28">
      <c r="B79" s="2" t="s">
        <v>60</v>
      </c>
      <c r="H79" s="2" t="s">
        <v>50</v>
      </c>
      <c r="J79" s="4">
        <f>SUM(L79:S79)</f>
        <v>2522427.6604943327</v>
      </c>
      <c r="L79" s="16">
        <f>L61</f>
        <v>0</v>
      </c>
      <c r="M79" s="16">
        <f>M61</f>
        <v>0</v>
      </c>
      <c r="N79" s="16">
        <f t="shared" ref="N79:O79" si="10">N61</f>
        <v>743261.09777915606</v>
      </c>
      <c r="O79" s="16">
        <f t="shared" si="10"/>
        <v>665583.16666666674</v>
      </c>
      <c r="P79" s="16">
        <f>P61</f>
        <v>0</v>
      </c>
      <c r="Q79" s="16">
        <f>Q61</f>
        <v>642638.36363636365</v>
      </c>
      <c r="R79" s="16">
        <f>R61</f>
        <v>321281.03241214604</v>
      </c>
      <c r="S79" s="16">
        <f>S61</f>
        <v>149664</v>
      </c>
      <c r="T79" s="2"/>
      <c r="U79" s="2"/>
      <c r="V79" s="2"/>
      <c r="W79" s="2"/>
      <c r="X79" s="2"/>
      <c r="Z79" s="2"/>
      <c r="AA79" s="2"/>
      <c r="AB79" s="2"/>
    </row>
    <row r="80" spans="2:28">
      <c r="B80" s="2" t="s">
        <v>61</v>
      </c>
      <c r="H80" s="2" t="s">
        <v>50</v>
      </c>
      <c r="J80" s="4">
        <f>SUM(L80:S80)</f>
        <v>2643625.9938276662</v>
      </c>
      <c r="L80" s="4">
        <f>SUM(L77:L79)</f>
        <v>31579.333333333332</v>
      </c>
      <c r="M80" s="4">
        <f>SUM(M77:M79)</f>
        <v>59787</v>
      </c>
      <c r="N80" s="4">
        <f t="shared" ref="N80:O80" si="11">SUM(N77:N79)</f>
        <v>743261.09777915606</v>
      </c>
      <c r="O80" s="4">
        <f t="shared" si="11"/>
        <v>665583.16666666674</v>
      </c>
      <c r="P80" s="4">
        <f>SUM(P77:P79)</f>
        <v>29832</v>
      </c>
      <c r="Q80" s="4">
        <f>SUM(Q77:Q79)</f>
        <v>642638.36363636365</v>
      </c>
      <c r="R80" s="4">
        <f>SUM(R77:R79)</f>
        <v>321281.03241214604</v>
      </c>
      <c r="S80" s="4">
        <f>SUM(S77:S79)</f>
        <v>149664</v>
      </c>
      <c r="T80" s="2"/>
      <c r="U80" s="2"/>
      <c r="V80" s="2"/>
      <c r="W80" s="2"/>
      <c r="X80" s="2"/>
      <c r="Z80" s="2"/>
      <c r="AA80" s="2"/>
      <c r="AB80" s="2"/>
    </row>
    <row r="84" spans="2:28" s="5" customFormat="1">
      <c r="B84" s="5" t="s">
        <v>65</v>
      </c>
      <c r="D84" s="13" t="s">
        <v>21</v>
      </c>
      <c r="H84" s="5" t="s">
        <v>0</v>
      </c>
      <c r="J84" s="13" t="s">
        <v>6</v>
      </c>
      <c r="K84" s="13"/>
      <c r="L84" s="13" t="s">
        <v>1</v>
      </c>
      <c r="M84" s="13" t="s">
        <v>225</v>
      </c>
      <c r="N84" s="13" t="s">
        <v>51</v>
      </c>
      <c r="O84" s="13" t="s">
        <v>2</v>
      </c>
      <c r="P84" s="13" t="s">
        <v>3</v>
      </c>
      <c r="Q84" s="13" t="s">
        <v>4</v>
      </c>
      <c r="R84" s="13" t="s">
        <v>5</v>
      </c>
      <c r="S84" s="13" t="s">
        <v>22</v>
      </c>
      <c r="T84" s="13"/>
      <c r="U84" s="13" t="s">
        <v>25</v>
      </c>
      <c r="V84" s="13"/>
      <c r="W84" s="13" t="s">
        <v>23</v>
      </c>
      <c r="X84" s="13" t="s">
        <v>24</v>
      </c>
      <c r="Z84" s="13" t="s">
        <v>233</v>
      </c>
      <c r="AA84" s="13" t="s">
        <v>234</v>
      </c>
      <c r="AB84" s="13" t="s">
        <v>235</v>
      </c>
    </row>
    <row r="86" spans="2:28">
      <c r="B86" s="10" t="s">
        <v>63</v>
      </c>
    </row>
    <row r="88" spans="2:28">
      <c r="B88" s="10" t="s">
        <v>30</v>
      </c>
    </row>
    <row r="89" spans="2:28">
      <c r="N89" s="15"/>
    </row>
    <row r="90" spans="2:28">
      <c r="B90" s="10" t="s">
        <v>31</v>
      </c>
    </row>
    <row r="91" spans="2:28">
      <c r="B91" s="2" t="s">
        <v>32</v>
      </c>
      <c r="H91" s="2" t="s">
        <v>50</v>
      </c>
      <c r="J91" s="4">
        <f t="shared" ref="J91:J96" si="12">SUM(L91:S91)</f>
        <v>706350.77755111724</v>
      </c>
      <c r="L91" s="16">
        <f>'Aanpassingen volumes TD'!L100</f>
        <v>5179.3076923076915</v>
      </c>
      <c r="M91" s="16">
        <f>'Aanpassingen volumes TD'!M100</f>
        <v>13216.083333333334</v>
      </c>
      <c r="N91" s="4">
        <f>W91-U91+Z91</f>
        <v>130511.89011611107</v>
      </c>
      <c r="O91" s="4">
        <f>X91+U91+AA91</f>
        <v>251596.75446701201</v>
      </c>
      <c r="P91" s="16">
        <f>'Aanpassingen volumes TD'!P100</f>
        <v>4736</v>
      </c>
      <c r="Q91" s="4">
        <f>'Aanpassingen volumes TD'!Q100+AB91</f>
        <v>268486.03857651929</v>
      </c>
      <c r="R91" s="16">
        <f>'Aanpassingen volumes TD'!R100</f>
        <v>3981.9810339734122</v>
      </c>
      <c r="S91" s="16">
        <f>'Aanpassingen volumes TD'!S100</f>
        <v>28642.722331860445</v>
      </c>
      <c r="U91" s="16">
        <f>'Import Volumes TD'!U53</f>
        <v>10571.081608703696</v>
      </c>
      <c r="W91" s="16">
        <f>'Aanpassingen volumes TD'!N100</f>
        <v>141082.97172481476</v>
      </c>
      <c r="X91" s="16">
        <f>'Aanpassingen volumes TD'!O100</f>
        <v>241025.6728583083</v>
      </c>
      <c r="Z91" s="16">
        <f>'Import Volumes TD'!W53</f>
        <v>0</v>
      </c>
      <c r="AA91" s="16">
        <f>'Import Volumes TD'!X53</f>
        <v>0</v>
      </c>
      <c r="AB91" s="16">
        <f>'Import Volumes TD'!Y53</f>
        <v>0</v>
      </c>
    </row>
    <row r="92" spans="2:28">
      <c r="B92" s="2" t="s">
        <v>33</v>
      </c>
      <c r="H92" s="2" t="s">
        <v>50</v>
      </c>
      <c r="J92" s="4">
        <f t="shared" si="12"/>
        <v>5983094.5011128392</v>
      </c>
      <c r="L92" s="16">
        <f>'Aanpassingen volumes TD'!L101</f>
        <v>120915.15384615384</v>
      </c>
      <c r="M92" s="16">
        <f>'Aanpassingen volumes TD'!M101</f>
        <v>166597.66666666666</v>
      </c>
      <c r="N92" s="4">
        <f t="shared" ref="N92:N96" si="13">W92-U92+Z92</f>
        <v>1580716.2446561088</v>
      </c>
      <c r="O92" s="4">
        <f t="shared" ref="O92:O96" si="14">X92+U92+AA92</f>
        <v>2078212.7214612516</v>
      </c>
      <c r="P92" s="16">
        <f>'Aanpassingen volumes TD'!P101</f>
        <v>90328.2</v>
      </c>
      <c r="Q92" s="4">
        <f>'Aanpassingen volumes TD'!Q101+AB92</f>
        <v>1560134.6367977867</v>
      </c>
      <c r="R92" s="16">
        <f>'Aanpassingen volumes TD'!R101</f>
        <v>44440.600016732205</v>
      </c>
      <c r="S92" s="16">
        <f>'Aanpassingen volumes TD'!S101</f>
        <v>341749.27766813955</v>
      </c>
      <c r="U92" s="16">
        <f>'Import Volumes TD'!U54</f>
        <v>194887.773563333</v>
      </c>
      <c r="W92" s="16">
        <f>'Aanpassingen volumes TD'!N101</f>
        <v>1775604.0182194419</v>
      </c>
      <c r="X92" s="16">
        <f>'Aanpassingen volumes TD'!O101</f>
        <v>1883324.9478979185</v>
      </c>
      <c r="Z92" s="16">
        <f>'Import Volumes TD'!W54</f>
        <v>0</v>
      </c>
      <c r="AA92" s="16">
        <f>'Import Volumes TD'!X54</f>
        <v>0</v>
      </c>
      <c r="AB92" s="16">
        <f>'Import Volumes TD'!Y54</f>
        <v>0</v>
      </c>
    </row>
    <row r="93" spans="2:28">
      <c r="B93" s="2" t="s">
        <v>34</v>
      </c>
      <c r="H93" s="2" t="s">
        <v>50</v>
      </c>
      <c r="J93" s="4">
        <f t="shared" si="12"/>
        <v>234126.77181021112</v>
      </c>
      <c r="L93" s="16">
        <f>'Aanpassingen volumes TD'!L102</f>
        <v>8745.0769230769238</v>
      </c>
      <c r="M93" s="16">
        <f>'Aanpassingen volumes TD'!M102</f>
        <v>4270.333333333333</v>
      </c>
      <c r="N93" s="4">
        <f t="shared" si="13"/>
        <v>71023.400328888834</v>
      </c>
      <c r="O93" s="4">
        <f t="shared" si="14"/>
        <v>81265.324816606852</v>
      </c>
      <c r="P93" s="16">
        <f>'Aanpassingen volumes TD'!P102</f>
        <v>4803.8</v>
      </c>
      <c r="Q93" s="4">
        <f>'Aanpassingen volumes TD'!Q102+AB93</f>
        <v>47418.755337216142</v>
      </c>
      <c r="R93" s="16">
        <f>'Aanpassingen volumes TD'!R102</f>
        <v>1397.0810710890462</v>
      </c>
      <c r="S93" s="16">
        <f>'Aanpassingen volumes TD'!S102</f>
        <v>15203</v>
      </c>
      <c r="U93" s="16">
        <f>'Import Volumes TD'!U55</f>
        <v>8812.1704462963007</v>
      </c>
      <c r="W93" s="16">
        <f>'Aanpassingen volumes TD'!N102</f>
        <v>79835.57077518513</v>
      </c>
      <c r="X93" s="16">
        <f>'Aanpassingen volumes TD'!O102</f>
        <v>72453.154370310556</v>
      </c>
      <c r="Z93" s="16">
        <f>'Import Volumes TD'!W55</f>
        <v>0</v>
      </c>
      <c r="AA93" s="16">
        <f>'Import Volumes TD'!X55</f>
        <v>0</v>
      </c>
      <c r="AB93" s="16">
        <f>'Import Volumes TD'!Y55</f>
        <v>0</v>
      </c>
    </row>
    <row r="94" spans="2:28">
      <c r="B94" s="2" t="s">
        <v>35</v>
      </c>
      <c r="H94" s="2" t="s">
        <v>50</v>
      </c>
      <c r="J94" s="4">
        <f t="shared" si="12"/>
        <v>26867.370901598322</v>
      </c>
      <c r="L94" s="16">
        <f>'Aanpassingen volumes TD'!L103</f>
        <v>44.92307692307692</v>
      </c>
      <c r="M94" s="16">
        <f>'Aanpassingen volumes TD'!M103</f>
        <v>114.08333333333333</v>
      </c>
      <c r="N94" s="4">
        <f t="shared" si="13"/>
        <v>4699.3311220370306</v>
      </c>
      <c r="O94" s="4">
        <f t="shared" si="14"/>
        <v>11012.85865152</v>
      </c>
      <c r="P94" s="16">
        <f>'Aanpassingen volumes TD'!P103</f>
        <v>676.4</v>
      </c>
      <c r="Q94" s="4">
        <f>'Aanpassingen volumes TD'!Q103+AB94</f>
        <v>7619.916666666667</v>
      </c>
      <c r="R94" s="16">
        <f>'Aanpassingen volumes TD'!R103</f>
        <v>353.85805111821088</v>
      </c>
      <c r="S94" s="16">
        <f>'Aanpassingen volumes TD'!S103</f>
        <v>2346</v>
      </c>
      <c r="U94" s="16">
        <f>'Import Volumes TD'!U56</f>
        <v>543.64618777777753</v>
      </c>
      <c r="W94" s="16">
        <f>'Aanpassingen volumes TD'!N103</f>
        <v>5242.977309814808</v>
      </c>
      <c r="X94" s="16">
        <f>'Aanpassingen volumes TD'!O103</f>
        <v>10469.212463742222</v>
      </c>
      <c r="Z94" s="16">
        <f>'Import Volumes TD'!W56</f>
        <v>0</v>
      </c>
      <c r="AA94" s="16">
        <f>'Import Volumes TD'!X56</f>
        <v>0</v>
      </c>
      <c r="AB94" s="16">
        <f>'Import Volumes TD'!Y56</f>
        <v>0</v>
      </c>
    </row>
    <row r="95" spans="2:28">
      <c r="B95" s="2" t="s">
        <v>36</v>
      </c>
      <c r="H95" s="2" t="s">
        <v>50</v>
      </c>
      <c r="J95" s="4">
        <f t="shared" si="12"/>
        <v>69466.14484662663</v>
      </c>
      <c r="L95" s="16">
        <f>'Aanpassingen volumes TD'!L104</f>
        <v>2136.8461538461538</v>
      </c>
      <c r="M95" s="16">
        <f>'Aanpassingen volumes TD'!M104</f>
        <v>2534.0833333333335</v>
      </c>
      <c r="N95" s="4">
        <f t="shared" si="13"/>
        <v>21431.936011481481</v>
      </c>
      <c r="O95" s="4">
        <f t="shared" si="14"/>
        <v>23288.37055619037</v>
      </c>
      <c r="P95" s="16">
        <f>'Aanpassingen volumes TD'!P104</f>
        <v>1025.2</v>
      </c>
      <c r="Q95" s="4">
        <f>'Aanpassingen volumes TD'!Q104+AB95</f>
        <v>13688.833333333334</v>
      </c>
      <c r="R95" s="16">
        <f>'Aanpassingen volumes TD'!R104</f>
        <v>369.87545844196018</v>
      </c>
      <c r="S95" s="16">
        <f>'Aanpassingen volumes TD'!S104</f>
        <v>4991</v>
      </c>
      <c r="U95" s="16">
        <f>'Import Volumes TD'!U57</f>
        <v>2998.6911859259226</v>
      </c>
      <c r="W95" s="16">
        <f>'Aanpassingen volumes TD'!N104</f>
        <v>24430.627197407404</v>
      </c>
      <c r="X95" s="16">
        <f>'Aanpassingen volumes TD'!O104</f>
        <v>20289.679370264446</v>
      </c>
      <c r="Z95" s="16">
        <f>'Import Volumes TD'!W57</f>
        <v>0</v>
      </c>
      <c r="AA95" s="16">
        <f>'Import Volumes TD'!X57</f>
        <v>0</v>
      </c>
      <c r="AB95" s="16">
        <f>'Import Volumes TD'!Y57</f>
        <v>0</v>
      </c>
    </row>
    <row r="96" spans="2:28">
      <c r="B96" s="2" t="s">
        <v>37</v>
      </c>
      <c r="H96" s="2" t="s">
        <v>50</v>
      </c>
      <c r="J96" s="4">
        <f t="shared" si="12"/>
        <v>25786.222197839877</v>
      </c>
      <c r="L96" s="16">
        <f>'Aanpassingen volumes TD'!L105</f>
        <v>695.76923076923072</v>
      </c>
      <c r="M96" s="16">
        <f>'Aanpassingen volumes TD'!M105</f>
        <v>648.75</v>
      </c>
      <c r="N96" s="4">
        <f t="shared" si="13"/>
        <v>7297.2386311110922</v>
      </c>
      <c r="O96" s="4">
        <f t="shared" si="14"/>
        <v>8801.1478379740729</v>
      </c>
      <c r="P96" s="16">
        <f>'Aanpassingen volumes TD'!P105</f>
        <v>376</v>
      </c>
      <c r="Q96" s="4">
        <f>'Aanpassingen volumes TD'!Q105+AB96</f>
        <v>5976.333333333333</v>
      </c>
      <c r="R96" s="16">
        <f>'Aanpassingen volumes TD'!R105</f>
        <v>257.98316465214879</v>
      </c>
      <c r="S96" s="16">
        <f>'Aanpassingen volumes TD'!S105</f>
        <v>1733</v>
      </c>
      <c r="U96" s="16">
        <f>'Import Volumes TD'!U58</f>
        <v>839.27979851851796</v>
      </c>
      <c r="W96" s="16">
        <f>'Aanpassingen volumes TD'!N105</f>
        <v>8136.5184296296102</v>
      </c>
      <c r="X96" s="16">
        <f>'Aanpassingen volumes TD'!O105</f>
        <v>7961.8680394555558</v>
      </c>
      <c r="Z96" s="16">
        <f>'Import Volumes TD'!W58</f>
        <v>0</v>
      </c>
      <c r="AA96" s="16">
        <f>'Import Volumes TD'!X58</f>
        <v>0</v>
      </c>
      <c r="AB96" s="16">
        <f>'Import Volumes TD'!Y58</f>
        <v>0</v>
      </c>
    </row>
    <row r="98" spans="2:28">
      <c r="B98" s="10" t="s">
        <v>38</v>
      </c>
    </row>
    <row r="99" spans="2:28">
      <c r="B99" s="2" t="s">
        <v>39</v>
      </c>
      <c r="H99" s="2" t="s">
        <v>50</v>
      </c>
      <c r="J99" s="4">
        <f>SUM(L99:S99)</f>
        <v>9665.4009607292282</v>
      </c>
      <c r="L99" s="16">
        <f>'Import Volumes TD'!L61</f>
        <v>223.07692307692307</v>
      </c>
      <c r="M99" s="16">
        <f>'Import Volumes TD'!M61</f>
        <v>199.41666666666606</v>
      </c>
      <c r="N99" s="4">
        <f>W99-U99+Z99</f>
        <v>2508.6345566846312</v>
      </c>
      <c r="O99" s="4">
        <f t="shared" ref="O99:O103" si="15">X99+U99+AA99</f>
        <v>3496.2807065405714</v>
      </c>
      <c r="P99" s="16">
        <f>'Import Volumes TD'!P61</f>
        <v>132.80000000000001</v>
      </c>
      <c r="Q99" s="4">
        <f>'Import Volumes TD'!Q61+AB99</f>
        <v>2213.9583278487139</v>
      </c>
      <c r="R99" s="16">
        <f>'Import Volumes TD'!R61</f>
        <v>143.23377991172308</v>
      </c>
      <c r="S99" s="16">
        <f>'Import Volumes TD'!S61</f>
        <v>748</v>
      </c>
      <c r="U99" s="16">
        <f>'Import Volumes TD'!U61</f>
        <v>250.66312039757688</v>
      </c>
      <c r="W99" s="16">
        <f>'Import Volumes TD'!N61</f>
        <v>2759.2976770822079</v>
      </c>
      <c r="X99" s="16">
        <f>'Import Volumes TD'!O61</f>
        <v>3245.6175861429947</v>
      </c>
      <c r="Z99" s="16">
        <f>'Import Volumes TD'!W61</f>
        <v>0</v>
      </c>
      <c r="AA99" s="16">
        <f>'Import Volumes TD'!X61</f>
        <v>0</v>
      </c>
      <c r="AB99" s="16">
        <f>'Import Volumes TD'!Y61</f>
        <v>0</v>
      </c>
    </row>
    <row r="100" spans="2:28">
      <c r="B100" s="2" t="s">
        <v>40</v>
      </c>
      <c r="H100" s="2" t="s">
        <v>50</v>
      </c>
      <c r="J100" s="4">
        <f>SUM(L100:S100)</f>
        <v>11834.654150049611</v>
      </c>
      <c r="L100" s="16">
        <f>'Import Volumes TD'!L62</f>
        <v>168.38461538461539</v>
      </c>
      <c r="M100" s="16">
        <f>'Import Volumes TD'!M62</f>
        <v>246.583333333333</v>
      </c>
      <c r="N100" s="4">
        <f t="shared" ref="N100:N103" si="16">W100-U100+Z100</f>
        <v>2953.7689411840311</v>
      </c>
      <c r="O100" s="4">
        <f t="shared" si="15"/>
        <v>4357.6653855628811</v>
      </c>
      <c r="P100" s="16">
        <f>'Import Volumes TD'!P62</f>
        <v>143</v>
      </c>
      <c r="Q100" s="4">
        <f>'Import Volumes TD'!Q62+AB100</f>
        <v>3188.437824647383</v>
      </c>
      <c r="R100" s="16">
        <f>'Import Volumes TD'!R62</f>
        <v>248.81404993736749</v>
      </c>
      <c r="S100" s="16">
        <f>'Import Volumes TD'!S62</f>
        <v>528</v>
      </c>
      <c r="U100" s="16">
        <f>'Import Volumes TD'!U62</f>
        <v>321.81532702143869</v>
      </c>
      <c r="W100" s="16">
        <f>'Import Volumes TD'!N62</f>
        <v>3275.5842682054699</v>
      </c>
      <c r="X100" s="16">
        <f>'Import Volumes TD'!O62</f>
        <v>4035.8500585414422</v>
      </c>
      <c r="Z100" s="16">
        <f>'Import Volumes TD'!W62</f>
        <v>0</v>
      </c>
      <c r="AA100" s="16">
        <f>'Import Volumes TD'!X62</f>
        <v>0</v>
      </c>
      <c r="AB100" s="16">
        <f>'Import Volumes TD'!Y62</f>
        <v>0</v>
      </c>
    </row>
    <row r="101" spans="2:28">
      <c r="B101" s="2" t="s">
        <v>41</v>
      </c>
      <c r="H101" s="2" t="s">
        <v>50</v>
      </c>
      <c r="J101" s="4">
        <f>SUM(L101:S101)</f>
        <v>5103.7765656412139</v>
      </c>
      <c r="L101" s="16">
        <f>'Import Volumes TD'!L63</f>
        <v>53.07692307692308</v>
      </c>
      <c r="M101" s="16">
        <f>'Import Volumes TD'!M63</f>
        <v>71.500000000000028</v>
      </c>
      <c r="N101" s="4">
        <f t="shared" si="16"/>
        <v>1274.1897603336624</v>
      </c>
      <c r="O101" s="4">
        <f t="shared" si="15"/>
        <v>1682.2379609337361</v>
      </c>
      <c r="P101" s="16">
        <f>'Import Volumes TD'!P63</f>
        <v>40.799999999999997</v>
      </c>
      <c r="Q101" s="4">
        <f>'Import Volumes TD'!Q63+AB101</f>
        <v>1552.3979641086387</v>
      </c>
      <c r="R101" s="16">
        <f>'Import Volumes TD'!R63</f>
        <v>145.57395718825353</v>
      </c>
      <c r="S101" s="16">
        <f>'Import Volumes TD'!S63</f>
        <v>284</v>
      </c>
      <c r="U101" s="16">
        <f>'Import Volumes TD'!U63</f>
        <v>134.44506257481774</v>
      </c>
      <c r="W101" s="16">
        <f>'Import Volumes TD'!N63</f>
        <v>1408.6348229084801</v>
      </c>
      <c r="X101" s="16">
        <f>'Import Volumes TD'!O63</f>
        <v>1547.7928983589184</v>
      </c>
      <c r="Z101" s="16">
        <f>'Import Volumes TD'!W63</f>
        <v>0</v>
      </c>
      <c r="AA101" s="16">
        <f>'Import Volumes TD'!X63</f>
        <v>0</v>
      </c>
      <c r="AB101" s="16">
        <f>'Import Volumes TD'!Y63</f>
        <v>0</v>
      </c>
    </row>
    <row r="102" spans="2:28">
      <c r="B102" s="2" t="s">
        <v>42</v>
      </c>
      <c r="H102" s="2" t="s">
        <v>50</v>
      </c>
      <c r="J102" s="4">
        <f>SUM(L102:S102)</f>
        <v>1713.4048913849324</v>
      </c>
      <c r="L102" s="16">
        <f>'Import Volumes TD'!L64</f>
        <v>39.07692307692308</v>
      </c>
      <c r="M102" s="16">
        <f>'Import Volumes TD'!M64</f>
        <v>42.000000000000021</v>
      </c>
      <c r="N102" s="4">
        <f t="shared" si="16"/>
        <v>428.32384003904451</v>
      </c>
      <c r="O102" s="4">
        <f t="shared" si="15"/>
        <v>597.64370220881744</v>
      </c>
      <c r="P102" s="16">
        <f>'Import Volumes TD'!P64</f>
        <v>21.4</v>
      </c>
      <c r="Q102" s="4">
        <f>'Import Volumes TD'!Q64+AB102</f>
        <v>402.61680049142223</v>
      </c>
      <c r="R102" s="16">
        <f>'Import Volumes TD'!R64</f>
        <v>116.34362556872489</v>
      </c>
      <c r="S102" s="16">
        <f>'Import Volumes TD'!S64</f>
        <v>66</v>
      </c>
      <c r="U102" s="16">
        <f>'Import Volumes TD'!U64</f>
        <v>35.199857800993946</v>
      </c>
      <c r="W102" s="16">
        <f>'Import Volumes TD'!N64</f>
        <v>463.52369784003844</v>
      </c>
      <c r="X102" s="16">
        <f>'Import Volumes TD'!O64</f>
        <v>562.44384440782346</v>
      </c>
      <c r="Z102" s="16">
        <f>'Import Volumes TD'!W64</f>
        <v>0</v>
      </c>
      <c r="AA102" s="16">
        <f>'Import Volumes TD'!X64</f>
        <v>0</v>
      </c>
      <c r="AB102" s="16">
        <f>'Import Volumes TD'!Y64</f>
        <v>0</v>
      </c>
    </row>
    <row r="103" spans="2:28">
      <c r="B103" s="2" t="s">
        <v>43</v>
      </c>
      <c r="H103" s="2" t="s">
        <v>50</v>
      </c>
      <c r="J103" s="4">
        <f>SUM(L103:S103)</f>
        <v>970.87598756066245</v>
      </c>
      <c r="L103" s="16">
        <f>'Import Volumes TD'!L65</f>
        <v>7.6923076923076934</v>
      </c>
      <c r="M103" s="16">
        <f>'Import Volumes TD'!M65</f>
        <v>4</v>
      </c>
      <c r="N103" s="4">
        <f t="shared" si="16"/>
        <v>269.23502297075163</v>
      </c>
      <c r="O103" s="4">
        <f t="shared" si="15"/>
        <v>176.24176179448884</v>
      </c>
      <c r="P103" s="16">
        <f>'Import Volumes TD'!P65</f>
        <v>4.2</v>
      </c>
      <c r="Q103" s="4">
        <f>'Import Volumes TD'!Q65+AB103</f>
        <v>440.62397437585014</v>
      </c>
      <c r="R103" s="16">
        <f>'Import Volumes TD'!R65</f>
        <v>47.88292072726432</v>
      </c>
      <c r="S103" s="16">
        <f>'Import Volumes TD'!S65</f>
        <v>21</v>
      </c>
      <c r="U103" s="16">
        <f>'Import Volumes TD'!U65</f>
        <v>26.169965538506187</v>
      </c>
      <c r="W103" s="16">
        <f>'Import Volumes TD'!N65</f>
        <v>295.40498850925781</v>
      </c>
      <c r="X103" s="16">
        <f>'Import Volumes TD'!O65</f>
        <v>150.07179625598266</v>
      </c>
      <c r="Z103" s="16">
        <f>'Import Volumes TD'!W65</f>
        <v>0</v>
      </c>
      <c r="AA103" s="16">
        <f>'Import Volumes TD'!X65</f>
        <v>0</v>
      </c>
      <c r="AB103" s="16">
        <f>'Import Volumes TD'!Y65</f>
        <v>0</v>
      </c>
    </row>
    <row r="106" spans="2:28">
      <c r="B106" s="10" t="s">
        <v>44</v>
      </c>
    </row>
    <row r="108" spans="2:28">
      <c r="B108" s="10" t="s">
        <v>45</v>
      </c>
      <c r="H108" s="2" t="s">
        <v>50</v>
      </c>
      <c r="J108" s="4">
        <f>SUM(L108:S108)</f>
        <v>8929.2803772703355</v>
      </c>
      <c r="L108" s="16">
        <f>'Import Volumes TD'!L70</f>
        <v>114</v>
      </c>
      <c r="M108" s="16">
        <f>'Import Volumes TD'!M70</f>
        <v>177.33333333333334</v>
      </c>
      <c r="N108" s="4">
        <f>W108-U108+Z108</f>
        <v>2149.6127490421454</v>
      </c>
      <c r="O108" s="4">
        <f>X108+U108+AA108</f>
        <v>2882.9397948948567</v>
      </c>
      <c r="P108" s="16">
        <f>'Import Volumes TD'!P70</f>
        <v>88.75</v>
      </c>
      <c r="Q108" s="4">
        <f>'Import Volumes TD'!Q70+AB108</f>
        <v>2101.3333333333335</v>
      </c>
      <c r="R108" s="16">
        <f>'Import Volumes TD'!R70</f>
        <v>922.31116666666662</v>
      </c>
      <c r="S108" s="16">
        <f>'Import Volumes TD'!S70</f>
        <v>493</v>
      </c>
      <c r="U108" s="16">
        <f>'Import Volumes TD'!U70</f>
        <v>211.71621647509579</v>
      </c>
      <c r="W108" s="16">
        <f>'Import Volumes TD'!N70</f>
        <v>2360.3289655172412</v>
      </c>
      <c r="X108" s="16">
        <f>'Import Volumes TD'!O70</f>
        <v>2670.223578419761</v>
      </c>
      <c r="Z108" s="16">
        <f>'Import Volumes TD'!W70</f>
        <v>1</v>
      </c>
      <c r="AA108" s="16">
        <f>'Import Volumes TD'!X70</f>
        <v>1</v>
      </c>
      <c r="AB108" s="16">
        <f>'Import Volumes TD'!Y70</f>
        <v>8</v>
      </c>
    </row>
    <row r="111" spans="2:28">
      <c r="B111" s="10" t="s">
        <v>49</v>
      </c>
    </row>
    <row r="113" spans="2:28">
      <c r="B113" s="10" t="s">
        <v>45</v>
      </c>
    </row>
    <row r="114" spans="2:28">
      <c r="B114" s="2" t="s">
        <v>46</v>
      </c>
      <c r="D114" s="15"/>
      <c r="H114" s="2" t="s">
        <v>50</v>
      </c>
      <c r="J114" s="4">
        <f>SUM(L114:S114)</f>
        <v>102094</v>
      </c>
      <c r="L114" s="16">
        <f>'Import Volumes TD'!L77</f>
        <v>23196.416666666668</v>
      </c>
      <c r="M114" s="16">
        <f>'Import Volumes TD'!M77</f>
        <v>52347.583333333336</v>
      </c>
      <c r="N114" s="4">
        <f>W114-U114+Z114</f>
        <v>0</v>
      </c>
      <c r="O114" s="31"/>
      <c r="P114" s="16">
        <f>'Import Volumes TD'!P77</f>
        <v>26550</v>
      </c>
      <c r="Q114" s="4">
        <f>'Import Volumes TD'!Q77+AB114</f>
        <v>0</v>
      </c>
      <c r="R114" s="16">
        <f>'Import Volumes TD'!R77</f>
        <v>0</v>
      </c>
      <c r="S114" s="16">
        <f>'Import Volumes TD'!S77</f>
        <v>0</v>
      </c>
      <c r="U114" s="16">
        <f>'Import Volumes TD'!U77</f>
        <v>0</v>
      </c>
      <c r="W114" s="16">
        <f>'Import Volumes TD'!N77</f>
        <v>0</v>
      </c>
      <c r="X114" s="16">
        <f>'Import Volumes TD'!O77</f>
        <v>555410.54114219069</v>
      </c>
      <c r="Z114" s="16">
        <f>'Import Volumes TD'!W77</f>
        <v>0</v>
      </c>
      <c r="AA114" s="16">
        <f>'Import Volumes TD'!X77</f>
        <v>6968</v>
      </c>
      <c r="AB114" s="16">
        <f>'Import Volumes TD'!Y77</f>
        <v>0</v>
      </c>
    </row>
    <row r="115" spans="2:28">
      <c r="B115" s="2" t="s">
        <v>47</v>
      </c>
      <c r="D115" s="15"/>
      <c r="H115" s="2" t="s">
        <v>50</v>
      </c>
      <c r="J115" s="4">
        <f>SUM(L115:S115)</f>
        <v>21513.833333333332</v>
      </c>
      <c r="L115" s="16">
        <f>'Import Volumes TD'!L78</f>
        <v>7125.833333333333</v>
      </c>
      <c r="M115" s="16">
        <f>'Import Volumes TD'!M78</f>
        <v>10911</v>
      </c>
      <c r="N115" s="4">
        <f>W115-U115+Z115</f>
        <v>0</v>
      </c>
      <c r="O115" s="31"/>
      <c r="P115" s="16">
        <f>'Import Volumes TD'!P78</f>
        <v>3477</v>
      </c>
      <c r="Q115" s="4">
        <f>'Import Volumes TD'!Q78+AB115</f>
        <v>0</v>
      </c>
      <c r="R115" s="16">
        <f>'Import Volumes TD'!R78</f>
        <v>0</v>
      </c>
      <c r="S115" s="16">
        <f>'Import Volumes TD'!S78</f>
        <v>0</v>
      </c>
      <c r="U115" s="16">
        <f>'Import Volumes TD'!U78</f>
        <v>0</v>
      </c>
      <c r="W115" s="16">
        <f>'Import Volumes TD'!N78</f>
        <v>0</v>
      </c>
      <c r="X115" s="16">
        <f>'Import Volumes TD'!O78</f>
        <v>140158.12871485934</v>
      </c>
      <c r="Z115" s="16">
        <f>'Import Volumes TD'!W78</f>
        <v>0</v>
      </c>
      <c r="AA115" s="16">
        <f>'Import Volumes TD'!X78</f>
        <v>0</v>
      </c>
      <c r="AB115" s="16">
        <f>'Import Volumes TD'!Y78</f>
        <v>0</v>
      </c>
    </row>
    <row r="116" spans="2:28">
      <c r="D116" s="15"/>
    </row>
    <row r="117" spans="2:28">
      <c r="B117" s="2" t="s">
        <v>48</v>
      </c>
      <c r="D117" s="15"/>
      <c r="H117" s="2" t="s">
        <v>50</v>
      </c>
      <c r="J117" s="4">
        <f>SUM(L117:S117)</f>
        <v>2572041.8980157534</v>
      </c>
      <c r="L117" s="16">
        <f>'Import Volumes TD'!L80</f>
        <v>0</v>
      </c>
      <c r="M117" s="16">
        <f>'Import Volumes TD'!M80</f>
        <v>0</v>
      </c>
      <c r="N117" s="4">
        <f>W117-U117+Z117</f>
        <v>674530.13010840514</v>
      </c>
      <c r="O117" s="4">
        <f>SUM(X114:X117)+U117+SUM(AA114:AA117)</f>
        <v>771596.72154546785</v>
      </c>
      <c r="P117" s="16">
        <f>'Import Volumes TD'!P80</f>
        <v>0</v>
      </c>
      <c r="Q117" s="4">
        <f>'Import Volumes TD'!Q80+AB117</f>
        <v>657485.99999999988</v>
      </c>
      <c r="R117" s="16">
        <f>'Import Volumes TD'!R80</f>
        <v>319063.04636188026</v>
      </c>
      <c r="S117" s="16">
        <f>'Import Volumes TD'!S80</f>
        <v>149366</v>
      </c>
      <c r="U117" s="16">
        <f>'Import Volumes TD'!U80</f>
        <v>69060.051688417821</v>
      </c>
      <c r="W117" s="16">
        <f>'Import Volumes TD'!N80</f>
        <v>739557.18179682293</v>
      </c>
      <c r="X117" s="16">
        <f>'Import Volumes TD'!O80</f>
        <v>0</v>
      </c>
      <c r="Z117" s="16">
        <f>'Import Volumes TD'!W80</f>
        <v>4033</v>
      </c>
      <c r="AA117" s="16">
        <f>'Import Volumes TD'!X80</f>
        <v>0</v>
      </c>
      <c r="AB117" s="16">
        <f>'Import Volumes TD'!Y80</f>
        <v>26339</v>
      </c>
    </row>
    <row r="121" spans="2:28">
      <c r="B121" s="10" t="s">
        <v>52</v>
      </c>
    </row>
    <row r="123" spans="2:28">
      <c r="B123" s="10" t="s">
        <v>53</v>
      </c>
    </row>
    <row r="124" spans="2:28">
      <c r="B124" s="2" t="s">
        <v>54</v>
      </c>
      <c r="H124" s="2" t="s">
        <v>50</v>
      </c>
      <c r="J124" s="4">
        <f>SUM(L124:S124)</f>
        <v>7045691.788420232</v>
      </c>
      <c r="L124" s="4">
        <f>SUM(L91:L96)</f>
        <v>137717.07692307691</v>
      </c>
      <c r="M124" s="4">
        <f>SUM(M91:M96)</f>
        <v>187381.00000000003</v>
      </c>
      <c r="N124" s="4">
        <f t="shared" ref="N124:O124" si="17">SUM(N91:N96)</f>
        <v>1815680.0408657384</v>
      </c>
      <c r="O124" s="4">
        <f t="shared" si="17"/>
        <v>2454177.1777905552</v>
      </c>
      <c r="P124" s="4">
        <f>SUM(P91:P96)</f>
        <v>101945.59999999999</v>
      </c>
      <c r="Q124" s="4">
        <f>SUM(Q91:Q96)</f>
        <v>1903324.5140448555</v>
      </c>
      <c r="R124" s="4">
        <f>SUM(R91:R96)</f>
        <v>50801.378796006975</v>
      </c>
      <c r="S124" s="4">
        <f>SUM(S91:S96)</f>
        <v>394665</v>
      </c>
    </row>
    <row r="125" spans="2:28">
      <c r="B125" s="2" t="s">
        <v>55</v>
      </c>
      <c r="H125" s="2" t="s">
        <v>50</v>
      </c>
      <c r="J125" s="4">
        <f>SUM(L125:S125)</f>
        <v>22438357.882034466</v>
      </c>
      <c r="L125" s="4">
        <f>SUMPRODUCT($J$12:$J$17,L91:L96)</f>
        <v>475017.88461538457</v>
      </c>
      <c r="M125" s="4">
        <f>SUMPRODUCT($J$12:$J$17,M91:M96)</f>
        <v>603144.04166666674</v>
      </c>
      <c r="N125" s="4">
        <f t="shared" ref="N125:O125" si="18">SUMPRODUCT($J$12:$J$17,N91:N96)</f>
        <v>5936392.2242976781</v>
      </c>
      <c r="O125" s="4">
        <f t="shared" si="18"/>
        <v>7802396.4563475111</v>
      </c>
      <c r="P125" s="4">
        <f>SUMPRODUCT($J$12:$J$17,P91:P96)</f>
        <v>339478.6</v>
      </c>
      <c r="Q125" s="4">
        <f>SUMPRODUCT($J$12:$J$17,Q91:Q96)</f>
        <v>5812274.3336147685</v>
      </c>
      <c r="R125" s="4">
        <f>SUMPRODUCT($J$12:$J$17,R91:R96)</f>
        <v>163583.4249902482</v>
      </c>
      <c r="S125" s="4">
        <f>SUMPRODUCT($J$12:$J$17,S91:S96)</f>
        <v>1306070.9165022094</v>
      </c>
    </row>
    <row r="127" spans="2:28">
      <c r="B127" s="10" t="s">
        <v>56</v>
      </c>
    </row>
    <row r="128" spans="2:28">
      <c r="B128" s="2" t="s">
        <v>54</v>
      </c>
      <c r="H128" s="2" t="s">
        <v>50</v>
      </c>
      <c r="J128" s="4">
        <f>SUM(L128:S128)</f>
        <v>29288.112555365653</v>
      </c>
      <c r="L128" s="4">
        <f>SUM(L99:L103)</f>
        <v>491.30769230769232</v>
      </c>
      <c r="M128" s="4">
        <f>SUM(M99:M103)</f>
        <v>563.49999999999909</v>
      </c>
      <c r="N128" s="4">
        <f t="shared" ref="N128:O128" si="19">SUM(N99:N103)</f>
        <v>7434.1521212121215</v>
      </c>
      <c r="O128" s="4">
        <f t="shared" si="19"/>
        <v>10310.069517040494</v>
      </c>
      <c r="P128" s="4">
        <f>SUM(P99:P103)</f>
        <v>342.2</v>
      </c>
      <c r="Q128" s="4">
        <f>SUM(Q99:Q103)</f>
        <v>7798.0348914720089</v>
      </c>
      <c r="R128" s="4">
        <f>SUM(R99:R103)</f>
        <v>701.84833333333336</v>
      </c>
      <c r="S128" s="4">
        <f>SUM(S99:S103)</f>
        <v>1647</v>
      </c>
    </row>
    <row r="129" spans="2:28">
      <c r="B129" s="2" t="s">
        <v>55</v>
      </c>
      <c r="H129" s="2" t="s">
        <v>50</v>
      </c>
      <c r="J129" s="4">
        <f>SUM(L129:S129)</f>
        <v>2183109.9942582706</v>
      </c>
      <c r="L129" s="4">
        <f>SUMPRODUCT($J$20:$J$24,L99:L103)</f>
        <v>33351.153846153844</v>
      </c>
      <c r="M129" s="4">
        <f>SUMPRODUCT($J$20:$J$24,M99:M103)</f>
        <v>38874.583333333292</v>
      </c>
      <c r="N129" s="4">
        <f t="shared" ref="N129:O129" si="20">SUMPRODUCT($J$20:$J$24,N99:N103)</f>
        <v>555599.90962664853</v>
      </c>
      <c r="O129" s="4">
        <f t="shared" si="20"/>
        <v>731006.70721861685</v>
      </c>
      <c r="P129" s="4">
        <f>SUMPRODUCT($J$20:$J$24,P99:P103)</f>
        <v>23161</v>
      </c>
      <c r="Q129" s="4">
        <f>SUMPRODUCT($J$20:$J$24,Q99:Q103)</f>
        <v>625621.26979948243</v>
      </c>
      <c r="R129" s="4">
        <f>SUMPRODUCT($J$20:$J$24,R99:R103)</f>
        <v>67045.370434035227</v>
      </c>
      <c r="S129" s="4">
        <f>SUMPRODUCT($J$20:$J$24,S99:S103)</f>
        <v>108450</v>
      </c>
    </row>
    <row r="131" spans="2:28">
      <c r="B131" s="10" t="s">
        <v>57</v>
      </c>
    </row>
    <row r="132" spans="2:28">
      <c r="B132" s="2" t="s">
        <v>54</v>
      </c>
      <c r="H132" s="2" t="s">
        <v>50</v>
      </c>
      <c r="J132" s="4">
        <f>SUM(L132:S132)</f>
        <v>8929.2803772703355</v>
      </c>
      <c r="L132" s="16">
        <f>L108</f>
        <v>114</v>
      </c>
      <c r="M132" s="16">
        <f>M108</f>
        <v>177.33333333333334</v>
      </c>
      <c r="N132" s="16">
        <f t="shared" ref="N132:O132" si="21">N108</f>
        <v>2149.6127490421454</v>
      </c>
      <c r="O132" s="16">
        <f t="shared" si="21"/>
        <v>2882.9397948948567</v>
      </c>
      <c r="P132" s="16">
        <f>P108</f>
        <v>88.75</v>
      </c>
      <c r="Q132" s="16">
        <f>Q108</f>
        <v>2101.3333333333335</v>
      </c>
      <c r="R132" s="16">
        <f>R108</f>
        <v>922.31116666666662</v>
      </c>
      <c r="S132" s="16">
        <f>S108</f>
        <v>493</v>
      </c>
    </row>
    <row r="133" spans="2:28">
      <c r="B133" s="2" t="s">
        <v>58</v>
      </c>
      <c r="H133" s="2" t="s">
        <v>50</v>
      </c>
      <c r="J133" s="4">
        <f>SUM(L133:S133)</f>
        <v>21513.833333333332</v>
      </c>
      <c r="L133" s="16">
        <f>L115</f>
        <v>7125.833333333333</v>
      </c>
      <c r="M133" s="16">
        <f>M115</f>
        <v>10911</v>
      </c>
      <c r="N133" s="16">
        <f t="shared" ref="N133:O133" si="22">N115</f>
        <v>0</v>
      </c>
      <c r="O133" s="16">
        <f t="shared" si="22"/>
        <v>0</v>
      </c>
      <c r="P133" s="16">
        <f>P115</f>
        <v>3477</v>
      </c>
      <c r="Q133" s="16">
        <f>Q115</f>
        <v>0</v>
      </c>
      <c r="R133" s="16">
        <f>R115</f>
        <v>0</v>
      </c>
      <c r="S133" s="16">
        <f>S115</f>
        <v>0</v>
      </c>
    </row>
    <row r="134" spans="2:28">
      <c r="B134" s="2" t="s">
        <v>59</v>
      </c>
      <c r="H134" s="2" t="s">
        <v>50</v>
      </c>
      <c r="J134" s="4">
        <f>SUM(L134:S134)</f>
        <v>102094</v>
      </c>
      <c r="L134" s="16">
        <f>L114</f>
        <v>23196.416666666668</v>
      </c>
      <c r="M134" s="16">
        <f>M114</f>
        <v>52347.583333333336</v>
      </c>
      <c r="N134" s="16">
        <f t="shared" ref="N134:O134" si="23">N114</f>
        <v>0</v>
      </c>
      <c r="O134" s="16">
        <f t="shared" si="23"/>
        <v>0</v>
      </c>
      <c r="P134" s="16">
        <f>P114</f>
        <v>26550</v>
      </c>
      <c r="Q134" s="16">
        <f>Q114</f>
        <v>0</v>
      </c>
      <c r="R134" s="16">
        <f>R114</f>
        <v>0</v>
      </c>
      <c r="S134" s="16">
        <f>S114</f>
        <v>0</v>
      </c>
    </row>
    <row r="135" spans="2:28">
      <c r="B135" s="2" t="s">
        <v>60</v>
      </c>
      <c r="H135" s="2" t="s">
        <v>50</v>
      </c>
      <c r="J135" s="4">
        <f>SUM(L135:S135)</f>
        <v>2572041.8980157534</v>
      </c>
      <c r="L135" s="16">
        <f>L117</f>
        <v>0</v>
      </c>
      <c r="M135" s="16">
        <f>M117</f>
        <v>0</v>
      </c>
      <c r="N135" s="16">
        <f t="shared" ref="N135:O135" si="24">N117</f>
        <v>674530.13010840514</v>
      </c>
      <c r="O135" s="16">
        <f t="shared" si="24"/>
        <v>771596.72154546785</v>
      </c>
      <c r="P135" s="16">
        <f>P117</f>
        <v>0</v>
      </c>
      <c r="Q135" s="16">
        <f>Q117</f>
        <v>657485.99999999988</v>
      </c>
      <c r="R135" s="16">
        <f>R117</f>
        <v>319063.04636188026</v>
      </c>
      <c r="S135" s="16">
        <f>S117</f>
        <v>149366</v>
      </c>
    </row>
    <row r="136" spans="2:28">
      <c r="B136" s="2" t="s">
        <v>61</v>
      </c>
      <c r="H136" s="2" t="s">
        <v>50</v>
      </c>
      <c r="J136" s="4">
        <f>SUM(L136:S136)</f>
        <v>2695649.7313490869</v>
      </c>
      <c r="L136" s="4">
        <f>SUM(L133:L135)</f>
        <v>30322.25</v>
      </c>
      <c r="M136" s="4">
        <f>SUM(M133:M135)</f>
        <v>63258.583333333336</v>
      </c>
      <c r="N136" s="4">
        <f t="shared" ref="N136:O136" si="25">SUM(N133:N135)</f>
        <v>674530.13010840514</v>
      </c>
      <c r="O136" s="4">
        <f t="shared" si="25"/>
        <v>771596.72154546785</v>
      </c>
      <c r="P136" s="4">
        <f>SUM(P133:P135)</f>
        <v>30027</v>
      </c>
      <c r="Q136" s="4">
        <f>SUM(Q133:Q135)</f>
        <v>657485.99999999988</v>
      </c>
      <c r="R136" s="4">
        <f>SUM(R133:R135)</f>
        <v>319063.04636188026</v>
      </c>
      <c r="S136" s="4">
        <f>SUM(S133:S135)</f>
        <v>149366</v>
      </c>
    </row>
    <row r="140" spans="2:28" s="5" customFormat="1">
      <c r="B140" s="5" t="s">
        <v>66</v>
      </c>
      <c r="D140" s="13" t="s">
        <v>21</v>
      </c>
      <c r="H140" s="5" t="s">
        <v>0</v>
      </c>
      <c r="J140" s="13" t="s">
        <v>6</v>
      </c>
      <c r="K140" s="13"/>
      <c r="L140" s="13" t="s">
        <v>1</v>
      </c>
      <c r="M140" s="13" t="s">
        <v>225</v>
      </c>
      <c r="N140" s="13" t="s">
        <v>51</v>
      </c>
      <c r="O140" s="13" t="s">
        <v>2</v>
      </c>
      <c r="P140" s="13" t="s">
        <v>3</v>
      </c>
      <c r="Q140" s="13" t="s">
        <v>4</v>
      </c>
      <c r="R140" s="13" t="s">
        <v>5</v>
      </c>
      <c r="S140" s="13" t="s">
        <v>22</v>
      </c>
      <c r="T140" s="13"/>
      <c r="U140" s="13" t="s">
        <v>25</v>
      </c>
      <c r="V140" s="13"/>
      <c r="W140" s="13" t="s">
        <v>23</v>
      </c>
      <c r="X140" s="13" t="s">
        <v>24</v>
      </c>
      <c r="Z140" s="13" t="s">
        <v>233</v>
      </c>
      <c r="AA140" s="13" t="s">
        <v>234</v>
      </c>
      <c r="AB140" s="13" t="s">
        <v>235</v>
      </c>
    </row>
    <row r="142" spans="2:28">
      <c r="B142" s="10" t="s">
        <v>63</v>
      </c>
    </row>
    <row r="144" spans="2:28">
      <c r="B144" s="10" t="s">
        <v>30</v>
      </c>
    </row>
    <row r="145" spans="2:28">
      <c r="N145" s="15"/>
    </row>
    <row r="146" spans="2:28">
      <c r="B146" s="10" t="s">
        <v>31</v>
      </c>
    </row>
    <row r="147" spans="2:28">
      <c r="B147" s="2" t="s">
        <v>32</v>
      </c>
      <c r="H147" s="2" t="s">
        <v>50</v>
      </c>
      <c r="J147" s="4">
        <f t="shared" ref="J147:J152" si="26">SUM(L147:S147)</f>
        <v>733233.6347751657</v>
      </c>
      <c r="L147" s="16">
        <f>'Aanpassingen volumes TD'!L176</f>
        <v>6057.0567517052214</v>
      </c>
      <c r="M147" s="16">
        <f>'Aanpassingen volumes TD'!M176</f>
        <v>13930.952007245673</v>
      </c>
      <c r="N147" s="4">
        <f>W147-U147+Z147</f>
        <v>142046.71308043075</v>
      </c>
      <c r="O147" s="4">
        <f t="shared" ref="O147:O152" si="27">X147+U147+AA147</f>
        <v>257990.73394868738</v>
      </c>
      <c r="P147" s="16">
        <f>'Aanpassingen volumes TD'!P176</f>
        <v>4966.8381382139478</v>
      </c>
      <c r="Q147" s="4">
        <f>'Aanpassingen volumes TD'!Q176+AB147</f>
        <v>274634.23903999635</v>
      </c>
      <c r="R147" s="16">
        <f>'Aanpassingen volumes TD'!R176</f>
        <v>5186.1816493354891</v>
      </c>
      <c r="S147" s="16">
        <f>'Aanpassingen volumes TD'!S176</f>
        <v>28420.920159550788</v>
      </c>
      <c r="U147" s="16">
        <f>'Import Volumes TD'!U89</f>
        <v>11351.550810371284</v>
      </c>
      <c r="W147" s="16">
        <f>'Aanpassingen volumes TD'!N176</f>
        <v>153398.26389080205</v>
      </c>
      <c r="X147" s="16">
        <f>'Aanpassingen volumes TD'!O176</f>
        <v>246639.18313831609</v>
      </c>
      <c r="Z147" s="16">
        <f>'Import Volumes TD'!W89</f>
        <v>0</v>
      </c>
      <c r="AA147" s="16">
        <f>'Import Volumes TD'!X89</f>
        <v>0</v>
      </c>
      <c r="AB147" s="16">
        <f>'Import Volumes TD'!Y89</f>
        <v>0</v>
      </c>
    </row>
    <row r="148" spans="2:28">
      <c r="B148" s="2" t="s">
        <v>33</v>
      </c>
      <c r="H148" s="2" t="s">
        <v>50</v>
      </c>
      <c r="J148" s="4">
        <f t="shared" si="26"/>
        <v>5989845.8889934141</v>
      </c>
      <c r="L148" s="16">
        <f>'Aanpassingen volumes TD'!L177</f>
        <v>121893.24676313785</v>
      </c>
      <c r="M148" s="16">
        <f>'Aanpassingen volumes TD'!M177</f>
        <v>166451.08259868441</v>
      </c>
      <c r="N148" s="4">
        <f t="shared" ref="N148:N152" si="28">W148-U148+Z148</f>
        <v>1580806.9039595188</v>
      </c>
      <c r="O148" s="4">
        <f t="shared" si="27"/>
        <v>2088570.9532088761</v>
      </c>
      <c r="P148" s="16">
        <f>'Aanpassingen volumes TD'!P177</f>
        <v>90688.352475247535</v>
      </c>
      <c r="Q148" s="4">
        <f>'Aanpassingen volumes TD'!Q177+AB148</f>
        <v>1552124.7549571742</v>
      </c>
      <c r="R148" s="16">
        <f>'Aanpassingen volumes TD'!R177</f>
        <v>43917.456660844531</v>
      </c>
      <c r="S148" s="16">
        <f>'Aanpassingen volumes TD'!S177</f>
        <v>345393.13836993085</v>
      </c>
      <c r="U148" s="16">
        <f>'Import Volumes TD'!U90</f>
        <v>195203.75593623117</v>
      </c>
      <c r="W148" s="16">
        <f>'Aanpassingen volumes TD'!N177</f>
        <v>1776010.65989575</v>
      </c>
      <c r="X148" s="16">
        <f>'Aanpassingen volumes TD'!O177</f>
        <v>1893367.1972726448</v>
      </c>
      <c r="Z148" s="16">
        <f>'Import Volumes TD'!W90</f>
        <v>0</v>
      </c>
      <c r="AA148" s="16">
        <f>'Import Volumes TD'!X90</f>
        <v>0</v>
      </c>
      <c r="AB148" s="16">
        <f>'Import Volumes TD'!Y90</f>
        <v>0</v>
      </c>
    </row>
    <row r="149" spans="2:28">
      <c r="B149" s="2" t="s">
        <v>34</v>
      </c>
      <c r="H149" s="2" t="s">
        <v>50</v>
      </c>
      <c r="J149" s="4">
        <f t="shared" si="26"/>
        <v>213108.30726521809</v>
      </c>
      <c r="L149" s="16">
        <f>'Aanpassingen volumes TD'!L178</f>
        <v>7318.0690297118172</v>
      </c>
      <c r="M149" s="16">
        <f>'Aanpassingen volumes TD'!M178</f>
        <v>4372.2691844113142</v>
      </c>
      <c r="N149" s="4">
        <f t="shared" si="28"/>
        <v>63470.706837121819</v>
      </c>
      <c r="O149" s="4">
        <f t="shared" si="27"/>
        <v>73043.084789430824</v>
      </c>
      <c r="P149" s="16">
        <f>'Aanpassingen volumes TD'!P178</f>
        <v>4470.0493531637776</v>
      </c>
      <c r="Q149" s="4">
        <f>'Aanpassingen volumes TD'!Q178+AB149</f>
        <v>44948.239274000523</v>
      </c>
      <c r="R149" s="16">
        <f>'Aanpassingen volumes TD'!R178</f>
        <v>1207.3770074904041</v>
      </c>
      <c r="S149" s="16">
        <f>'Aanpassingen volumes TD'!S178</f>
        <v>14278.511789887632</v>
      </c>
      <c r="U149" s="16">
        <f>'Import Volumes TD'!U91</f>
        <v>8132.9229187136652</v>
      </c>
      <c r="W149" s="16">
        <f>'Aanpassingen volumes TD'!N178</f>
        <v>71603.629755835485</v>
      </c>
      <c r="X149" s="16">
        <f>'Aanpassingen volumes TD'!O178</f>
        <v>64910.161870717166</v>
      </c>
      <c r="Z149" s="16">
        <f>'Import Volumes TD'!W91</f>
        <v>0</v>
      </c>
      <c r="AA149" s="16">
        <f>'Import Volumes TD'!X91</f>
        <v>0</v>
      </c>
      <c r="AB149" s="16">
        <f>'Import Volumes TD'!Y91</f>
        <v>0</v>
      </c>
    </row>
    <row r="150" spans="2:28">
      <c r="B150" s="2" t="s">
        <v>35</v>
      </c>
      <c r="H150" s="2" t="s">
        <v>50</v>
      </c>
      <c r="J150" s="4">
        <f t="shared" si="26"/>
        <v>27596.941709859253</v>
      </c>
      <c r="L150" s="16">
        <f>'Aanpassingen volumes TD'!L179</f>
        <v>60.46153846153846</v>
      </c>
      <c r="M150" s="16">
        <f>'Aanpassingen volumes TD'!M179</f>
        <v>129.13972602739724</v>
      </c>
      <c r="N150" s="4">
        <f t="shared" si="28"/>
        <v>4936.2973185070014</v>
      </c>
      <c r="O150" s="4">
        <f t="shared" si="27"/>
        <v>11247.896166723916</v>
      </c>
      <c r="P150" s="16">
        <f>'Aanpassingen volumes TD'!P179</f>
        <v>677.2</v>
      </c>
      <c r="Q150" s="4">
        <f>'Aanpassingen volumes TD'!Q179+AB150</f>
        <v>7819.4272520671466</v>
      </c>
      <c r="R150" s="16">
        <f>'Aanpassingen volumes TD'!R179</f>
        <v>374.95532451060569</v>
      </c>
      <c r="S150" s="16">
        <f>'Aanpassingen volumes TD'!S179</f>
        <v>2351.5643835616438</v>
      </c>
      <c r="U150" s="16">
        <f>'Import Volumes TD'!U92</f>
        <v>595.26329001151692</v>
      </c>
      <c r="W150" s="16">
        <f>'Aanpassingen volumes TD'!N179</f>
        <v>5531.5606085185182</v>
      </c>
      <c r="X150" s="16">
        <f>'Aanpassingen volumes TD'!O179</f>
        <v>10652.6328767124</v>
      </c>
      <c r="Z150" s="16">
        <f>'Import Volumes TD'!W92</f>
        <v>0</v>
      </c>
      <c r="AA150" s="16">
        <f>'Import Volumes TD'!X92</f>
        <v>0</v>
      </c>
      <c r="AB150" s="16">
        <f>'Import Volumes TD'!Y92</f>
        <v>0</v>
      </c>
    </row>
    <row r="151" spans="2:28">
      <c r="B151" s="2" t="s">
        <v>36</v>
      </c>
      <c r="H151" s="2" t="s">
        <v>50</v>
      </c>
      <c r="J151" s="4">
        <f t="shared" si="26"/>
        <v>68847.714395427014</v>
      </c>
      <c r="L151" s="16">
        <f>'Aanpassingen volumes TD'!L180</f>
        <v>2094.1538461538462</v>
      </c>
      <c r="M151" s="16">
        <f>'Aanpassingen volumes TD'!M180</f>
        <v>2530.495890410959</v>
      </c>
      <c r="N151" s="4">
        <f t="shared" si="28"/>
        <v>21544.547624477898</v>
      </c>
      <c r="O151" s="4">
        <f t="shared" si="27"/>
        <v>22388.613731792473</v>
      </c>
      <c r="P151" s="16">
        <f>'Aanpassingen volumes TD'!P180</f>
        <v>1017.6</v>
      </c>
      <c r="Q151" s="4">
        <f>'Aanpassingen volumes TD'!Q180+AB151</f>
        <v>13987.859860292776</v>
      </c>
      <c r="R151" s="16">
        <f>'Aanpassingen volumes TD'!R180</f>
        <v>382.20234640865777</v>
      </c>
      <c r="S151" s="16">
        <f>'Aanpassingen volumes TD'!S180</f>
        <v>4902.2410958904111</v>
      </c>
      <c r="U151" s="16">
        <f>'Import Volumes TD'!U93</f>
        <v>2833.8986632998785</v>
      </c>
      <c r="W151" s="16">
        <f>'Aanpassingen volumes TD'!N180</f>
        <v>24378.446287777777</v>
      </c>
      <c r="X151" s="16">
        <f>'Aanpassingen volumes TD'!O180</f>
        <v>19554.715068492595</v>
      </c>
      <c r="Z151" s="16">
        <f>'Import Volumes TD'!W93</f>
        <v>0</v>
      </c>
      <c r="AA151" s="16">
        <f>'Import Volumes TD'!X93</f>
        <v>0</v>
      </c>
      <c r="AB151" s="16">
        <f>'Import Volumes TD'!Y93</f>
        <v>0</v>
      </c>
    </row>
    <row r="152" spans="2:28">
      <c r="B152" s="2" t="s">
        <v>37</v>
      </c>
      <c r="H152" s="2" t="s">
        <v>50</v>
      </c>
      <c r="J152" s="4">
        <f t="shared" si="26"/>
        <v>25507.116168773842</v>
      </c>
      <c r="L152" s="16">
        <f>'Aanpassingen volumes TD'!L181</f>
        <v>674.69230769230774</v>
      </c>
      <c r="M152" s="16">
        <f>'Aanpassingen volumes TD'!M181</f>
        <v>655.78630136986294</v>
      </c>
      <c r="N152" s="4">
        <f t="shared" si="28"/>
        <v>7110.9654830540021</v>
      </c>
      <c r="O152" s="4">
        <f t="shared" si="27"/>
        <v>8675.149348934865</v>
      </c>
      <c r="P152" s="16">
        <f>'Aanpassingen volumes TD'!P181</f>
        <v>374</v>
      </c>
      <c r="Q152" s="4">
        <f>'Aanpassingen volumes TD'!Q181+AB152</f>
        <v>6036.912061173286</v>
      </c>
      <c r="R152" s="16">
        <f>'Aanpassingen volumes TD'!R181</f>
        <v>264.53121449472349</v>
      </c>
      <c r="S152" s="16">
        <f>'Aanpassingen volumes TD'!S181</f>
        <v>1715.0794520547945</v>
      </c>
      <c r="U152" s="16">
        <f>'Import Volumes TD'!U94</f>
        <v>816.65071879785</v>
      </c>
      <c r="W152" s="16">
        <f>'Aanpassingen volumes TD'!N181</f>
        <v>7927.6162018518517</v>
      </c>
      <c r="X152" s="16">
        <f>'Aanpassingen volumes TD'!O181</f>
        <v>7858.4986301370154</v>
      </c>
      <c r="Z152" s="16">
        <f>'Import Volumes TD'!W94</f>
        <v>0</v>
      </c>
      <c r="AA152" s="16">
        <f>'Import Volumes TD'!X94</f>
        <v>0</v>
      </c>
      <c r="AB152" s="16">
        <f>'Import Volumes TD'!Y94</f>
        <v>0</v>
      </c>
    </row>
    <row r="154" spans="2:28">
      <c r="B154" s="10" t="s">
        <v>38</v>
      </c>
    </row>
    <row r="155" spans="2:28">
      <c r="B155" s="2" t="s">
        <v>39</v>
      </c>
      <c r="H155" s="2" t="s">
        <v>50</v>
      </c>
      <c r="J155" s="4">
        <f>SUM(L155:S155)</f>
        <v>9405.8208455314725</v>
      </c>
      <c r="L155" s="16">
        <f>'Import Volumes TD'!L97</f>
        <v>229.46153846153845</v>
      </c>
      <c r="M155" s="16">
        <f>'Import Volumes TD'!M97</f>
        <v>193.81818181818181</v>
      </c>
      <c r="N155" s="4">
        <f>W155-U155+Z155</f>
        <v>2437.1525905065969</v>
      </c>
      <c r="O155" s="4">
        <f t="shared" ref="O155:O159" si="29">X155+U155+AA155</f>
        <v>3298.7856175700763</v>
      </c>
      <c r="P155" s="16">
        <f>'Import Volumes TD'!P97</f>
        <v>134.35</v>
      </c>
      <c r="Q155" s="4">
        <f>'Import Volumes TD'!Q97+AB155</f>
        <v>2222.0412727272728</v>
      </c>
      <c r="R155" s="16">
        <f>'Import Volumes TD'!R97</f>
        <v>149.21164444780624</v>
      </c>
      <c r="S155" s="16">
        <f>'Import Volumes TD'!S97</f>
        <v>741</v>
      </c>
      <c r="U155" s="16">
        <f>'Import Volumes TD'!U97</f>
        <v>251.26407616006961</v>
      </c>
      <c r="W155" s="16">
        <f>'Import Volumes TD'!N97</f>
        <v>2688.4166666666665</v>
      </c>
      <c r="X155" s="16">
        <f>'Import Volumes TD'!O97</f>
        <v>3047.5215414100066</v>
      </c>
      <c r="Z155" s="16">
        <f>'Import Volumes TD'!W97</f>
        <v>0</v>
      </c>
      <c r="AA155" s="16">
        <f>'Import Volumes TD'!X97</f>
        <v>0</v>
      </c>
      <c r="AB155" s="16">
        <f>'Import Volumes TD'!Y97</f>
        <v>0</v>
      </c>
    </row>
    <row r="156" spans="2:28">
      <c r="B156" s="2" t="s">
        <v>40</v>
      </c>
      <c r="H156" s="2" t="s">
        <v>50</v>
      </c>
      <c r="J156" s="4">
        <f>SUM(L156:S156)</f>
        <v>11457.632191862813</v>
      </c>
      <c r="L156" s="16">
        <f>'Import Volumes TD'!L98</f>
        <v>167.53846153846155</v>
      </c>
      <c r="M156" s="16">
        <f>'Import Volumes TD'!M98</f>
        <v>242.36363636363637</v>
      </c>
      <c r="N156" s="4">
        <f t="shared" ref="N156:N159" si="30">W156-U156+Z156</f>
        <v>2837.5778358296579</v>
      </c>
      <c r="O156" s="4">
        <f t="shared" si="29"/>
        <v>4147.9433127110333</v>
      </c>
      <c r="P156" s="16">
        <f>'Import Volumes TD'!P98</f>
        <v>137.36000000000001</v>
      </c>
      <c r="Q156" s="4">
        <f>'Import Volumes TD'!Q98+AB156</f>
        <v>3141.6506363636367</v>
      </c>
      <c r="R156" s="16">
        <f>'Import Volumes TD'!R98</f>
        <v>259.19830905638605</v>
      </c>
      <c r="S156" s="16">
        <f>'Import Volumes TD'!S98</f>
        <v>524</v>
      </c>
      <c r="U156" s="16">
        <f>'Import Volumes TD'!U98</f>
        <v>313.17216417034223</v>
      </c>
      <c r="W156" s="16">
        <f>'Import Volumes TD'!N98</f>
        <v>3150.75</v>
      </c>
      <c r="X156" s="16">
        <f>'Import Volumes TD'!O98</f>
        <v>3834.7711485406908</v>
      </c>
      <c r="Z156" s="16">
        <f>'Import Volumes TD'!W98</f>
        <v>0</v>
      </c>
      <c r="AA156" s="16">
        <f>'Import Volumes TD'!X98</f>
        <v>0</v>
      </c>
      <c r="AB156" s="16">
        <f>'Import Volumes TD'!Y98</f>
        <v>0</v>
      </c>
    </row>
    <row r="157" spans="2:28">
      <c r="B157" s="2" t="s">
        <v>41</v>
      </c>
      <c r="H157" s="2" t="s">
        <v>50</v>
      </c>
      <c r="J157" s="4">
        <f>SUM(L157:S157)</f>
        <v>4904.7574685449372</v>
      </c>
      <c r="L157" s="16">
        <f>'Import Volumes TD'!L99</f>
        <v>52.84615384615384</v>
      </c>
      <c r="M157" s="16">
        <f>'Import Volumes TD'!M99</f>
        <v>68.72727272727272</v>
      </c>
      <c r="N157" s="4">
        <f t="shared" si="30"/>
        <v>1225.9134376018797</v>
      </c>
      <c r="O157" s="4">
        <f t="shared" si="29"/>
        <v>1606.3811153020315</v>
      </c>
      <c r="P157" s="16">
        <f>'Import Volumes TD'!P99</f>
        <v>39.880000000000003</v>
      </c>
      <c r="Q157" s="4">
        <f>'Import Volumes TD'!Q99+AB157</f>
        <v>1483.36</v>
      </c>
      <c r="R157" s="16">
        <f>'Import Volumes TD'!R99</f>
        <v>151.64948906759983</v>
      </c>
      <c r="S157" s="16">
        <f>'Import Volumes TD'!S99</f>
        <v>276</v>
      </c>
      <c r="U157" s="16">
        <f>'Import Volumes TD'!U99</f>
        <v>134.83656239812038</v>
      </c>
      <c r="W157" s="16">
        <f>'Import Volumes TD'!N99</f>
        <v>1360.75</v>
      </c>
      <c r="X157" s="16">
        <f>'Import Volumes TD'!O99</f>
        <v>1471.5445529039112</v>
      </c>
      <c r="Z157" s="16">
        <f>'Import Volumes TD'!W99</f>
        <v>0</v>
      </c>
      <c r="AA157" s="16">
        <f>'Import Volumes TD'!X99</f>
        <v>0</v>
      </c>
      <c r="AB157" s="16">
        <f>'Import Volumes TD'!Y99</f>
        <v>0</v>
      </c>
    </row>
    <row r="158" spans="2:28">
      <c r="B158" s="2" t="s">
        <v>42</v>
      </c>
      <c r="H158" s="2" t="s">
        <v>50</v>
      </c>
      <c r="J158" s="4">
        <f>SUM(L158:S158)</f>
        <v>1574.5165031138977</v>
      </c>
      <c r="L158" s="16">
        <f>'Import Volumes TD'!L100</f>
        <v>35.692307692307693</v>
      </c>
      <c r="M158" s="16">
        <f>'Import Volumes TD'!M100</f>
        <v>40.272727272727273</v>
      </c>
      <c r="N158" s="4">
        <f t="shared" si="30"/>
        <v>398.63040054235881</v>
      </c>
      <c r="O158" s="4">
        <f t="shared" si="29"/>
        <v>547.01034630906156</v>
      </c>
      <c r="P158" s="16">
        <f>'Import Volumes TD'!P100</f>
        <v>20.93</v>
      </c>
      <c r="Q158" s="4">
        <f>'Import Volumes TD'!Q100+AB158</f>
        <v>375.21218181818182</v>
      </c>
      <c r="R158" s="16">
        <f>'Import Volumes TD'!R100</f>
        <v>91.768539479260568</v>
      </c>
      <c r="S158" s="16">
        <f>'Import Volumes TD'!S100</f>
        <v>65</v>
      </c>
      <c r="U158" s="16">
        <f>'Import Volumes TD'!U100</f>
        <v>33.452932790974515</v>
      </c>
      <c r="W158" s="16">
        <f>'Import Volumes TD'!N100</f>
        <v>432.08333333333331</v>
      </c>
      <c r="X158" s="16">
        <f>'Import Volumes TD'!O100</f>
        <v>513.55741351808706</v>
      </c>
      <c r="Z158" s="16">
        <f>'Import Volumes TD'!W100</f>
        <v>0</v>
      </c>
      <c r="AA158" s="16">
        <f>'Import Volumes TD'!X100</f>
        <v>0</v>
      </c>
      <c r="AB158" s="16">
        <f>'Import Volumes TD'!Y100</f>
        <v>0</v>
      </c>
    </row>
    <row r="159" spans="2:28">
      <c r="B159" s="2" t="s">
        <v>43</v>
      </c>
      <c r="H159" s="2" t="s">
        <v>50</v>
      </c>
      <c r="J159" s="4">
        <f>SUM(L159:S159)</f>
        <v>851.12673589824897</v>
      </c>
      <c r="L159" s="16">
        <f>'Import Volumes TD'!L101</f>
        <v>5.3846153846153868</v>
      </c>
      <c r="M159" s="16">
        <f>'Import Volumes TD'!M101</f>
        <v>4</v>
      </c>
      <c r="N159" s="4">
        <f t="shared" si="30"/>
        <v>255.27129107506209</v>
      </c>
      <c r="O159" s="4">
        <f t="shared" si="29"/>
        <v>153.87969027750293</v>
      </c>
      <c r="P159" s="16">
        <f>'Import Volumes TD'!P101</f>
        <v>3</v>
      </c>
      <c r="Q159" s="4">
        <f>'Import Volumes TD'!Q101+AB159</f>
        <v>373.82245454545455</v>
      </c>
      <c r="R159" s="16">
        <f>'Import Volumes TD'!R101</f>
        <v>37.768684615614035</v>
      </c>
      <c r="S159" s="16">
        <f>'Import Volumes TD'!S101</f>
        <v>18</v>
      </c>
      <c r="U159" s="16">
        <f>'Import Volumes TD'!U101</f>
        <v>23.312042258271227</v>
      </c>
      <c r="W159" s="16">
        <f>'Import Volumes TD'!N101</f>
        <v>278.58333333333331</v>
      </c>
      <c r="X159" s="16">
        <f>'Import Volumes TD'!O101</f>
        <v>130.56764801923171</v>
      </c>
      <c r="Z159" s="16">
        <f>'Import Volumes TD'!W101</f>
        <v>0</v>
      </c>
      <c r="AA159" s="16">
        <f>'Import Volumes TD'!X101</f>
        <v>0</v>
      </c>
      <c r="AB159" s="16">
        <f>'Import Volumes TD'!Y101</f>
        <v>0</v>
      </c>
    </row>
    <row r="162" spans="2:28">
      <c r="B162" s="10" t="s">
        <v>44</v>
      </c>
    </row>
    <row r="164" spans="2:28">
      <c r="B164" s="10" t="s">
        <v>45</v>
      </c>
      <c r="H164" s="2" t="s">
        <v>50</v>
      </c>
      <c r="J164" s="4">
        <f>SUM(L164:S164)</f>
        <v>8954.8618957874241</v>
      </c>
      <c r="L164" s="16">
        <f>'Import Volumes TD'!L106</f>
        <v>115</v>
      </c>
      <c r="M164" s="16">
        <f>'Import Volumes TD'!M106</f>
        <v>183</v>
      </c>
      <c r="N164" s="4">
        <f>W164-U164+Z164</f>
        <v>2151.2033385579944</v>
      </c>
      <c r="O164" s="4">
        <f>X164+U164+AA164</f>
        <v>2907.7698101083606</v>
      </c>
      <c r="P164" s="16">
        <f>'Import Volumes TD'!P106</f>
        <v>91.8</v>
      </c>
      <c r="Q164" s="4">
        <f>'Import Volumes TD'!Q106+AB164</f>
        <v>2104.6125454545454</v>
      </c>
      <c r="R164" s="16">
        <f>'Import Volumes TD'!R106</f>
        <v>905.27083333333337</v>
      </c>
      <c r="S164" s="16">
        <f>'Import Volumes TD'!S106</f>
        <v>496.20536833319113</v>
      </c>
      <c r="U164" s="16">
        <f>'Import Volumes TD'!U106</f>
        <v>218.15890804597703</v>
      </c>
      <c r="W164" s="16">
        <f>'Import Volumes TD'!N106</f>
        <v>2368.3622466039715</v>
      </c>
      <c r="X164" s="16">
        <f>'Import Volumes TD'!O106</f>
        <v>2688.6109020623835</v>
      </c>
      <c r="Z164" s="16">
        <f>'Import Volumes TD'!W106</f>
        <v>1</v>
      </c>
      <c r="AA164" s="16">
        <f>'Import Volumes TD'!X106</f>
        <v>1</v>
      </c>
      <c r="AB164" s="16">
        <f>'Import Volumes TD'!Y106</f>
        <v>8</v>
      </c>
    </row>
    <row r="168" spans="2:28">
      <c r="B168" s="10" t="s">
        <v>49</v>
      </c>
    </row>
    <row r="170" spans="2:28">
      <c r="B170" s="10" t="s">
        <v>45</v>
      </c>
    </row>
    <row r="171" spans="2:28">
      <c r="B171" s="2" t="s">
        <v>46</v>
      </c>
      <c r="H171" s="2" t="s">
        <v>50</v>
      </c>
      <c r="J171" s="4">
        <f>SUM(L171:S171)</f>
        <v>100430.81060606061</v>
      </c>
      <c r="L171" s="16">
        <f>'Import Volumes TD'!L113</f>
        <v>23917.583333333332</v>
      </c>
      <c r="M171" s="16">
        <f>'Import Volumes TD'!M113</f>
        <v>51224.727272727272</v>
      </c>
      <c r="N171" s="4">
        <f>W171-U171+Z171</f>
        <v>0</v>
      </c>
      <c r="O171" s="31"/>
      <c r="P171" s="16">
        <f>'Import Volumes TD'!P113</f>
        <v>25288.5</v>
      </c>
      <c r="Q171" s="4">
        <f>'Import Volumes TD'!Q113+AB171</f>
        <v>0</v>
      </c>
      <c r="R171" s="16">
        <f>'Import Volumes TD'!R113</f>
        <v>0</v>
      </c>
      <c r="S171" s="16">
        <f>'Import Volumes TD'!S113</f>
        <v>0</v>
      </c>
      <c r="U171" s="16">
        <f>'Import Volumes TD'!U113</f>
        <v>0</v>
      </c>
      <c r="W171" s="16">
        <f>'Import Volumes TD'!N113</f>
        <v>0</v>
      </c>
      <c r="X171" s="16">
        <f>'Import Volumes TD'!O113</f>
        <v>552000.56338028132</v>
      </c>
      <c r="Z171" s="16">
        <f>'Import Volumes TD'!W113</f>
        <v>0</v>
      </c>
      <c r="AA171" s="16">
        <f>'Import Volumes TD'!X113</f>
        <v>5469</v>
      </c>
      <c r="AB171" s="16">
        <f>'Import Volumes TD'!Y113</f>
        <v>0</v>
      </c>
    </row>
    <row r="172" spans="2:28">
      <c r="B172" s="2" t="s">
        <v>47</v>
      </c>
      <c r="H172" s="2" t="s">
        <v>50</v>
      </c>
      <c r="J172" s="4">
        <f>SUM(L172:S172)</f>
        <v>21407.609090909093</v>
      </c>
      <c r="L172" s="16">
        <f>'Import Volumes TD'!L114</f>
        <v>7125.5</v>
      </c>
      <c r="M172" s="16">
        <f>'Import Volumes TD'!M114</f>
        <v>10888.909090909092</v>
      </c>
      <c r="N172" s="4">
        <f>W172-U172+Z172</f>
        <v>0</v>
      </c>
      <c r="O172" s="31"/>
      <c r="P172" s="16">
        <f>'Import Volumes TD'!P114</f>
        <v>3393.2</v>
      </c>
      <c r="Q172" s="4">
        <f>'Import Volumes TD'!Q114+AB172</f>
        <v>0</v>
      </c>
      <c r="R172" s="16">
        <f>'Import Volumes TD'!R114</f>
        <v>0</v>
      </c>
      <c r="S172" s="16">
        <f>'Import Volumes TD'!S114</f>
        <v>0</v>
      </c>
      <c r="U172" s="16">
        <f>'Import Volumes TD'!U114</f>
        <v>0</v>
      </c>
      <c r="W172" s="16">
        <f>'Import Volumes TD'!N114</f>
        <v>0</v>
      </c>
      <c r="X172" s="16">
        <f>'Import Volumes TD'!O114</f>
        <v>135024.24585406281</v>
      </c>
      <c r="Z172" s="16">
        <f>'Import Volumes TD'!W114</f>
        <v>0</v>
      </c>
      <c r="AA172" s="16">
        <f>'Import Volumes TD'!X114</f>
        <v>0</v>
      </c>
      <c r="AB172" s="16">
        <f>'Import Volumes TD'!Y114</f>
        <v>0</v>
      </c>
    </row>
    <row r="174" spans="2:28">
      <c r="B174" s="2" t="s">
        <v>48</v>
      </c>
      <c r="H174" s="2" t="s">
        <v>50</v>
      </c>
      <c r="J174" s="4">
        <f>SUM(L174:S174)</f>
        <v>2501019.7290966199</v>
      </c>
      <c r="L174" s="16">
        <f>'Import Volumes TD'!L116</f>
        <v>0</v>
      </c>
      <c r="M174" s="16">
        <f>'Import Volumes TD'!M116</f>
        <v>0</v>
      </c>
      <c r="N174" s="4">
        <f>W174-U174+Z174</f>
        <v>653061.73208333331</v>
      </c>
      <c r="O174" s="4">
        <f>SUM(X171:X174)+U174+SUM(AA171:AA174)</f>
        <v>761009.55715101084</v>
      </c>
      <c r="P174" s="16">
        <f>'Import Volumes TD'!P116</f>
        <v>0</v>
      </c>
      <c r="Q174" s="4">
        <f>'Import Volumes TD'!Q116+AB174</f>
        <v>627718.19236363634</v>
      </c>
      <c r="R174" s="16">
        <f>'Import Volumes TD'!R116</f>
        <v>311281.27101892902</v>
      </c>
      <c r="S174" s="16">
        <f>'Import Volumes TD'!S116</f>
        <v>147948.97647971055</v>
      </c>
      <c r="U174" s="16">
        <f>'Import Volumes TD'!U116</f>
        <v>68515.747916666674</v>
      </c>
      <c r="W174" s="16">
        <f>'Import Volumes TD'!N116</f>
        <v>717544.48</v>
      </c>
      <c r="X174" s="16">
        <f>'Import Volumes TD'!O116</f>
        <v>0</v>
      </c>
      <c r="Z174" s="16">
        <f>'Import Volumes TD'!W116</f>
        <v>4033</v>
      </c>
      <c r="AA174" s="16">
        <f>'Import Volumes TD'!X116</f>
        <v>0</v>
      </c>
      <c r="AB174" s="16">
        <f>'Import Volumes TD'!Y116</f>
        <v>15077</v>
      </c>
    </row>
    <row r="178" spans="2:28">
      <c r="B178" s="10" t="s">
        <v>52</v>
      </c>
      <c r="T178" s="2"/>
      <c r="U178" s="2"/>
      <c r="V178" s="2"/>
      <c r="W178" s="2"/>
      <c r="X178" s="2"/>
      <c r="Z178" s="2"/>
      <c r="AA178" s="2"/>
      <c r="AB178" s="2"/>
    </row>
    <row r="180" spans="2:28">
      <c r="B180" s="10" t="s">
        <v>53</v>
      </c>
      <c r="T180" s="2"/>
      <c r="U180" s="2"/>
      <c r="V180" s="2"/>
      <c r="W180" s="2"/>
      <c r="X180" s="2"/>
      <c r="Z180" s="2"/>
      <c r="AA180" s="2"/>
      <c r="AB180" s="2"/>
    </row>
    <row r="181" spans="2:28">
      <c r="B181" s="2" t="s">
        <v>54</v>
      </c>
      <c r="H181" s="2" t="s">
        <v>50</v>
      </c>
      <c r="J181" s="4">
        <f>SUM(L181:S181)</f>
        <v>7058139.6033078572</v>
      </c>
      <c r="L181" s="4">
        <f>SUM(L147:L152)</f>
        <v>138097.68023686259</v>
      </c>
      <c r="M181" s="4">
        <f>SUM(M147:M152)</f>
        <v>188069.72570814966</v>
      </c>
      <c r="N181" s="4">
        <f t="shared" ref="N181:O181" si="31">SUM(N147:N152)</f>
        <v>1819916.1343031104</v>
      </c>
      <c r="O181" s="4">
        <f t="shared" si="31"/>
        <v>2461916.4311944451</v>
      </c>
      <c r="P181" s="4">
        <f>SUM(P147:P152)</f>
        <v>102194.03996662526</v>
      </c>
      <c r="Q181" s="4">
        <f>SUM(Q147:Q152)</f>
        <v>1899551.4324447045</v>
      </c>
      <c r="R181" s="4">
        <f>SUM(R147:R152)</f>
        <v>51332.70420308441</v>
      </c>
      <c r="S181" s="4">
        <f>SUM(S147:S152)</f>
        <v>397061.45525087614</v>
      </c>
      <c r="T181" s="2"/>
      <c r="U181" s="2"/>
      <c r="V181" s="2"/>
      <c r="W181" s="2"/>
      <c r="X181" s="2"/>
      <c r="Z181" s="2"/>
      <c r="AA181" s="2"/>
      <c r="AB181" s="2"/>
    </row>
    <row r="182" spans="2:28">
      <c r="B182" s="2" t="s">
        <v>55</v>
      </c>
      <c r="H182" s="2" t="s">
        <v>50</v>
      </c>
      <c r="J182" s="4">
        <f>SUM(L182:S182)</f>
        <v>22363248.714379068</v>
      </c>
      <c r="L182" s="4">
        <f>SUMPRODUCT($J$12:$J$17,L147:L152)</f>
        <v>469652.12421062688</v>
      </c>
      <c r="M182" s="4">
        <f>SUMPRODUCT($J$12:$J$17,M147:M152)</f>
        <v>604657.27995448548</v>
      </c>
      <c r="N182" s="4">
        <f t="shared" ref="N182:O182" si="32">SUMPRODUCT($J$12:$J$17,N147:N152)</f>
        <v>5908164.8947750004</v>
      </c>
      <c r="O182" s="4">
        <f t="shared" si="32"/>
        <v>7778532.9843855351</v>
      </c>
      <c r="P182" s="4">
        <f>SUMPRODUCT($J$12:$J$17,P147:P152)</f>
        <v>338739.2107520462</v>
      </c>
      <c r="Q182" s="4">
        <f>SUMPRODUCT($J$12:$J$17,Q147:Q152)</f>
        <v>5790937.8908902081</v>
      </c>
      <c r="R182" s="4">
        <f>SUMPRODUCT($J$12:$J$17,R147:R152)</f>
        <v>163253.97565149193</v>
      </c>
      <c r="S182" s="4">
        <f>SUMPRODUCT($J$12:$J$17,S147:S152)</f>
        <v>1309310.3537596776</v>
      </c>
      <c r="T182" s="2"/>
      <c r="U182" s="2"/>
      <c r="V182" s="2"/>
      <c r="W182" s="2"/>
      <c r="X182" s="2"/>
      <c r="Z182" s="2"/>
      <c r="AA182" s="2"/>
      <c r="AB182" s="2"/>
    </row>
    <row r="184" spans="2:28">
      <c r="B184" s="10" t="s">
        <v>56</v>
      </c>
      <c r="T184" s="2"/>
      <c r="U184" s="2"/>
      <c r="V184" s="2"/>
      <c r="W184" s="2"/>
      <c r="X184" s="2"/>
      <c r="Z184" s="2"/>
      <c r="AA184" s="2"/>
      <c r="AB184" s="2"/>
    </row>
    <row r="185" spans="2:28">
      <c r="B185" s="2" t="s">
        <v>54</v>
      </c>
      <c r="H185" s="2" t="s">
        <v>50</v>
      </c>
      <c r="J185" s="4">
        <f>SUM(L185:S185)</f>
        <v>28193.853744951371</v>
      </c>
      <c r="L185" s="4">
        <f>SUM(L155:L159)</f>
        <v>490.92307692307691</v>
      </c>
      <c r="M185" s="4">
        <f>SUM(M155:M159)</f>
        <v>549.18181818181813</v>
      </c>
      <c r="N185" s="4">
        <f t="shared" ref="N185:O185" si="33">SUM(N155:N159)</f>
        <v>7154.5455555555554</v>
      </c>
      <c r="O185" s="4">
        <f t="shared" si="33"/>
        <v>9754.0000821697049</v>
      </c>
      <c r="P185" s="4">
        <f>SUM(P155:P159)</f>
        <v>335.52000000000004</v>
      </c>
      <c r="Q185" s="4">
        <f>SUM(Q155:Q159)</f>
        <v>7596.0865454545456</v>
      </c>
      <c r="R185" s="4">
        <f>SUM(R155:R159)</f>
        <v>689.59666666666669</v>
      </c>
      <c r="S185" s="4">
        <f>SUM(S155:S159)</f>
        <v>1624</v>
      </c>
      <c r="T185" s="2"/>
      <c r="U185" s="2"/>
      <c r="V185" s="2"/>
      <c r="W185" s="2"/>
      <c r="X185" s="2"/>
      <c r="Z185" s="2"/>
      <c r="AA185" s="2"/>
      <c r="AB185" s="2"/>
    </row>
    <row r="186" spans="2:28">
      <c r="B186" s="2" t="s">
        <v>55</v>
      </c>
      <c r="H186" s="2" t="s">
        <v>50</v>
      </c>
      <c r="J186" s="4">
        <f>SUM(L186:S186)</f>
        <v>2076158.9976196215</v>
      </c>
      <c r="L186" s="4">
        <f>SUMPRODUCT($J$20:$J$24,L155:L159)</f>
        <v>32410</v>
      </c>
      <c r="M186" s="4">
        <f>SUMPRODUCT($J$20:$J$24,M155:M159)</f>
        <v>37822.727272727272</v>
      </c>
      <c r="N186" s="4">
        <f t="shared" ref="N186:O186" si="34">SUMPRODUCT($J$20:$J$24,N155:N159)</f>
        <v>532118.69356492255</v>
      </c>
      <c r="O186" s="4">
        <f t="shared" si="34"/>
        <v>688197.42953804892</v>
      </c>
      <c r="P186" s="4">
        <f>SUMPRODUCT($J$20:$J$24,P155:P159)</f>
        <v>22389.200000000001</v>
      </c>
      <c r="Q186" s="4">
        <f>SUMPRODUCT($J$20:$J$24,Q155:Q159)</f>
        <v>594914.505</v>
      </c>
      <c r="R186" s="4">
        <f>SUMPRODUCT($J$20:$J$24,R155:R159)</f>
        <v>62106.442243922524</v>
      </c>
      <c r="S186" s="4">
        <f>SUMPRODUCT($J$20:$J$24,S155:S159)</f>
        <v>106200</v>
      </c>
      <c r="T186" s="2"/>
      <c r="U186" s="2"/>
      <c r="V186" s="2"/>
      <c r="W186" s="2"/>
      <c r="X186" s="2"/>
      <c r="Z186" s="2"/>
      <c r="AA186" s="2"/>
      <c r="AB186" s="2"/>
    </row>
    <row r="188" spans="2:28">
      <c r="B188" s="10" t="s">
        <v>57</v>
      </c>
      <c r="T188" s="2"/>
      <c r="U188" s="2"/>
      <c r="V188" s="2"/>
      <c r="W188" s="2"/>
      <c r="X188" s="2"/>
      <c r="Z188" s="2"/>
      <c r="AA188" s="2"/>
      <c r="AB188" s="2"/>
    </row>
    <row r="189" spans="2:28">
      <c r="B189" s="2" t="s">
        <v>54</v>
      </c>
      <c r="H189" s="2" t="s">
        <v>50</v>
      </c>
      <c r="J189" s="4">
        <f>SUM(L189:S189)</f>
        <v>8954.8618957874241</v>
      </c>
      <c r="L189" s="16">
        <f>L164</f>
        <v>115</v>
      </c>
      <c r="M189" s="16">
        <f>M164</f>
        <v>183</v>
      </c>
      <c r="N189" s="16">
        <f t="shared" ref="N189:O189" si="35">N164</f>
        <v>2151.2033385579944</v>
      </c>
      <c r="O189" s="16">
        <f t="shared" si="35"/>
        <v>2907.7698101083606</v>
      </c>
      <c r="P189" s="16">
        <f>P164</f>
        <v>91.8</v>
      </c>
      <c r="Q189" s="16">
        <f>Q164</f>
        <v>2104.6125454545454</v>
      </c>
      <c r="R189" s="16">
        <f>R164</f>
        <v>905.27083333333337</v>
      </c>
      <c r="S189" s="16">
        <f>S164</f>
        <v>496.20536833319113</v>
      </c>
      <c r="T189" s="2"/>
      <c r="U189" s="2"/>
      <c r="V189" s="2"/>
      <c r="W189" s="2"/>
      <c r="X189" s="2"/>
      <c r="Z189" s="2"/>
      <c r="AA189" s="2"/>
      <c r="AB189" s="2"/>
    </row>
    <row r="190" spans="2:28">
      <c r="B190" s="2" t="s">
        <v>58</v>
      </c>
      <c r="H190" s="2" t="s">
        <v>50</v>
      </c>
      <c r="J190" s="4">
        <f>SUM(L190:S190)</f>
        <v>21407.609090909093</v>
      </c>
      <c r="L190" s="16">
        <f>L172</f>
        <v>7125.5</v>
      </c>
      <c r="M190" s="16">
        <f>M172</f>
        <v>10888.909090909092</v>
      </c>
      <c r="N190" s="16">
        <f t="shared" ref="N190:O190" si="36">N172</f>
        <v>0</v>
      </c>
      <c r="O190" s="16">
        <f t="shared" si="36"/>
        <v>0</v>
      </c>
      <c r="P190" s="16">
        <f>P172</f>
        <v>3393.2</v>
      </c>
      <c r="Q190" s="16">
        <f>Q172</f>
        <v>0</v>
      </c>
      <c r="R190" s="16">
        <f>R172</f>
        <v>0</v>
      </c>
      <c r="S190" s="16">
        <f>S172</f>
        <v>0</v>
      </c>
      <c r="T190" s="2"/>
      <c r="U190" s="2"/>
      <c r="V190" s="2"/>
      <c r="W190" s="2"/>
      <c r="X190" s="2"/>
      <c r="Z190" s="2"/>
      <c r="AA190" s="2"/>
      <c r="AB190" s="2"/>
    </row>
    <row r="191" spans="2:28">
      <c r="B191" s="2" t="s">
        <v>59</v>
      </c>
      <c r="H191" s="2" t="s">
        <v>50</v>
      </c>
      <c r="J191" s="4">
        <f>SUM(L191:S191)</f>
        <v>100430.81060606061</v>
      </c>
      <c r="L191" s="16">
        <f>L171</f>
        <v>23917.583333333332</v>
      </c>
      <c r="M191" s="16">
        <f>M171</f>
        <v>51224.727272727272</v>
      </c>
      <c r="N191" s="16">
        <f t="shared" ref="N191:O191" si="37">N171</f>
        <v>0</v>
      </c>
      <c r="O191" s="16">
        <f t="shared" si="37"/>
        <v>0</v>
      </c>
      <c r="P191" s="16">
        <f>P171</f>
        <v>25288.5</v>
      </c>
      <c r="Q191" s="16">
        <f>Q171</f>
        <v>0</v>
      </c>
      <c r="R191" s="16">
        <f>R171</f>
        <v>0</v>
      </c>
      <c r="S191" s="16">
        <f>S171</f>
        <v>0</v>
      </c>
      <c r="T191" s="2"/>
      <c r="U191" s="2"/>
      <c r="V191" s="2"/>
      <c r="W191" s="2"/>
      <c r="X191" s="2"/>
      <c r="Z191" s="2"/>
      <c r="AA191" s="2"/>
      <c r="AB191" s="2"/>
    </row>
    <row r="192" spans="2:28">
      <c r="B192" s="2" t="s">
        <v>60</v>
      </c>
      <c r="H192" s="2" t="s">
        <v>50</v>
      </c>
      <c r="J192" s="4">
        <f>SUM(L192:S192)</f>
        <v>2501019.7290966199</v>
      </c>
      <c r="L192" s="16">
        <f>L174</f>
        <v>0</v>
      </c>
      <c r="M192" s="16">
        <f>M174</f>
        <v>0</v>
      </c>
      <c r="N192" s="16">
        <f t="shared" ref="N192:O192" si="38">N174</f>
        <v>653061.73208333331</v>
      </c>
      <c r="O192" s="16">
        <f t="shared" si="38"/>
        <v>761009.55715101084</v>
      </c>
      <c r="P192" s="16">
        <f>P174</f>
        <v>0</v>
      </c>
      <c r="Q192" s="16">
        <f>Q174</f>
        <v>627718.19236363634</v>
      </c>
      <c r="R192" s="16">
        <f>R174</f>
        <v>311281.27101892902</v>
      </c>
      <c r="S192" s="16">
        <f>S174</f>
        <v>147948.97647971055</v>
      </c>
      <c r="T192" s="2"/>
      <c r="U192" s="2"/>
      <c r="V192" s="2"/>
      <c r="W192" s="2"/>
      <c r="X192" s="2"/>
      <c r="Z192" s="2"/>
      <c r="AA192" s="2"/>
      <c r="AB192" s="2"/>
    </row>
    <row r="193" spans="2:28">
      <c r="B193" s="2" t="s">
        <v>61</v>
      </c>
      <c r="H193" s="2" t="s">
        <v>50</v>
      </c>
      <c r="J193" s="4">
        <f>SUM(L193:S193)</f>
        <v>2622858.1487935898</v>
      </c>
      <c r="L193" s="4">
        <f>SUM(L190:L192)</f>
        <v>31043.083333333332</v>
      </c>
      <c r="M193" s="4">
        <f>SUM(M190:M192)</f>
        <v>62113.636363636368</v>
      </c>
      <c r="N193" s="4">
        <f t="shared" ref="N193:O193" si="39">SUM(N190:N192)</f>
        <v>653061.73208333331</v>
      </c>
      <c r="O193" s="4">
        <f t="shared" si="39"/>
        <v>761009.55715101084</v>
      </c>
      <c r="P193" s="4">
        <f>SUM(P190:P192)</f>
        <v>28681.7</v>
      </c>
      <c r="Q193" s="4">
        <f>SUM(Q190:Q192)</f>
        <v>627718.19236363634</v>
      </c>
      <c r="R193" s="4">
        <f>SUM(R190:R192)</f>
        <v>311281.27101892902</v>
      </c>
      <c r="S193" s="4">
        <f>SUM(S190:S192)</f>
        <v>147948.97647971055</v>
      </c>
    </row>
    <row r="197" spans="2:28" s="5" customFormat="1">
      <c r="B197" s="5" t="s">
        <v>67</v>
      </c>
      <c r="D197" s="13" t="s">
        <v>21</v>
      </c>
      <c r="H197" s="5" t="s">
        <v>0</v>
      </c>
      <c r="J197" s="13" t="s">
        <v>6</v>
      </c>
      <c r="K197" s="13"/>
      <c r="L197" s="13" t="s">
        <v>1</v>
      </c>
      <c r="M197" s="13" t="s">
        <v>225</v>
      </c>
      <c r="N197" s="13" t="s">
        <v>51</v>
      </c>
      <c r="O197" s="13" t="s">
        <v>2</v>
      </c>
      <c r="P197" s="13" t="s">
        <v>3</v>
      </c>
      <c r="Q197" s="13" t="s">
        <v>4</v>
      </c>
      <c r="R197" s="13" t="s">
        <v>5</v>
      </c>
      <c r="S197" s="13" t="s">
        <v>22</v>
      </c>
      <c r="T197" s="13"/>
      <c r="U197" s="13" t="s">
        <v>25</v>
      </c>
      <c r="V197" s="13"/>
      <c r="W197" s="13" t="s">
        <v>23</v>
      </c>
      <c r="X197" s="13" t="s">
        <v>24</v>
      </c>
      <c r="Z197" s="13" t="s">
        <v>233</v>
      </c>
      <c r="AA197" s="13" t="s">
        <v>234</v>
      </c>
      <c r="AB197" s="13" t="s">
        <v>235</v>
      </c>
    </row>
    <row r="199" spans="2:28">
      <c r="B199" s="10" t="s">
        <v>63</v>
      </c>
    </row>
    <row r="201" spans="2:28">
      <c r="B201" s="10" t="s">
        <v>30</v>
      </c>
    </row>
    <row r="202" spans="2:28">
      <c r="N202" s="15"/>
    </row>
    <row r="203" spans="2:28">
      <c r="B203" s="10" t="s">
        <v>31</v>
      </c>
    </row>
    <row r="204" spans="2:28">
      <c r="B204" s="2" t="s">
        <v>32</v>
      </c>
      <c r="H204" s="2" t="s">
        <v>50</v>
      </c>
      <c r="J204" s="4">
        <f t="shared" ref="J204:J209" si="40">SUM(L204:S204)</f>
        <v>763040.39516869839</v>
      </c>
      <c r="L204" s="16">
        <f>'Aanpassingen volumes TD'!L206</f>
        <v>7652.6153846153848</v>
      </c>
      <c r="M204" s="16">
        <f>'Aanpassingen volumes TD'!M206</f>
        <v>15322.78171703316</v>
      </c>
      <c r="N204" s="4">
        <f>W204-U204+Z204</f>
        <v>149933.67301035646</v>
      </c>
      <c r="O204" s="4">
        <f t="shared" ref="O204:O209" si="41">X204+U204+AA204</f>
        <v>269300.30041728297</v>
      </c>
      <c r="P204" s="16">
        <f>'Aanpassingen volumes TD'!P206</f>
        <v>5373.2</v>
      </c>
      <c r="Q204" s="4">
        <f>'Aanpassingen volumes TD'!Q206+AB204</f>
        <v>281744.65615089232</v>
      </c>
      <c r="R204" s="16">
        <f>'Aanpassingen volumes TD'!R206</f>
        <v>5298.6204219515048</v>
      </c>
      <c r="S204" s="16">
        <f>'Aanpassingen volumes TD'!S206</f>
        <v>28414.548066566545</v>
      </c>
      <c r="U204" s="16">
        <f>'Import Volumes TD'!U125</f>
        <v>12869.508636495397</v>
      </c>
      <c r="W204" s="16">
        <f>'Aanpassingen volumes TD'!N206</f>
        <v>162803.18164685185</v>
      </c>
      <c r="X204" s="16">
        <f>'Aanpassingen volumes TD'!O206</f>
        <v>256430.79178078755</v>
      </c>
      <c r="Z204" s="16">
        <f>'Import Volumes TD'!W125</f>
        <v>0</v>
      </c>
      <c r="AA204" s="16">
        <f>'Import Volumes TD'!X125</f>
        <v>0</v>
      </c>
      <c r="AB204" s="16">
        <f>'Import Volumes TD'!Y125</f>
        <v>0</v>
      </c>
    </row>
    <row r="205" spans="2:28">
      <c r="B205" s="2" t="s">
        <v>33</v>
      </c>
      <c r="H205" s="2" t="s">
        <v>50</v>
      </c>
      <c r="J205" s="4">
        <f t="shared" si="40"/>
        <v>5999216.3242120063</v>
      </c>
      <c r="L205" s="16">
        <f>'Aanpassingen volumes TD'!L207</f>
        <v>123331.61538461539</v>
      </c>
      <c r="M205" s="16">
        <f>'Aanpassingen volumes TD'!M207</f>
        <v>165429.67858203911</v>
      </c>
      <c r="N205" s="4">
        <f t="shared" ref="N205:N209" si="42">W205-U205+Z205</f>
        <v>1581734.295219742</v>
      </c>
      <c r="O205" s="4">
        <f t="shared" si="41"/>
        <v>2091231.3200516806</v>
      </c>
      <c r="P205" s="16">
        <f>'Aanpassingen volumes TD'!P207</f>
        <v>90917.8</v>
      </c>
      <c r="Q205" s="4">
        <f>'Aanpassingen volumes TD'!Q207+AB205</f>
        <v>1554075.1853029886</v>
      </c>
      <c r="R205" s="16">
        <f>'Aanpassingen volumes TD'!R207</f>
        <v>44260.641931246901</v>
      </c>
      <c r="S205" s="16">
        <f>'Aanpassingen volumes TD'!S207</f>
        <v>348235.78773969418</v>
      </c>
      <c r="U205" s="16">
        <f>'Import Volumes TD'!U126</f>
        <v>195060.97758340603</v>
      </c>
      <c r="W205" s="16">
        <f>'Aanpassingen volumes TD'!N207</f>
        <v>1776795.272803148</v>
      </c>
      <c r="X205" s="16">
        <f>'Aanpassingen volumes TD'!O207</f>
        <v>1896170.3424682745</v>
      </c>
      <c r="Z205" s="16">
        <f>'Import Volumes TD'!W126</f>
        <v>0</v>
      </c>
      <c r="AA205" s="16">
        <f>'Import Volumes TD'!X126</f>
        <v>0</v>
      </c>
      <c r="AB205" s="16">
        <f>'Import Volumes TD'!Y126</f>
        <v>0</v>
      </c>
    </row>
    <row r="206" spans="2:28">
      <c r="B206" s="2" t="s">
        <v>34</v>
      </c>
      <c r="H206" s="2" t="s">
        <v>50</v>
      </c>
      <c r="J206" s="4">
        <f t="shared" si="40"/>
        <v>201792.29272816423</v>
      </c>
      <c r="L206" s="16">
        <f>'Aanpassingen volumes TD'!L208</f>
        <v>5030.3076923076924</v>
      </c>
      <c r="M206" s="16">
        <f>'Aanpassingen volumes TD'!M208</f>
        <v>4545.8755154341925</v>
      </c>
      <c r="N206" s="4">
        <f t="shared" si="42"/>
        <v>60062.239471077039</v>
      </c>
      <c r="O206" s="4">
        <f t="shared" si="41"/>
        <v>70595.092140259192</v>
      </c>
      <c r="P206" s="16">
        <f>'Aanpassingen volumes TD'!P208</f>
        <v>4360.3</v>
      </c>
      <c r="Q206" s="4">
        <f>'Aanpassingen volumes TD'!Q208+AB206</f>
        <v>42402.756082016662</v>
      </c>
      <c r="R206" s="16">
        <f>'Aanpassingen volumes TD'!R208</f>
        <v>1184.0534552798517</v>
      </c>
      <c r="S206" s="16">
        <f>'Aanpassingen volumes TD'!S208</f>
        <v>13611.668371789623</v>
      </c>
      <c r="U206" s="16">
        <f>'Import Volumes TD'!U127</f>
        <v>7204.4537841081547</v>
      </c>
      <c r="W206" s="16">
        <f>'Aanpassingen volumes TD'!N208</f>
        <v>67266.693255185193</v>
      </c>
      <c r="X206" s="16">
        <f>'Aanpassingen volumes TD'!O208</f>
        <v>63390.63835615103</v>
      </c>
      <c r="Z206" s="16">
        <f>'Import Volumes TD'!W127</f>
        <v>0</v>
      </c>
      <c r="AA206" s="16">
        <f>'Import Volumes TD'!X127</f>
        <v>0</v>
      </c>
      <c r="AB206" s="16">
        <f>'Import Volumes TD'!Y127</f>
        <v>0</v>
      </c>
    </row>
    <row r="207" spans="2:28">
      <c r="B207" s="2" t="s">
        <v>35</v>
      </c>
      <c r="H207" s="2" t="s">
        <v>50</v>
      </c>
      <c r="J207" s="4">
        <f t="shared" si="40"/>
        <v>27988.368856889017</v>
      </c>
      <c r="L207" s="16">
        <f>'Aanpassingen volumes TD'!L209</f>
        <v>71.92307692307692</v>
      </c>
      <c r="M207" s="16">
        <f>'Aanpassingen volumes TD'!M209</f>
        <v>148.98727824109551</v>
      </c>
      <c r="N207" s="4">
        <f t="shared" si="42"/>
        <v>5046.8410628876145</v>
      </c>
      <c r="O207" s="4">
        <f t="shared" si="41"/>
        <v>11427.506285808318</v>
      </c>
      <c r="P207" s="16">
        <f>'Aanpassingen volumes TD'!P209</f>
        <v>666.8</v>
      </c>
      <c r="Q207" s="4">
        <f>'Aanpassingen volumes TD'!Q209+AB207</f>
        <v>7877.2335083199996</v>
      </c>
      <c r="R207" s="16">
        <f>'Aanpassingen volumes TD'!R209</f>
        <v>368.72697798156412</v>
      </c>
      <c r="S207" s="16">
        <f>'Aanpassingen volumes TD'!S209</f>
        <v>2380.3506667273473</v>
      </c>
      <c r="U207" s="16">
        <f>'Import Volumes TD'!U128</f>
        <v>624.31176526053366</v>
      </c>
      <c r="W207" s="16">
        <f>'Aanpassingen volumes TD'!N209</f>
        <v>5671.1528281481478</v>
      </c>
      <c r="X207" s="16">
        <f>'Aanpassingen volumes TD'!O209</f>
        <v>10803.194520547784</v>
      </c>
      <c r="Z207" s="16">
        <f>'Import Volumes TD'!W128</f>
        <v>0</v>
      </c>
      <c r="AA207" s="16">
        <f>'Import Volumes TD'!X128</f>
        <v>0</v>
      </c>
      <c r="AB207" s="16">
        <f>'Import Volumes TD'!Y128</f>
        <v>0</v>
      </c>
    </row>
    <row r="208" spans="2:28">
      <c r="B208" s="2" t="s">
        <v>36</v>
      </c>
      <c r="H208" s="2" t="s">
        <v>50</v>
      </c>
      <c r="J208" s="4">
        <f t="shared" si="40"/>
        <v>67700.413100915874</v>
      </c>
      <c r="L208" s="16">
        <f>'Aanpassingen volumes TD'!L210</f>
        <v>2066.7692307692309</v>
      </c>
      <c r="M208" s="16">
        <f>'Aanpassingen volumes TD'!M210</f>
        <v>2488.9239149671971</v>
      </c>
      <c r="N208" s="4">
        <f t="shared" si="42"/>
        <v>21128.862904680725</v>
      </c>
      <c r="O208" s="4">
        <f t="shared" si="41"/>
        <v>22007.389621321228</v>
      </c>
      <c r="P208" s="16">
        <f>'Aanpassingen volumes TD'!P210</f>
        <v>998.80000000000007</v>
      </c>
      <c r="Q208" s="4">
        <f>'Aanpassingen volumes TD'!Q210+AB208</f>
        <v>13808.622743975555</v>
      </c>
      <c r="R208" s="16">
        <f>'Aanpassingen volumes TD'!R210</f>
        <v>380.61730273254614</v>
      </c>
      <c r="S208" s="16">
        <f>'Aanpassingen volumes TD'!S210</f>
        <v>4820.4273824693946</v>
      </c>
      <c r="U208" s="16">
        <f>'Import Volumes TD'!U129</f>
        <v>2745.7348268007504</v>
      </c>
      <c r="W208" s="16">
        <f>'Aanpassingen volumes TD'!N210</f>
        <v>23874.597731481477</v>
      </c>
      <c r="X208" s="16">
        <f>'Aanpassingen volumes TD'!O210</f>
        <v>19261.654794520477</v>
      </c>
      <c r="Z208" s="16">
        <f>'Import Volumes TD'!W129</f>
        <v>0</v>
      </c>
      <c r="AA208" s="16">
        <f>'Import Volumes TD'!X129</f>
        <v>0</v>
      </c>
      <c r="AB208" s="16">
        <f>'Import Volumes TD'!Y129</f>
        <v>0</v>
      </c>
    </row>
    <row r="209" spans="2:28">
      <c r="B209" s="2" t="s">
        <v>37</v>
      </c>
      <c r="H209" s="2" t="s">
        <v>50</v>
      </c>
      <c r="J209" s="4">
        <f t="shared" si="40"/>
        <v>25250.39633984102</v>
      </c>
      <c r="L209" s="16">
        <f>'Aanpassingen volumes TD'!L211</f>
        <v>666.15384615384619</v>
      </c>
      <c r="M209" s="16">
        <f>'Aanpassingen volumes TD'!M211</f>
        <v>646.16899759039927</v>
      </c>
      <c r="N209" s="4">
        <f t="shared" si="42"/>
        <v>7016.2759829478155</v>
      </c>
      <c r="O209" s="4">
        <f t="shared" si="41"/>
        <v>8601.9020238913545</v>
      </c>
      <c r="P209" s="16">
        <f>'Aanpassingen volumes TD'!P211</f>
        <v>360.6</v>
      </c>
      <c r="Q209" s="4">
        <f>'Aanpassingen volumes TD'!Q211+AB209</f>
        <v>6009.7416048411114</v>
      </c>
      <c r="R209" s="16">
        <f>'Aanpassingen volumes TD'!R211</f>
        <v>263.31827708022109</v>
      </c>
      <c r="S209" s="16">
        <f>'Aanpassingen volumes TD'!S211</f>
        <v>1686.2356073362766</v>
      </c>
      <c r="U209" s="16">
        <f>'Import Volumes TD'!U130</f>
        <v>804.4444896447767</v>
      </c>
      <c r="W209" s="16">
        <f>'Aanpassingen volumes TD'!N211</f>
        <v>7820.7204725925922</v>
      </c>
      <c r="X209" s="16">
        <f>'Aanpassingen volumes TD'!O211</f>
        <v>7797.4575342465769</v>
      </c>
      <c r="Z209" s="16">
        <f>'Import Volumes TD'!W130</f>
        <v>0</v>
      </c>
      <c r="AA209" s="16">
        <f>'Import Volumes TD'!X130</f>
        <v>0</v>
      </c>
      <c r="AB209" s="16">
        <f>'Import Volumes TD'!Y130</f>
        <v>0</v>
      </c>
    </row>
    <row r="211" spans="2:28">
      <c r="B211" s="10" t="s">
        <v>38</v>
      </c>
    </row>
    <row r="212" spans="2:28">
      <c r="B212" s="2" t="s">
        <v>39</v>
      </c>
      <c r="H212" s="2" t="s">
        <v>50</v>
      </c>
      <c r="J212" s="4">
        <f>SUM(L212:S212)</f>
        <v>9409.4634408075981</v>
      </c>
      <c r="L212" s="16">
        <f>'Import Volumes TD'!L133</f>
        <v>231.92307692307693</v>
      </c>
      <c r="M212" s="16">
        <f>'Import Volumes TD'!M133</f>
        <v>196.6565379825654</v>
      </c>
      <c r="N212" s="4">
        <f>W212-U212+Z212</f>
        <v>2420.4126161756717</v>
      </c>
      <c r="O212" s="4">
        <f t="shared" ref="O212:O216" si="43">X212+U212+AA212</f>
        <v>3318.8390515017086</v>
      </c>
      <c r="P212" s="16">
        <f>'Import Volumes TD'!P133</f>
        <v>141.04</v>
      </c>
      <c r="Q212" s="4">
        <f>'Import Volumes TD'!Q133+AB212</f>
        <v>2232.3807499999998</v>
      </c>
      <c r="R212" s="16">
        <f>'Import Volumes TD'!R133</f>
        <v>125.21140822457608</v>
      </c>
      <c r="S212" s="16">
        <f>'Import Volumes TD'!S133</f>
        <v>743</v>
      </c>
      <c r="U212" s="16">
        <f>'Import Volumes TD'!U133</f>
        <v>249.5873838243283</v>
      </c>
      <c r="W212" s="16">
        <f>'Import Volumes TD'!N133</f>
        <v>2670</v>
      </c>
      <c r="X212" s="16">
        <f>'Import Volumes TD'!O133</f>
        <v>3069.2516676773803</v>
      </c>
      <c r="Z212" s="16">
        <f>'Import Volumes TD'!W133</f>
        <v>0</v>
      </c>
      <c r="AA212" s="16">
        <f>'Import Volumes TD'!X133</f>
        <v>0</v>
      </c>
      <c r="AB212" s="16">
        <f>'Import Volumes TD'!Y133</f>
        <v>0</v>
      </c>
    </row>
    <row r="213" spans="2:28">
      <c r="B213" s="2" t="s">
        <v>40</v>
      </c>
      <c r="H213" s="2" t="s">
        <v>50</v>
      </c>
      <c r="J213" s="4">
        <f>SUM(L213:S213)</f>
        <v>11258.837054608908</v>
      </c>
      <c r="L213" s="16">
        <f>'Import Volumes TD'!L134</f>
        <v>161.46153846153845</v>
      </c>
      <c r="M213" s="16">
        <f>'Import Volumes TD'!M134</f>
        <v>238.03880901166079</v>
      </c>
      <c r="N213" s="4">
        <f t="shared" ref="N213:N216" si="44">W213-U213+Z213</f>
        <v>2767.8471622631978</v>
      </c>
      <c r="O213" s="4">
        <f t="shared" si="43"/>
        <v>4114.7879814258768</v>
      </c>
      <c r="P213" s="16">
        <f>'Import Volumes TD'!P134</f>
        <v>132.51</v>
      </c>
      <c r="Q213" s="4">
        <f>'Import Volumes TD'!Q134+AB213</f>
        <v>3107.9950000000003</v>
      </c>
      <c r="R213" s="16">
        <f>'Import Volumes TD'!R134</f>
        <v>223.19656344663437</v>
      </c>
      <c r="S213" s="16">
        <f>'Import Volumes TD'!S134</f>
        <v>513</v>
      </c>
      <c r="U213" s="16">
        <f>'Import Volumes TD'!U134</f>
        <v>302.15283773680221</v>
      </c>
      <c r="W213" s="16">
        <f>'Import Volumes TD'!N134</f>
        <v>3070</v>
      </c>
      <c r="X213" s="16">
        <f>'Import Volumes TD'!O134</f>
        <v>3812.6351436890745</v>
      </c>
      <c r="Z213" s="16">
        <f>'Import Volumes TD'!W134</f>
        <v>0</v>
      </c>
      <c r="AA213" s="16">
        <f>'Import Volumes TD'!X134</f>
        <v>0</v>
      </c>
      <c r="AB213" s="16">
        <f>'Import Volumes TD'!Y134</f>
        <v>0</v>
      </c>
    </row>
    <row r="214" spans="2:28">
      <c r="B214" s="2" t="s">
        <v>41</v>
      </c>
      <c r="H214" s="2" t="s">
        <v>50</v>
      </c>
      <c r="J214" s="4">
        <f>SUM(L214:S214)</f>
        <v>4849.1435439135475</v>
      </c>
      <c r="L214" s="16">
        <f>'Import Volumes TD'!L135</f>
        <v>54.307692307692307</v>
      </c>
      <c r="M214" s="16">
        <f>'Import Volumes TD'!M135</f>
        <v>67.790693988452389</v>
      </c>
      <c r="N214" s="4">
        <f t="shared" si="44"/>
        <v>1218.0074541355034</v>
      </c>
      <c r="O214" s="4">
        <f t="shared" si="43"/>
        <v>1556.1580577183108</v>
      </c>
      <c r="P214" s="16">
        <f>'Import Volumes TD'!P135</f>
        <v>40.76</v>
      </c>
      <c r="Q214" s="4">
        <f>'Import Volumes TD'!Q135+AB214</f>
        <v>1456.2270833333337</v>
      </c>
      <c r="R214" s="16">
        <f>'Import Volumes TD'!R135</f>
        <v>184.8925624302548</v>
      </c>
      <c r="S214" s="16">
        <f>'Import Volumes TD'!S135</f>
        <v>271</v>
      </c>
      <c r="U214" s="16">
        <f>'Import Volumes TD'!U135</f>
        <v>126.99254586449661</v>
      </c>
      <c r="W214" s="16">
        <f>'Import Volumes TD'!N135</f>
        <v>1345</v>
      </c>
      <c r="X214" s="16">
        <f>'Import Volumes TD'!O135</f>
        <v>1429.1655118538142</v>
      </c>
      <c r="Z214" s="16">
        <f>'Import Volumes TD'!W135</f>
        <v>0</v>
      </c>
      <c r="AA214" s="16">
        <f>'Import Volumes TD'!X135</f>
        <v>0</v>
      </c>
      <c r="AB214" s="16">
        <f>'Import Volumes TD'!Y135</f>
        <v>0</v>
      </c>
    </row>
    <row r="215" spans="2:28">
      <c r="B215" s="2" t="s">
        <v>42</v>
      </c>
      <c r="H215" s="2" t="s">
        <v>50</v>
      </c>
      <c r="J215" s="4">
        <f>SUM(L215:S215)</f>
        <v>1553.0633615133509</v>
      </c>
      <c r="L215" s="16">
        <f>'Import Volumes TD'!L136</f>
        <v>36.384615384615387</v>
      </c>
      <c r="M215" s="16">
        <f>'Import Volumes TD'!M136</f>
        <v>38.932004981320048</v>
      </c>
      <c r="N215" s="4">
        <f t="shared" si="44"/>
        <v>398.61838830501591</v>
      </c>
      <c r="O215" s="4">
        <f t="shared" si="43"/>
        <v>524.61564036079812</v>
      </c>
      <c r="P215" s="16">
        <f>'Import Volumes TD'!P136</f>
        <v>19.89</v>
      </c>
      <c r="Q215" s="4">
        <f>'Import Volumes TD'!Q136+AB215</f>
        <v>359.51091666666662</v>
      </c>
      <c r="R215" s="16">
        <f>'Import Volumes TD'!R136</f>
        <v>114.11179581493481</v>
      </c>
      <c r="S215" s="16">
        <f>'Import Volumes TD'!S136</f>
        <v>61</v>
      </c>
      <c r="U215" s="16">
        <f>'Import Volumes TD'!U136</f>
        <v>32.381611694984073</v>
      </c>
      <c r="W215" s="16">
        <f>'Import Volumes TD'!N136</f>
        <v>431</v>
      </c>
      <c r="X215" s="16">
        <f>'Import Volumes TD'!O136</f>
        <v>492.23402866581409</v>
      </c>
      <c r="Z215" s="16">
        <f>'Import Volumes TD'!W136</f>
        <v>0</v>
      </c>
      <c r="AA215" s="16">
        <f>'Import Volumes TD'!X136</f>
        <v>0</v>
      </c>
      <c r="AB215" s="16">
        <f>'Import Volumes TD'!Y136</f>
        <v>0</v>
      </c>
    </row>
    <row r="216" spans="2:28">
      <c r="B216" s="2" t="s">
        <v>43</v>
      </c>
      <c r="H216" s="2" t="s">
        <v>50</v>
      </c>
      <c r="J216" s="4">
        <f>SUM(L216:S216)</f>
        <v>789.10075606458997</v>
      </c>
      <c r="L216" s="16">
        <f>'Import Volumes TD'!L137</f>
        <v>9.3846153846153868</v>
      </c>
      <c r="M216" s="16">
        <f>'Import Volumes TD'!M137</f>
        <v>3.9930261519302617</v>
      </c>
      <c r="N216" s="4">
        <f t="shared" si="44"/>
        <v>231.51589024555523</v>
      </c>
      <c r="O216" s="4">
        <f t="shared" si="43"/>
        <v>130.31744308777812</v>
      </c>
      <c r="P216" s="16">
        <f>'Import Volumes TD'!P137</f>
        <v>3</v>
      </c>
      <c r="Q216" s="4">
        <f>'Import Volumes TD'!Q137+AB216</f>
        <v>361.08766666666668</v>
      </c>
      <c r="R216" s="16">
        <f>'Import Volumes TD'!R137</f>
        <v>31.802114528044296</v>
      </c>
      <c r="S216" s="16">
        <f>'Import Volumes TD'!S137</f>
        <v>18</v>
      </c>
      <c r="U216" s="16">
        <f>'Import Volumes TD'!U137</f>
        <v>21.484109754444784</v>
      </c>
      <c r="W216" s="16">
        <f>'Import Volumes TD'!N137</f>
        <v>253</v>
      </c>
      <c r="X216" s="16">
        <f>'Import Volumes TD'!O137</f>
        <v>108.83333333333334</v>
      </c>
      <c r="Z216" s="16">
        <f>'Import Volumes TD'!W137</f>
        <v>0</v>
      </c>
      <c r="AA216" s="16">
        <f>'Import Volumes TD'!X137</f>
        <v>0</v>
      </c>
      <c r="AB216" s="16">
        <f>'Import Volumes TD'!Y137</f>
        <v>0</v>
      </c>
    </row>
    <row r="219" spans="2:28">
      <c r="B219" s="10" t="s">
        <v>44</v>
      </c>
    </row>
    <row r="221" spans="2:28">
      <c r="B221" s="10" t="s">
        <v>45</v>
      </c>
      <c r="H221" s="2" t="s">
        <v>50</v>
      </c>
      <c r="J221" s="4">
        <f>SUM(L221:S221)</f>
        <v>8897.4111452580855</v>
      </c>
      <c r="L221" s="16">
        <f>'Import Volumes TD'!L142</f>
        <v>112</v>
      </c>
      <c r="M221" s="16">
        <f>'Import Volumes TD'!M142</f>
        <v>178.23416732706892</v>
      </c>
      <c r="N221" s="4">
        <f>W221-U221+Z221</f>
        <v>2138.9813323196549</v>
      </c>
      <c r="O221" s="4">
        <f>X221+U221+AA221</f>
        <v>2913.7674724830658</v>
      </c>
      <c r="P221" s="16">
        <f>'Import Volumes TD'!P142</f>
        <v>89.79</v>
      </c>
      <c r="Q221" s="4">
        <f>'Import Volumes TD'!Q142+AB221</f>
        <v>2083.3046666666664</v>
      </c>
      <c r="R221" s="16">
        <f>'Import Volumes TD'!R142</f>
        <v>885.57730000000004</v>
      </c>
      <c r="S221" s="16">
        <f>'Import Volumes TD'!S142</f>
        <v>495.7562064616281</v>
      </c>
      <c r="U221" s="16">
        <f>'Import Volumes TD'!U142</f>
        <v>225.68413914973212</v>
      </c>
      <c r="W221" s="16">
        <f>'Import Volumes TD'!N142</f>
        <v>2363.6654714693868</v>
      </c>
      <c r="X221" s="16">
        <f>'Import Volumes TD'!O142</f>
        <v>2687.0833333333335</v>
      </c>
      <c r="Z221" s="16">
        <f>'Import Volumes TD'!W142</f>
        <v>1</v>
      </c>
      <c r="AA221" s="16">
        <f>'Import Volumes TD'!X142</f>
        <v>1</v>
      </c>
      <c r="AB221" s="16">
        <f>'Import Volumes TD'!Y142</f>
        <v>8</v>
      </c>
    </row>
    <row r="225" spans="2:28">
      <c r="B225" s="10" t="s">
        <v>49</v>
      </c>
    </row>
    <row r="227" spans="2:28">
      <c r="B227" s="10" t="s">
        <v>45</v>
      </c>
    </row>
    <row r="228" spans="2:28">
      <c r="B228" s="2" t="s">
        <v>46</v>
      </c>
      <c r="H228" s="2" t="s">
        <v>50</v>
      </c>
      <c r="J228" s="4">
        <f>SUM(L228:S228)</f>
        <v>96659.099728291621</v>
      </c>
      <c r="L228" s="16">
        <f>'Import Volumes TD'!L149</f>
        <v>22728</v>
      </c>
      <c r="M228" s="16">
        <f>'Import Volumes TD'!M149</f>
        <v>48741.599728291629</v>
      </c>
      <c r="N228" s="4">
        <f>W228-U228+Z228</f>
        <v>0</v>
      </c>
      <c r="O228" s="31"/>
      <c r="P228" s="16">
        <f>'Import Volumes TD'!P149</f>
        <v>25189.5</v>
      </c>
      <c r="Q228" s="4">
        <f>'Import Volumes TD'!Q149+AB228</f>
        <v>0</v>
      </c>
      <c r="R228" s="16">
        <f>'Import Volumes TD'!R149</f>
        <v>0</v>
      </c>
      <c r="S228" s="16">
        <f>'Import Volumes TD'!S149</f>
        <v>0</v>
      </c>
      <c r="U228" s="16">
        <f>'Import Volumes TD'!U149</f>
        <v>0</v>
      </c>
      <c r="W228" s="16">
        <f>'Import Volumes TD'!N149</f>
        <v>0</v>
      </c>
      <c r="X228" s="16">
        <f>'Import Volumes TD'!O149</f>
        <v>561247.83333333337</v>
      </c>
      <c r="Z228" s="16">
        <f>'Import Volumes TD'!W149</f>
        <v>0</v>
      </c>
      <c r="AA228" s="16">
        <f>'Import Volumes TD'!X149</f>
        <v>6011</v>
      </c>
      <c r="AB228" s="16">
        <f>'Import Volumes TD'!Y149</f>
        <v>0</v>
      </c>
    </row>
    <row r="229" spans="2:28">
      <c r="B229" s="2" t="s">
        <v>47</v>
      </c>
      <c r="H229" s="2" t="s">
        <v>50</v>
      </c>
      <c r="J229" s="4">
        <f>SUM(L229:S229)</f>
        <v>20777.611800445298</v>
      </c>
      <c r="L229" s="16">
        <f>'Import Volumes TD'!L150</f>
        <v>6968.333333333333</v>
      </c>
      <c r="M229" s="16">
        <f>'Import Volumes TD'!M150</f>
        <v>10682.978467111967</v>
      </c>
      <c r="N229" s="4">
        <f>W229-U229+Z229</f>
        <v>0</v>
      </c>
      <c r="O229" s="31"/>
      <c r="P229" s="16">
        <f>'Import Volumes TD'!P150</f>
        <v>3126.3</v>
      </c>
      <c r="Q229" s="4">
        <f>'Import Volumes TD'!Q150+AB229</f>
        <v>0</v>
      </c>
      <c r="R229" s="16">
        <f>'Import Volumes TD'!R150</f>
        <v>0</v>
      </c>
      <c r="S229" s="16">
        <f>'Import Volumes TD'!S150</f>
        <v>0</v>
      </c>
      <c r="U229" s="16">
        <f>'Import Volumes TD'!U150</f>
        <v>0</v>
      </c>
      <c r="W229" s="16">
        <f>'Import Volumes TD'!N150</f>
        <v>0</v>
      </c>
      <c r="X229" s="16">
        <f>'Import Volumes TD'!O150</f>
        <v>133848.98878205128</v>
      </c>
      <c r="Z229" s="16">
        <f>'Import Volumes TD'!W150</f>
        <v>0</v>
      </c>
      <c r="AA229" s="16">
        <f>'Import Volumes TD'!X150</f>
        <v>0</v>
      </c>
      <c r="AB229" s="16">
        <f>'Import Volumes TD'!Y150</f>
        <v>0</v>
      </c>
    </row>
    <row r="231" spans="2:28">
      <c r="B231" s="2" t="s">
        <v>48</v>
      </c>
      <c r="H231" s="2" t="s">
        <v>50</v>
      </c>
      <c r="J231" s="4">
        <f>SUM(L231:S231)</f>
        <v>2507649.7184043727</v>
      </c>
      <c r="L231" s="16">
        <f>'Import Volumes TD'!L152</f>
        <v>0</v>
      </c>
      <c r="M231" s="16">
        <f>'Import Volumes TD'!M152</f>
        <v>0</v>
      </c>
      <c r="N231" s="4">
        <f>W231-U231+Z231</f>
        <v>642936.71626451937</v>
      </c>
      <c r="O231" s="4">
        <f>SUM(X228:X231)+U231+SUM(AA228:AA231)</f>
        <v>768815.18002423178</v>
      </c>
      <c r="P231" s="16">
        <f>'Import Volumes TD'!P152</f>
        <v>0</v>
      </c>
      <c r="Q231" s="4">
        <f>'Import Volumes TD'!Q152+AB231</f>
        <v>647429.45658333343</v>
      </c>
      <c r="R231" s="16">
        <f>'Import Volumes TD'!R152</f>
        <v>307785.52735512593</v>
      </c>
      <c r="S231" s="16">
        <f>'Import Volumes TD'!S152</f>
        <v>140682.8381771624</v>
      </c>
      <c r="U231" s="16">
        <f>'Import Volumes TD'!U152</f>
        <v>67707.357908847174</v>
      </c>
      <c r="W231" s="16">
        <f>'Import Volumes TD'!N152</f>
        <v>706611.07417336653</v>
      </c>
      <c r="X231" s="16">
        <f>'Import Volumes TD'!O152</f>
        <v>0</v>
      </c>
      <c r="Z231" s="16">
        <f>'Import Volumes TD'!W152</f>
        <v>4033</v>
      </c>
      <c r="AA231" s="16">
        <f>'Import Volumes TD'!X152</f>
        <v>0</v>
      </c>
      <c r="AB231" s="16">
        <f>'Import Volumes TD'!Y152</f>
        <v>19356</v>
      </c>
    </row>
    <row r="235" spans="2:28">
      <c r="B235" s="10" t="s">
        <v>52</v>
      </c>
    </row>
    <row r="237" spans="2:28">
      <c r="B237" s="10" t="s">
        <v>53</v>
      </c>
    </row>
    <row r="238" spans="2:28">
      <c r="B238" s="2" t="s">
        <v>54</v>
      </c>
      <c r="H238" s="2" t="s">
        <v>50</v>
      </c>
      <c r="J238" s="4">
        <f>SUM(L238:S238)</f>
        <v>7084988.1904065153</v>
      </c>
      <c r="L238" s="4">
        <f>SUM(L204:L209)</f>
        <v>138819.3846153846</v>
      </c>
      <c r="M238" s="4">
        <f>SUM(M204:M209)</f>
        <v>188582.41600530513</v>
      </c>
      <c r="N238" s="4">
        <f t="shared" ref="N238:O238" si="45">SUM(N204:N209)</f>
        <v>1824922.1876516915</v>
      </c>
      <c r="O238" s="4">
        <f t="shared" si="45"/>
        <v>2473163.5105402437</v>
      </c>
      <c r="P238" s="4">
        <f>SUM(P204:P209)</f>
        <v>102677.50000000001</v>
      </c>
      <c r="Q238" s="4">
        <f>SUM(Q204:Q209)</f>
        <v>1905918.1953930345</v>
      </c>
      <c r="R238" s="4">
        <f>SUM(R204:R209)</f>
        <v>51755.978366272589</v>
      </c>
      <c r="S238" s="4">
        <f>SUM(S204:S209)</f>
        <v>399149.01783458336</v>
      </c>
    </row>
    <row r="239" spans="2:28">
      <c r="B239" s="2" t="s">
        <v>55</v>
      </c>
      <c r="H239" s="2" t="s">
        <v>50</v>
      </c>
      <c r="J239" s="4">
        <f>SUM(L239:S239)</f>
        <v>22347313.528437626</v>
      </c>
      <c r="L239" s="4">
        <f>SUMPRODUCT($J$12:$J$17,L204:L209)</f>
        <v>462097</v>
      </c>
      <c r="M239" s="4">
        <f>SUMPRODUCT($J$12:$J$17,M204:M209)</f>
        <v>604015.34177591826</v>
      </c>
      <c r="N239" s="4">
        <f t="shared" ref="N239:O239" si="46">SUMPRODUCT($J$12:$J$17,N204:N209)</f>
        <v>5894413.9486786854</v>
      </c>
      <c r="O239" s="4">
        <f t="shared" si="46"/>
        <v>7782655.8110190285</v>
      </c>
      <c r="P239" s="4">
        <f>SUMPRODUCT($J$12:$J$17,P204:P209)</f>
        <v>338638.8</v>
      </c>
      <c r="Q239" s="4">
        <f>SUMPRODUCT($J$12:$J$17,Q204:Q209)</f>
        <v>5789212.915735241</v>
      </c>
      <c r="R239" s="4">
        <f>SUMPRODUCT($J$12:$J$17,R204:R209)</f>
        <v>164194.28070888895</v>
      </c>
      <c r="S239" s="4">
        <f>SUMPRODUCT($J$12:$J$17,S204:S209)</f>
        <v>1312085.4305198609</v>
      </c>
    </row>
    <row r="241" spans="2:28">
      <c r="B241" s="10" t="s">
        <v>56</v>
      </c>
      <c r="T241" s="2"/>
      <c r="U241" s="2"/>
      <c r="V241" s="2"/>
      <c r="W241" s="2"/>
      <c r="X241" s="2"/>
      <c r="Z241" s="2"/>
      <c r="AA241" s="2"/>
      <c r="AB241" s="2"/>
    </row>
    <row r="242" spans="2:28">
      <c r="B242" s="2" t="s">
        <v>54</v>
      </c>
      <c r="H242" s="2" t="s">
        <v>50</v>
      </c>
      <c r="J242" s="4">
        <f>SUM(L242:S242)</f>
        <v>27859.608156907994</v>
      </c>
      <c r="L242" s="4">
        <f>SUM(L212:L216)</f>
        <v>493.46153846153845</v>
      </c>
      <c r="M242" s="4">
        <f>SUM(M212:M216)</f>
        <v>545.41107211592885</v>
      </c>
      <c r="N242" s="4">
        <f t="shared" ref="N242:O242" si="47">SUM(N212:N216)</f>
        <v>7036.4015111249437</v>
      </c>
      <c r="O242" s="4">
        <f t="shared" si="47"/>
        <v>9644.7181740944725</v>
      </c>
      <c r="P242" s="4">
        <f>SUM(P212:P216)</f>
        <v>337.19999999999993</v>
      </c>
      <c r="Q242" s="4">
        <f>SUM(Q212:Q216)</f>
        <v>7517.2014166666668</v>
      </c>
      <c r="R242" s="4">
        <f>SUM(R212:R216)</f>
        <v>679.21444444444433</v>
      </c>
      <c r="S242" s="4">
        <f>SUM(S212:S216)</f>
        <v>1606</v>
      </c>
      <c r="T242" s="2"/>
      <c r="U242" s="2"/>
      <c r="V242" s="2"/>
      <c r="W242" s="2"/>
      <c r="X242" s="2"/>
      <c r="Z242" s="2"/>
      <c r="AA242" s="2"/>
      <c r="AB242" s="2"/>
    </row>
    <row r="243" spans="2:28">
      <c r="B243" s="2" t="s">
        <v>55</v>
      </c>
      <c r="H243" s="2" t="s">
        <v>50</v>
      </c>
      <c r="J243" s="4">
        <f>SUM(L243:S243)</f>
        <v>2038882.6274315214</v>
      </c>
      <c r="L243" s="4">
        <f>SUMPRODUCT($J$20:$J$24,L212:L216)</f>
        <v>33370.384615384617</v>
      </c>
      <c r="M243" s="4">
        <f>SUMPRODUCT($J$20:$J$24,M212:M216)</f>
        <v>37345.230838899581</v>
      </c>
      <c r="N243" s="4">
        <f t="shared" ref="N243:O243" si="48">SUMPRODUCT($J$20:$J$24,N212:N216)</f>
        <v>520185.23029787641</v>
      </c>
      <c r="O243" s="4">
        <f t="shared" si="48"/>
        <v>672348.44985425356</v>
      </c>
      <c r="P243" s="4">
        <f>SUMPRODUCT($J$20:$J$24,P212:P216)</f>
        <v>22263.15</v>
      </c>
      <c r="Q243" s="4">
        <f>SUMPRODUCT($J$20:$J$24,Q212:Q216)</f>
        <v>584731.27666666673</v>
      </c>
      <c r="R243" s="4">
        <f>SUMPRODUCT($J$20:$J$24,R212:R216)</f>
        <v>64213.905158440408</v>
      </c>
      <c r="S243" s="4">
        <f>SUMPRODUCT($J$20:$J$24,S212:S216)</f>
        <v>104425</v>
      </c>
      <c r="T243" s="2"/>
      <c r="U243" s="2"/>
      <c r="V243" s="2"/>
      <c r="W243" s="2"/>
      <c r="X243" s="2"/>
      <c r="Z243" s="2"/>
      <c r="AA243" s="2"/>
      <c r="AB243" s="2"/>
    </row>
    <row r="245" spans="2:28">
      <c r="B245" s="10" t="s">
        <v>57</v>
      </c>
      <c r="T245" s="2"/>
      <c r="U245" s="2"/>
      <c r="V245" s="2"/>
      <c r="W245" s="2"/>
      <c r="X245" s="2"/>
      <c r="Z245" s="2"/>
      <c r="AA245" s="2"/>
      <c r="AB245" s="2"/>
    </row>
    <row r="246" spans="2:28">
      <c r="B246" s="2" t="s">
        <v>54</v>
      </c>
      <c r="H246" s="2" t="s">
        <v>50</v>
      </c>
      <c r="J246" s="4">
        <f>SUM(L246:S246)</f>
        <v>8897.4111452580855</v>
      </c>
      <c r="L246" s="16">
        <f>L221</f>
        <v>112</v>
      </c>
      <c r="M246" s="16">
        <f>M221</f>
        <v>178.23416732706892</v>
      </c>
      <c r="N246" s="16">
        <f t="shared" ref="N246:O246" si="49">N221</f>
        <v>2138.9813323196549</v>
      </c>
      <c r="O246" s="16">
        <f t="shared" si="49"/>
        <v>2913.7674724830658</v>
      </c>
      <c r="P246" s="16">
        <f>P221</f>
        <v>89.79</v>
      </c>
      <c r="Q246" s="16">
        <f>Q221</f>
        <v>2083.3046666666664</v>
      </c>
      <c r="R246" s="16">
        <f>R221</f>
        <v>885.57730000000004</v>
      </c>
      <c r="S246" s="16">
        <f>S221</f>
        <v>495.7562064616281</v>
      </c>
      <c r="T246" s="2"/>
      <c r="U246" s="2"/>
      <c r="V246" s="2"/>
      <c r="W246" s="2"/>
      <c r="X246" s="2"/>
      <c r="Z246" s="2"/>
      <c r="AA246" s="2"/>
      <c r="AB246" s="2"/>
    </row>
    <row r="247" spans="2:28">
      <c r="B247" s="2" t="s">
        <v>58</v>
      </c>
      <c r="H247" s="2" t="s">
        <v>50</v>
      </c>
      <c r="J247" s="4">
        <f>SUM(L247:S247)</f>
        <v>20777.611800445298</v>
      </c>
      <c r="L247" s="16">
        <f>L229</f>
        <v>6968.333333333333</v>
      </c>
      <c r="M247" s="16">
        <f>M229</f>
        <v>10682.978467111967</v>
      </c>
      <c r="N247" s="16">
        <f t="shared" ref="N247:O247" si="50">N229</f>
        <v>0</v>
      </c>
      <c r="O247" s="16">
        <f t="shared" si="50"/>
        <v>0</v>
      </c>
      <c r="P247" s="16">
        <f>P229</f>
        <v>3126.3</v>
      </c>
      <c r="Q247" s="16">
        <f>Q229</f>
        <v>0</v>
      </c>
      <c r="R247" s="16">
        <f>R229</f>
        <v>0</v>
      </c>
      <c r="S247" s="16">
        <f>S229</f>
        <v>0</v>
      </c>
      <c r="T247" s="2"/>
      <c r="U247" s="2"/>
      <c r="V247" s="2"/>
      <c r="W247" s="2"/>
      <c r="X247" s="2"/>
      <c r="Z247" s="2"/>
      <c r="AA247" s="2"/>
      <c r="AB247" s="2"/>
    </row>
    <row r="248" spans="2:28">
      <c r="B248" s="2" t="s">
        <v>59</v>
      </c>
      <c r="H248" s="2" t="s">
        <v>50</v>
      </c>
      <c r="J248" s="4">
        <f>SUM(L248:S248)</f>
        <v>96659.099728291621</v>
      </c>
      <c r="L248" s="16">
        <f>L228</f>
        <v>22728</v>
      </c>
      <c r="M248" s="16">
        <f>M228</f>
        <v>48741.599728291629</v>
      </c>
      <c r="N248" s="16">
        <f t="shared" ref="N248:O248" si="51">N228</f>
        <v>0</v>
      </c>
      <c r="O248" s="16">
        <f t="shared" si="51"/>
        <v>0</v>
      </c>
      <c r="P248" s="16">
        <f>P228</f>
        <v>25189.5</v>
      </c>
      <c r="Q248" s="16">
        <f>Q228</f>
        <v>0</v>
      </c>
      <c r="R248" s="16">
        <f>R228</f>
        <v>0</v>
      </c>
      <c r="S248" s="16">
        <f>S228</f>
        <v>0</v>
      </c>
      <c r="T248" s="2"/>
      <c r="U248" s="2"/>
      <c r="V248" s="2"/>
      <c r="W248" s="2"/>
      <c r="X248" s="2"/>
      <c r="Z248" s="2"/>
      <c r="AA248" s="2"/>
      <c r="AB248" s="2"/>
    </row>
    <row r="249" spans="2:28">
      <c r="B249" s="2" t="s">
        <v>60</v>
      </c>
      <c r="H249" s="2" t="s">
        <v>50</v>
      </c>
      <c r="J249" s="4">
        <f>SUM(L249:S249)</f>
        <v>2507649.7184043727</v>
      </c>
      <c r="L249" s="16">
        <f>L231</f>
        <v>0</v>
      </c>
      <c r="M249" s="16">
        <f>M231</f>
        <v>0</v>
      </c>
      <c r="N249" s="16">
        <f t="shared" ref="N249:O249" si="52">N231</f>
        <v>642936.71626451937</v>
      </c>
      <c r="O249" s="16">
        <f t="shared" si="52"/>
        <v>768815.18002423178</v>
      </c>
      <c r="P249" s="16">
        <f>P231</f>
        <v>0</v>
      </c>
      <c r="Q249" s="16">
        <f>Q231</f>
        <v>647429.45658333343</v>
      </c>
      <c r="R249" s="16">
        <f>R231</f>
        <v>307785.52735512593</v>
      </c>
      <c r="S249" s="16">
        <f>S231</f>
        <v>140682.8381771624</v>
      </c>
      <c r="T249" s="2"/>
      <c r="U249" s="2"/>
      <c r="V249" s="2"/>
      <c r="W249" s="2"/>
      <c r="X249" s="2"/>
      <c r="Z249" s="2"/>
      <c r="AA249" s="2"/>
      <c r="AB249" s="2"/>
    </row>
    <row r="250" spans="2:28">
      <c r="B250" s="2" t="s">
        <v>61</v>
      </c>
      <c r="H250" s="2" t="s">
        <v>50</v>
      </c>
      <c r="J250" s="4">
        <f>SUM(L250:S250)</f>
        <v>2625086.4299331098</v>
      </c>
      <c r="L250" s="4">
        <f>SUM(L247:L249)</f>
        <v>29696.333333333332</v>
      </c>
      <c r="M250" s="4">
        <f>SUM(M247:M249)</f>
        <v>59424.578195403592</v>
      </c>
      <c r="N250" s="4">
        <f t="shared" ref="N250:O250" si="53">SUM(N247:N249)</f>
        <v>642936.71626451937</v>
      </c>
      <c r="O250" s="4">
        <f t="shared" si="53"/>
        <v>768815.18002423178</v>
      </c>
      <c r="P250" s="4">
        <f>SUM(P247:P249)</f>
        <v>28315.8</v>
      </c>
      <c r="Q250" s="4">
        <f>SUM(Q247:Q249)</f>
        <v>647429.45658333343</v>
      </c>
      <c r="R250" s="4">
        <f>SUM(R247:R249)</f>
        <v>307785.52735512593</v>
      </c>
      <c r="S250" s="4">
        <f>SUM(S247:S249)</f>
        <v>140682.8381771624</v>
      </c>
      <c r="T250" s="2"/>
      <c r="U250" s="2"/>
      <c r="V250" s="2"/>
      <c r="W250" s="2"/>
      <c r="X250" s="2"/>
      <c r="Z250" s="2"/>
      <c r="AA250" s="2"/>
      <c r="AB250" s="2"/>
    </row>
  </sheetData>
  <pageMargins left="0.7" right="0.7" top="0.75" bottom="0.75" header="0.3" footer="0.3"/>
  <pageSetup paperSize="9" orientation="portrait" r:id="rId1"/>
  <ignoredErrors>
    <ignoredError sqref="L78:S78 L134:S134"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FFFFCC"/>
  </sheetPr>
  <dimension ref="B1:AD134"/>
  <sheetViews>
    <sheetView showGridLines="0" zoomScale="85" zoomScaleNormal="85" workbookViewId="0">
      <pane xSplit="6" ySplit="8" topLeftCell="G9" activePane="bottomRight" state="frozen"/>
      <selection pane="topRight" activeCell="G1" sqref="G1"/>
      <selection pane="bottomLeft" activeCell="A10" sqref="A10"/>
      <selection pane="bottomRight"/>
    </sheetView>
  </sheetViews>
  <sheetFormatPr defaultRowHeight="14.2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8" width="14.7109375" style="11" customWidth="1"/>
    <col min="19" max="19" width="15.28515625" style="11" customWidth="1"/>
    <col min="20" max="20" width="4.7109375" style="11" customWidth="1"/>
    <col min="21" max="23" width="15.28515625" style="11" customWidth="1"/>
    <col min="24" max="24" width="4.7109375" style="11" customWidth="1"/>
    <col min="25" max="26" width="15.28515625" style="11" customWidth="1"/>
    <col min="27" max="27" width="9.140625" style="86"/>
    <col min="28" max="30" width="15.28515625" style="11" customWidth="1"/>
    <col min="31" max="16384" width="9.140625" style="2"/>
  </cols>
  <sheetData>
    <row r="1" spans="2:30">
      <c r="B1" s="2" t="s">
        <v>288</v>
      </c>
    </row>
    <row r="2" spans="2:30">
      <c r="B2" s="86"/>
      <c r="C2" s="86"/>
      <c r="D2" s="86"/>
      <c r="E2" s="86"/>
    </row>
    <row r="3" spans="2:30" s="8" customFormat="1" ht="18" customHeight="1">
      <c r="B3" s="7" t="s">
        <v>111</v>
      </c>
      <c r="C3" s="7"/>
      <c r="D3" s="7"/>
      <c r="E3" s="7"/>
      <c r="J3" s="12"/>
      <c r="K3" s="12"/>
      <c r="L3" s="12"/>
      <c r="M3" s="12"/>
      <c r="N3" s="12"/>
      <c r="O3" s="12"/>
      <c r="P3" s="12"/>
      <c r="Q3" s="12"/>
      <c r="R3" s="12"/>
      <c r="S3" s="12"/>
      <c r="T3" s="12"/>
      <c r="U3" s="12"/>
      <c r="V3" s="12"/>
      <c r="W3" s="12"/>
      <c r="X3" s="12"/>
      <c r="Y3" s="12"/>
      <c r="Z3" s="12"/>
      <c r="AB3" s="12"/>
      <c r="AC3" s="12"/>
      <c r="AD3" s="12"/>
    </row>
    <row r="5" spans="2:30">
      <c r="B5" s="2" t="s">
        <v>194</v>
      </c>
    </row>
    <row r="6" spans="2:30">
      <c r="B6" s="2" t="s">
        <v>199</v>
      </c>
    </row>
    <row r="8" spans="2:30" s="5" customFormat="1" ht="12.75">
      <c r="D8" s="5" t="s">
        <v>21</v>
      </c>
      <c r="H8" s="5" t="s">
        <v>0</v>
      </c>
      <c r="J8" s="13" t="s">
        <v>6</v>
      </c>
      <c r="K8" s="13"/>
      <c r="L8" s="13" t="s">
        <v>1</v>
      </c>
      <c r="M8" s="13" t="s">
        <v>225</v>
      </c>
      <c r="N8" s="13" t="s">
        <v>51</v>
      </c>
      <c r="O8" s="13" t="s">
        <v>2</v>
      </c>
      <c r="P8" s="13" t="s">
        <v>3</v>
      </c>
      <c r="Q8" s="13" t="s">
        <v>4</v>
      </c>
      <c r="R8" s="13" t="s">
        <v>5</v>
      </c>
      <c r="S8" s="13" t="s">
        <v>22</v>
      </c>
      <c r="T8" s="13"/>
      <c r="U8" s="13"/>
      <c r="V8" s="13" t="s">
        <v>25</v>
      </c>
      <c r="W8" s="13" t="s">
        <v>267</v>
      </c>
      <c r="X8" s="13"/>
      <c r="Y8" s="13" t="s">
        <v>23</v>
      </c>
      <c r="Z8" s="13" t="s">
        <v>24</v>
      </c>
      <c r="AB8" s="13" t="s">
        <v>233</v>
      </c>
      <c r="AC8" s="13" t="s">
        <v>234</v>
      </c>
      <c r="AD8" s="13" t="s">
        <v>235</v>
      </c>
    </row>
    <row r="10" spans="2:30" s="5" customFormat="1" ht="12.75">
      <c r="B10" s="5" t="s">
        <v>109</v>
      </c>
      <c r="D10" s="5" t="s">
        <v>21</v>
      </c>
      <c r="H10" s="5" t="s">
        <v>0</v>
      </c>
      <c r="J10" s="13" t="s">
        <v>6</v>
      </c>
      <c r="K10" s="13"/>
      <c r="L10" s="13" t="s">
        <v>1</v>
      </c>
      <c r="M10" s="13" t="s">
        <v>225</v>
      </c>
      <c r="N10" s="13" t="s">
        <v>51</v>
      </c>
      <c r="O10" s="13" t="s">
        <v>2</v>
      </c>
      <c r="P10" s="13" t="s">
        <v>3</v>
      </c>
      <c r="Q10" s="13" t="s">
        <v>4</v>
      </c>
      <c r="R10" s="13" t="s">
        <v>5</v>
      </c>
      <c r="S10" s="13" t="s">
        <v>22</v>
      </c>
      <c r="T10" s="13"/>
      <c r="U10" s="13"/>
      <c r="V10" s="13"/>
      <c r="W10" s="13"/>
      <c r="X10" s="13"/>
      <c r="Y10" s="13"/>
      <c r="Z10" s="13"/>
      <c r="AB10" s="13"/>
      <c r="AC10" s="13"/>
      <c r="AD10" s="13"/>
    </row>
    <row r="12" spans="2:30">
      <c r="B12" s="10" t="s">
        <v>53</v>
      </c>
    </row>
    <row r="13" spans="2:30">
      <c r="B13" s="2" t="s">
        <v>54</v>
      </c>
      <c r="H13" s="2" t="s">
        <v>50</v>
      </c>
      <c r="J13" s="4">
        <f>SUM(L13:S13)</f>
        <v>7062939.8607115364</v>
      </c>
      <c r="L13" s="19">
        <f>('Aggregatie volumes TD'!L124+'Aggregatie volumes TD'!L181+'Aggregatie volumes TD'!L238)/3</f>
        <v>138211.38059177471</v>
      </c>
      <c r="M13" s="19">
        <f>('Aggregatie volumes TD'!M124+'Aggregatie volumes TD'!M181+'Aggregatie volumes TD'!M238)/3</f>
        <v>188011.04723781827</v>
      </c>
      <c r="N13" s="19">
        <f>('Aggregatie volumes TD'!N124+'Aggregatie volumes TD'!N181+'Aggregatie volumes TD'!N238)/3</f>
        <v>1820172.7876068465</v>
      </c>
      <c r="O13" s="19">
        <f>('Aggregatie volumes TD'!O124+'Aggregatie volumes TD'!O181+'Aggregatie volumes TD'!O238)/3</f>
        <v>2463085.7065084148</v>
      </c>
      <c r="P13" s="19">
        <f>('Aggregatie volumes TD'!P124+'Aggregatie volumes TD'!P181+'Aggregatie volumes TD'!P238)/3</f>
        <v>102272.37998887508</v>
      </c>
      <c r="Q13" s="19">
        <f>('Aggregatie volumes TD'!Q124+'Aggregatie volumes TD'!Q181+'Aggregatie volumes TD'!Q238)/3</f>
        <v>1902931.3806275316</v>
      </c>
      <c r="R13" s="19">
        <f>('Aggregatie volumes TD'!R124+'Aggregatie volumes TD'!R181+'Aggregatie volumes TD'!R238)/3</f>
        <v>51296.687121787989</v>
      </c>
      <c r="S13" s="19">
        <f>('Aggregatie volumes TD'!S124+'Aggregatie volumes TD'!S181+'Aggregatie volumes TD'!S238)/3</f>
        <v>396958.49102848652</v>
      </c>
      <c r="U13" s="11" t="s">
        <v>209</v>
      </c>
    </row>
    <row r="14" spans="2:30">
      <c r="B14" s="2" t="s">
        <v>55</v>
      </c>
      <c r="H14" s="2" t="s">
        <v>50</v>
      </c>
      <c r="J14" s="4">
        <f>SUM(L14:S14)</f>
        <v>22382973.374950387</v>
      </c>
      <c r="L14" s="19">
        <f>('Aggregatie volumes TD'!L125+'Aggregatie volumes TD'!L182+'Aggregatie volumes TD'!L239)/3</f>
        <v>468922.33627533709</v>
      </c>
      <c r="M14" s="19">
        <f>('Aggregatie volumes TD'!M125+'Aggregatie volumes TD'!M182+'Aggregatie volumes TD'!M239)/3</f>
        <v>603938.88779902353</v>
      </c>
      <c r="N14" s="19">
        <f>('Aggregatie volumes TD'!N125+'Aggregatie volumes TD'!N182+'Aggregatie volumes TD'!N239)/3</f>
        <v>5912990.3559171213</v>
      </c>
      <c r="O14" s="19">
        <f>('Aggregatie volumes TD'!O125+'Aggregatie volumes TD'!O182+'Aggregatie volumes TD'!O239)/3</f>
        <v>7787861.7505840249</v>
      </c>
      <c r="P14" s="19">
        <f>('Aggregatie volumes TD'!P125+'Aggregatie volumes TD'!P182+'Aggregatie volumes TD'!P239)/3</f>
        <v>338952.20358401537</v>
      </c>
      <c r="Q14" s="19">
        <f>('Aggregatie volumes TD'!Q125+'Aggregatie volumes TD'!Q182+'Aggregatie volumes TD'!Q239)/3</f>
        <v>5797475.0467467392</v>
      </c>
      <c r="R14" s="19">
        <f>('Aggregatie volumes TD'!R125+'Aggregatie volumes TD'!R182+'Aggregatie volumes TD'!R239)/3</f>
        <v>163677.22711687637</v>
      </c>
      <c r="S14" s="19">
        <f>('Aggregatie volumes TD'!S125+'Aggregatie volumes TD'!S182+'Aggregatie volumes TD'!S239)/3</f>
        <v>1309155.5669272493</v>
      </c>
    </row>
    <row r="16" spans="2:30">
      <c r="B16" s="10" t="s">
        <v>56</v>
      </c>
    </row>
    <row r="17" spans="2:30">
      <c r="B17" s="2" t="s">
        <v>54</v>
      </c>
      <c r="H17" s="2" t="s">
        <v>50</v>
      </c>
      <c r="J17" s="4">
        <f>SUM(L17:S17)</f>
        <v>28447.19148574167</v>
      </c>
      <c r="L17" s="19">
        <f>('Aggregatie volumes TD'!L128+'Aggregatie volumes TD'!L185+'Aggregatie volumes TD'!L242)/3</f>
        <v>491.89743589743586</v>
      </c>
      <c r="M17" s="19">
        <f>('Aggregatie volumes TD'!M128+'Aggregatie volumes TD'!M185+'Aggregatie volumes TD'!M242)/3</f>
        <v>552.69763009924861</v>
      </c>
      <c r="N17" s="19">
        <f>('Aggregatie volumes TD'!N128+'Aggregatie volumes TD'!N185+'Aggregatie volumes TD'!N242)/3</f>
        <v>7208.3663959642072</v>
      </c>
      <c r="O17" s="19">
        <f>('Aggregatie volumes TD'!O128+'Aggregatie volumes TD'!O185+'Aggregatie volumes TD'!O242)/3</f>
        <v>9902.9292577682227</v>
      </c>
      <c r="P17" s="19">
        <f>('Aggregatie volumes TD'!P128+'Aggregatie volumes TD'!P185+'Aggregatie volumes TD'!P242)/3</f>
        <v>338.30666666666667</v>
      </c>
      <c r="Q17" s="19">
        <f>('Aggregatie volumes TD'!Q128+'Aggregatie volumes TD'!Q185+'Aggregatie volumes TD'!Q242)/3</f>
        <v>7637.1076178644071</v>
      </c>
      <c r="R17" s="19">
        <f>('Aggregatie volumes TD'!R128+'Aggregatie volumes TD'!R185+'Aggregatie volumes TD'!R242)/3</f>
        <v>690.21981481481487</v>
      </c>
      <c r="S17" s="19">
        <f>('Aggregatie volumes TD'!S128+'Aggregatie volumes TD'!S185+'Aggregatie volumes TD'!S242)/3</f>
        <v>1625.6666666666667</v>
      </c>
    </row>
    <row r="18" spans="2:30">
      <c r="B18" s="2" t="s">
        <v>55</v>
      </c>
      <c r="H18" s="2" t="s">
        <v>50</v>
      </c>
      <c r="J18" s="4">
        <f>SUM(L18:S18)</f>
        <v>2099383.8731031376</v>
      </c>
      <c r="L18" s="19">
        <f>('Aggregatie volumes TD'!L129+'Aggregatie volumes TD'!L186+'Aggregatie volumes TD'!L243)/3</f>
        <v>33043.846153846156</v>
      </c>
      <c r="M18" s="19">
        <f>('Aggregatie volumes TD'!M129+'Aggregatie volumes TD'!M186+'Aggregatie volumes TD'!M243)/3</f>
        <v>38014.180481653377</v>
      </c>
      <c r="N18" s="19">
        <f>('Aggregatie volumes TD'!N129+'Aggregatie volumes TD'!N186+'Aggregatie volumes TD'!N243)/3</f>
        <v>535967.94449648249</v>
      </c>
      <c r="O18" s="19">
        <f>('Aggregatie volumes TD'!O129+'Aggregatie volumes TD'!O186+'Aggregatie volumes TD'!O243)/3</f>
        <v>697184.19553697307</v>
      </c>
      <c r="P18" s="19">
        <f>('Aggregatie volumes TD'!P129+'Aggregatie volumes TD'!P186+'Aggregatie volumes TD'!P243)/3</f>
        <v>22604.45</v>
      </c>
      <c r="Q18" s="19">
        <f>('Aggregatie volumes TD'!Q129+'Aggregatie volumes TD'!Q186+'Aggregatie volumes TD'!Q243)/3</f>
        <v>601755.68382204976</v>
      </c>
      <c r="R18" s="19">
        <f>('Aggregatie volumes TD'!R129+'Aggregatie volumes TD'!R186+'Aggregatie volumes TD'!R243)/3</f>
        <v>64455.239278799389</v>
      </c>
      <c r="S18" s="19">
        <f>('Aggregatie volumes TD'!S129+'Aggregatie volumes TD'!S186+'Aggregatie volumes TD'!S243)/3</f>
        <v>106358.33333333333</v>
      </c>
    </row>
    <row r="20" spans="2:30">
      <c r="B20" s="10" t="s">
        <v>57</v>
      </c>
    </row>
    <row r="21" spans="2:30">
      <c r="B21" s="2" t="s">
        <v>54</v>
      </c>
      <c r="H21" s="2" t="s">
        <v>50</v>
      </c>
      <c r="J21" s="4">
        <f>SUM(L21:S21)</f>
        <v>8927.1844727719508</v>
      </c>
      <c r="L21" s="19">
        <f>('Aggregatie volumes TD'!L132+'Aggregatie volumes TD'!L189+'Aggregatie volumes TD'!L246)/3</f>
        <v>113.66666666666667</v>
      </c>
      <c r="M21" s="19">
        <f>('Aggregatie volumes TD'!M132+'Aggregatie volumes TD'!M189+'Aggregatie volumes TD'!M246)/3</f>
        <v>179.52250022013411</v>
      </c>
      <c r="N21" s="19">
        <f>('Aggregatie volumes TD'!N132+'Aggregatie volumes TD'!N189+'Aggregatie volumes TD'!N246)/3</f>
        <v>2146.5991399732652</v>
      </c>
      <c r="O21" s="19">
        <f>('Aggregatie volumes TD'!O132+'Aggregatie volumes TD'!O189+'Aggregatie volumes TD'!O246)/3</f>
        <v>2901.492359162095</v>
      </c>
      <c r="P21" s="19">
        <f>('Aggregatie volumes TD'!P132+'Aggregatie volumes TD'!P189+'Aggregatie volumes TD'!P246)/3</f>
        <v>90.113333333333344</v>
      </c>
      <c r="Q21" s="19">
        <f>('Aggregatie volumes TD'!Q132+'Aggregatie volumes TD'!Q189+'Aggregatie volumes TD'!Q246)/3</f>
        <v>2096.4168484848487</v>
      </c>
      <c r="R21" s="19">
        <f>('Aggregatie volumes TD'!R132+'Aggregatie volumes TD'!R189+'Aggregatie volumes TD'!R246)/3</f>
        <v>904.38643333333323</v>
      </c>
      <c r="S21" s="19">
        <f>('Aggregatie volumes TD'!S132+'Aggregatie volumes TD'!S189+'Aggregatie volumes TD'!S246)/3</f>
        <v>494.98719159827306</v>
      </c>
    </row>
    <row r="22" spans="2:30">
      <c r="B22" s="2" t="s">
        <v>58</v>
      </c>
      <c r="H22" s="2" t="s">
        <v>50</v>
      </c>
      <c r="J22" s="4">
        <f>SUM(L22:S22)</f>
        <v>21233.01807489591</v>
      </c>
      <c r="L22" s="19">
        <f>('Aggregatie volumes TD'!L133+'Aggregatie volumes TD'!L190+'Aggregatie volumes TD'!L247)/3</f>
        <v>7073.2222222222217</v>
      </c>
      <c r="M22" s="19">
        <f>('Aggregatie volumes TD'!M133+'Aggregatie volumes TD'!M190+'Aggregatie volumes TD'!M247)/3</f>
        <v>10827.62918600702</v>
      </c>
      <c r="N22" s="19">
        <f>('Aggregatie volumes TD'!N133+'Aggregatie volumes TD'!N190+'Aggregatie volumes TD'!N247)/3</f>
        <v>0</v>
      </c>
      <c r="O22" s="19">
        <f>('Aggregatie volumes TD'!O133+'Aggregatie volumes TD'!O190+'Aggregatie volumes TD'!O247)/3</f>
        <v>0</v>
      </c>
      <c r="P22" s="19">
        <f>('Aggregatie volumes TD'!P133+'Aggregatie volumes TD'!P190+'Aggregatie volumes TD'!P247)/3</f>
        <v>3332.1666666666665</v>
      </c>
      <c r="Q22" s="19">
        <f>('Aggregatie volumes TD'!Q133+'Aggregatie volumes TD'!Q190+'Aggregatie volumes TD'!Q247)/3</f>
        <v>0</v>
      </c>
      <c r="R22" s="19">
        <f>('Aggregatie volumes TD'!R133+'Aggregatie volumes TD'!R190+'Aggregatie volumes TD'!R247)/3</f>
        <v>0</v>
      </c>
      <c r="S22" s="19">
        <f>('Aggregatie volumes TD'!S133+'Aggregatie volumes TD'!S190+'Aggregatie volumes TD'!S247)/3</f>
        <v>0</v>
      </c>
    </row>
    <row r="23" spans="2:30">
      <c r="B23" s="2" t="s">
        <v>59</v>
      </c>
      <c r="H23" s="2" t="s">
        <v>50</v>
      </c>
      <c r="J23" s="4">
        <f>SUM(L23:S23)</f>
        <v>99727.970111450748</v>
      </c>
      <c r="L23" s="19">
        <f>('Aggregatie volumes TD'!L134+'Aggregatie volumes TD'!L191+'Aggregatie volumes TD'!L248)/3</f>
        <v>23280.666666666668</v>
      </c>
      <c r="M23" s="19">
        <f>('Aggregatie volumes TD'!M134+'Aggregatie volumes TD'!M191+'Aggregatie volumes TD'!M248)/3</f>
        <v>50771.303444784076</v>
      </c>
      <c r="N23" s="19">
        <f>('Aggregatie volumes TD'!N134+'Aggregatie volumes TD'!N191+'Aggregatie volumes TD'!N248)/3</f>
        <v>0</v>
      </c>
      <c r="O23" s="19">
        <f>('Aggregatie volumes TD'!O134+'Aggregatie volumes TD'!O191+'Aggregatie volumes TD'!O248)/3</f>
        <v>0</v>
      </c>
      <c r="P23" s="19">
        <f>('Aggregatie volumes TD'!P134+'Aggregatie volumes TD'!P191+'Aggregatie volumes TD'!P248)/3</f>
        <v>25676</v>
      </c>
      <c r="Q23" s="19">
        <f>('Aggregatie volumes TD'!Q134+'Aggregatie volumes TD'!Q191+'Aggregatie volumes TD'!Q248)/3</f>
        <v>0</v>
      </c>
      <c r="R23" s="19">
        <f>('Aggregatie volumes TD'!R134+'Aggregatie volumes TD'!R191+'Aggregatie volumes TD'!R248)/3</f>
        <v>0</v>
      </c>
      <c r="S23" s="19">
        <f>('Aggregatie volumes TD'!S134+'Aggregatie volumes TD'!S191+'Aggregatie volumes TD'!S248)/3</f>
        <v>0</v>
      </c>
    </row>
    <row r="24" spans="2:30">
      <c r="B24" s="2" t="s">
        <v>60</v>
      </c>
      <c r="H24" s="2" t="s">
        <v>50</v>
      </c>
      <c r="J24" s="4">
        <f>SUM(L24:S24)</f>
        <v>2526903.7818389153</v>
      </c>
      <c r="L24" s="19">
        <f>('Aggregatie volumes TD'!L135+'Aggregatie volumes TD'!L192+'Aggregatie volumes TD'!L249)/3</f>
        <v>0</v>
      </c>
      <c r="M24" s="19">
        <f>('Aggregatie volumes TD'!M135+'Aggregatie volumes TD'!M192+'Aggregatie volumes TD'!M249)/3</f>
        <v>0</v>
      </c>
      <c r="N24" s="19">
        <f>('Aggregatie volumes TD'!N135+'Aggregatie volumes TD'!N192+'Aggregatie volumes TD'!N249)/3</f>
        <v>656842.85948541935</v>
      </c>
      <c r="O24" s="19">
        <f>('Aggregatie volumes TD'!O135+'Aggregatie volumes TD'!O192+'Aggregatie volumes TD'!O249)/3</f>
        <v>767140.4862402369</v>
      </c>
      <c r="P24" s="19">
        <f>('Aggregatie volumes TD'!P135+'Aggregatie volumes TD'!P192+'Aggregatie volumes TD'!P249)/3</f>
        <v>0</v>
      </c>
      <c r="Q24" s="19">
        <f>('Aggregatie volumes TD'!Q135+'Aggregatie volumes TD'!Q192+'Aggregatie volumes TD'!Q249)/3</f>
        <v>644211.21631565655</v>
      </c>
      <c r="R24" s="19">
        <f>('Aggregatie volumes TD'!R135+'Aggregatie volumes TD'!R192+'Aggregatie volumes TD'!R249)/3</f>
        <v>312709.94824531168</v>
      </c>
      <c r="S24" s="19">
        <f>('Aggregatie volumes TD'!S135+'Aggregatie volumes TD'!S192+'Aggregatie volumes TD'!S249)/3</f>
        <v>145999.27155229097</v>
      </c>
    </row>
    <row r="25" spans="2:30">
      <c r="B25" s="2" t="s">
        <v>61</v>
      </c>
      <c r="H25" s="2" t="s">
        <v>50</v>
      </c>
      <c r="J25" s="4">
        <f>SUM(L25:S25)</f>
        <v>2647864.7700252621</v>
      </c>
      <c r="L25" s="4">
        <f>SUM(L22:L24)</f>
        <v>30353.888888888891</v>
      </c>
      <c r="M25" s="4">
        <f t="shared" ref="M25:S25" si="0">SUM(M22:M24)</f>
        <v>61598.932630791096</v>
      </c>
      <c r="N25" s="4">
        <f t="shared" si="0"/>
        <v>656842.85948541935</v>
      </c>
      <c r="O25" s="4">
        <f t="shared" si="0"/>
        <v>767140.4862402369</v>
      </c>
      <c r="P25" s="4">
        <f t="shared" si="0"/>
        <v>29008.166666666668</v>
      </c>
      <c r="Q25" s="4">
        <f t="shared" si="0"/>
        <v>644211.21631565655</v>
      </c>
      <c r="R25" s="4">
        <f t="shared" si="0"/>
        <v>312709.94824531168</v>
      </c>
      <c r="S25" s="4">
        <f t="shared" si="0"/>
        <v>145999.27155229097</v>
      </c>
    </row>
    <row r="29" spans="2:30" s="5" customFormat="1" ht="12.75">
      <c r="B29" s="5" t="s">
        <v>110</v>
      </c>
      <c r="D29" s="5" t="s">
        <v>21</v>
      </c>
      <c r="H29" s="5" t="s">
        <v>0</v>
      </c>
      <c r="J29" s="13" t="s">
        <v>6</v>
      </c>
      <c r="K29" s="13"/>
      <c r="L29" s="13" t="s">
        <v>1</v>
      </c>
      <c r="M29" s="13" t="s">
        <v>225</v>
      </c>
      <c r="N29" s="13" t="s">
        <v>51</v>
      </c>
      <c r="O29" s="13" t="s">
        <v>2</v>
      </c>
      <c r="P29" s="13" t="s">
        <v>3</v>
      </c>
      <c r="Q29" s="13" t="s">
        <v>4</v>
      </c>
      <c r="R29" s="13" t="s">
        <v>5</v>
      </c>
      <c r="S29" s="13" t="s">
        <v>22</v>
      </c>
      <c r="T29" s="13"/>
      <c r="U29" s="13"/>
      <c r="V29" s="13" t="s">
        <v>232</v>
      </c>
      <c r="W29" s="44" t="s">
        <v>267</v>
      </c>
      <c r="X29" s="13"/>
      <c r="Y29" s="13" t="s">
        <v>23</v>
      </c>
      <c r="Z29" s="13" t="s">
        <v>24</v>
      </c>
      <c r="AB29" s="13" t="s">
        <v>233</v>
      </c>
      <c r="AC29" s="13" t="s">
        <v>234</v>
      </c>
      <c r="AD29" s="13" t="s">
        <v>235</v>
      </c>
    </row>
    <row r="31" spans="2:30">
      <c r="B31" s="10" t="s">
        <v>74</v>
      </c>
    </row>
    <row r="33" spans="2:30">
      <c r="B33" s="10" t="s">
        <v>75</v>
      </c>
    </row>
    <row r="34" spans="2:30">
      <c r="B34" s="2" t="s">
        <v>76</v>
      </c>
      <c r="H34" s="2" t="s">
        <v>50</v>
      </c>
      <c r="J34" s="4">
        <f>SUM(L34:S34)</f>
        <v>6939941.7540190574</v>
      </c>
      <c r="L34" s="19">
        <f>('Import volumes AD'!L122+'Import volumes AD'!L232+'Import volumes AD'!L338)/3</f>
        <v>135413.53846153847</v>
      </c>
      <c r="M34" s="19">
        <f>('Import volumes AD'!M122+'Import volumes AD'!M232+'Import volumes AD'!M338)/3</f>
        <v>184701.58903101986</v>
      </c>
      <c r="N34" s="19">
        <f>Y34-V34+AB34</f>
        <v>1786434.8213709504</v>
      </c>
      <c r="O34" s="19">
        <f>Z34+V34+AC34</f>
        <v>2420637.6595494323</v>
      </c>
      <c r="P34" s="19">
        <f>('Import volumes AD'!P122+'Import volumes AD'!P232+'Import volumes AD'!P338)/3</f>
        <v>100226.24666666666</v>
      </c>
      <c r="Q34" s="19">
        <f>('Import volumes AD'!Q122+'Import volumes AD'!Q232+'Import volumes AD'!Q338)/3+AD34</f>
        <v>1874249.108571037</v>
      </c>
      <c r="R34" s="19">
        <f>('Import volumes AD'!R122+'Import volumes AD'!R232+'Import volumes AD'!R338)/3</f>
        <v>50268.267924158346</v>
      </c>
      <c r="S34" s="4">
        <f>('Import volumes AD'!S122+'Import volumes AD'!S232+'Import volumes AD'!S338)/3</f>
        <v>388010.52244425472</v>
      </c>
      <c r="U34" s="11" t="s">
        <v>209</v>
      </c>
      <c r="V34" s="4">
        <f>SUM('Import volumes AD'!U122+'Import volumes AD'!U232+'Import volumes AD'!U338)/3</f>
        <v>214698.06509588624</v>
      </c>
      <c r="W34" s="19">
        <f>SUM('Import volumes AD'!W122+'Import volumes AD'!W232+'Import volumes AD'!W338)/3</f>
        <v>388010.52244425472</v>
      </c>
      <c r="Y34" s="4">
        <f>('Import volumes AD'!N122+'Import volumes AD'!N232+'Import volumes AD'!N338)/3</f>
        <v>2001132.8864668366</v>
      </c>
      <c r="Z34" s="4">
        <f>('Import volumes AD'!O122+'Import volumes AD'!O232+'Import volumes AD'!O338)/3</f>
        <v>2205939.5944535462</v>
      </c>
      <c r="AA34" s="106"/>
      <c r="AB34" s="4">
        <f>('Import volumes AD'!Y122+'Import volumes AD'!Y232+'Import volumes AD'!Y338)/3</f>
        <v>0</v>
      </c>
      <c r="AC34" s="4">
        <f>('Import volumes AD'!Z122+'Import volumes AD'!Z232+'Import volumes AD'!Z338)/3</f>
        <v>0</v>
      </c>
      <c r="AD34" s="4">
        <f>('Import volumes AD'!AA122+'Import volumes AD'!AA232+'Import volumes AD'!AA338)/3</f>
        <v>0</v>
      </c>
    </row>
    <row r="35" spans="2:30">
      <c r="B35" s="2" t="s">
        <v>77</v>
      </c>
      <c r="H35" s="2" t="s">
        <v>50</v>
      </c>
      <c r="J35" s="4">
        <f>SUM(L35:S35)</f>
        <v>27545.929396475025</v>
      </c>
      <c r="L35" s="19">
        <f>('Import volumes AD'!L123+'Import volumes AD'!L233+'Import volumes AD'!L339)/3</f>
        <v>54.435897435897438</v>
      </c>
      <c r="M35" s="19">
        <f>('Import volumes AD'!M123+'Import volumes AD'!M233+'Import volumes AD'!M339)/3</f>
        <v>126.07011253394201</v>
      </c>
      <c r="N35" s="19">
        <f>Y35-V35+AB35</f>
        <v>4897.2712891961646</v>
      </c>
      <c r="O35" s="19">
        <f t="shared" ref="O35:O37" si="1">Z35+V35+AC35</f>
        <v>11251.420589501355</v>
      </c>
      <c r="P35" s="19">
        <f>('Import volumes AD'!P123+'Import volumes AD'!P233+'Import volumes AD'!P339)/3</f>
        <v>670.8</v>
      </c>
      <c r="Q35" s="19">
        <f>('Import volumes AD'!Q123+'Import volumes AD'!Q233+'Import volumes AD'!Q339)/3+AD35</f>
        <v>7812.5258090179377</v>
      </c>
      <c r="R35" s="19">
        <f>('Import volumes AD'!R123+'Import volumes AD'!R233+'Import volumes AD'!R339)/3</f>
        <v>374.51345120346019</v>
      </c>
      <c r="S35" s="4">
        <f>('Import volumes AD'!S123+'Import volumes AD'!S233+'Import volumes AD'!S339)/3</f>
        <v>2358.8922475862655</v>
      </c>
      <c r="V35" s="4">
        <f>SUM('Import volumes AD'!U123+'Import volumes AD'!U233+'Import volumes AD'!U339)/3</f>
        <v>588.07396916721848</v>
      </c>
      <c r="W35" s="19">
        <f>SUM('Import volumes AD'!W123+'Import volumes AD'!W233+'Import volumes AD'!W339)/3</f>
        <v>2358.8922475862655</v>
      </c>
      <c r="Y35" s="4">
        <f>('Import volumes AD'!N123+'Import volumes AD'!N233+'Import volumes AD'!N339)/3</f>
        <v>5485.3452583633834</v>
      </c>
      <c r="Z35" s="4">
        <f>('Import volumes AD'!O123+'Import volumes AD'!O233+'Import volumes AD'!O339)/3</f>
        <v>10663.346620334136</v>
      </c>
      <c r="AA35" s="106"/>
      <c r="AB35" s="4">
        <f>('Import volumes AD'!Y123+'Import volumes AD'!Y233+'Import volumes AD'!Y339)/3</f>
        <v>0</v>
      </c>
      <c r="AC35" s="4">
        <f>('Import volumes AD'!Z123+'Import volumes AD'!Z233+'Import volumes AD'!Z339)/3</f>
        <v>0</v>
      </c>
      <c r="AD35" s="4">
        <f>('Import volumes AD'!AA123+'Import volumes AD'!AA233+'Import volumes AD'!AA339)/3</f>
        <v>0</v>
      </c>
    </row>
    <row r="36" spans="2:30">
      <c r="B36" s="2" t="s">
        <v>78</v>
      </c>
      <c r="H36" s="2" t="s">
        <v>50</v>
      </c>
      <c r="J36" s="4">
        <f>SUM(L36:S36)</f>
        <v>69684.945588198141</v>
      </c>
      <c r="L36" s="19">
        <f>('Import volumes AD'!L124+'Import volumes AD'!L234+'Import volumes AD'!L340)/3</f>
        <v>2112.5897435897436</v>
      </c>
      <c r="M36" s="19">
        <f>('Import volumes AD'!M124+'Import volumes AD'!M234+'Import volumes AD'!M340)/3</f>
        <v>2539.5010462371633</v>
      </c>
      <c r="N36" s="19">
        <f>Y36-V36+AB36</f>
        <v>21733.236987421667</v>
      </c>
      <c r="O36" s="19">
        <f t="shared" si="1"/>
        <v>22573.457969768024</v>
      </c>
      <c r="P36" s="19">
        <f>('Import volumes AD'!P124+'Import volumes AD'!P234+'Import volumes AD'!P340)/3</f>
        <v>1025.2666666666667</v>
      </c>
      <c r="Q36" s="19">
        <f>('Import volumes AD'!Q124+'Import volumes AD'!Q234+'Import volumes AD'!Q340)/3+AD36</f>
        <v>14415.105312533888</v>
      </c>
      <c r="R36" s="19">
        <f>('Import volumes AD'!R124+'Import volumes AD'!R234+'Import volumes AD'!R340)/3</f>
        <v>379.23170252772132</v>
      </c>
      <c r="S36" s="4">
        <f>('Import volumes AD'!S124+'Import volumes AD'!S234+'Import volumes AD'!S340)/3</f>
        <v>4906.5561594532692</v>
      </c>
      <c r="V36" s="4">
        <f>SUM('Import volumes AD'!U124+'Import volumes AD'!U234+'Import volumes AD'!U340)/3</f>
        <v>2859.4415586755172</v>
      </c>
      <c r="W36" s="19">
        <f>SUM('Import volumes AD'!W124+'Import volumes AD'!W234+'Import volumes AD'!W340)/3</f>
        <v>4907.5561594532692</v>
      </c>
      <c r="Y36" s="4">
        <f>('Import volumes AD'!N124+'Import volumes AD'!N234+'Import volumes AD'!N340)/3</f>
        <v>24592.678546097184</v>
      </c>
      <c r="Z36" s="4">
        <f>('Import volumes AD'!O124+'Import volumes AD'!O234+'Import volumes AD'!O340)/3</f>
        <v>19714.016411092507</v>
      </c>
      <c r="AA36" s="106"/>
      <c r="AB36" s="4">
        <f>('Import volumes AD'!Y124+'Import volumes AD'!Y234+'Import volumes AD'!Y340)/3</f>
        <v>0</v>
      </c>
      <c r="AC36" s="4">
        <f>('Import volumes AD'!Z124+'Import volumes AD'!Z234+'Import volumes AD'!Z340)/3</f>
        <v>0</v>
      </c>
      <c r="AD36" s="4">
        <f>('Import volumes AD'!AA124+'Import volumes AD'!AA234+'Import volumes AD'!AA340)/3</f>
        <v>0</v>
      </c>
    </row>
    <row r="37" spans="2:30">
      <c r="B37" s="2" t="s">
        <v>79</v>
      </c>
      <c r="H37" s="2" t="s">
        <v>50</v>
      </c>
      <c r="J37" s="4">
        <f>SUM(L37:S37)</f>
        <v>25762.036013848701</v>
      </c>
      <c r="L37" s="19">
        <f>('Import volumes AD'!L125+'Import volumes AD'!L235+'Import volumes AD'!L341)/3</f>
        <v>678.53846153846155</v>
      </c>
      <c r="M37" s="19">
        <f>('Import volumes AD'!M125+'Import volumes AD'!M235+'Import volumes AD'!M341)/3</f>
        <v>653.9017663200874</v>
      </c>
      <c r="N37" s="19">
        <f>Y37-V37+AB37</f>
        <v>7155.8789637694481</v>
      </c>
      <c r="O37" s="19">
        <f t="shared" si="1"/>
        <v>8717.7330702667641</v>
      </c>
      <c r="P37" s="19">
        <f>('Import volumes AD'!P125+'Import volumes AD'!P235+'Import volumes AD'!P341)/3</f>
        <v>375.2</v>
      </c>
      <c r="Q37" s="19">
        <f>('Import volumes AD'!Q125+'Import volumes AD'!Q235+'Import volumes AD'!Q341)/3+AD37</f>
        <v>6207.3289997825768</v>
      </c>
      <c r="R37" s="19">
        <f>('Import volumes AD'!R125+'Import volumes AD'!R235+'Import volumes AD'!R341)/3</f>
        <v>262.27755207569777</v>
      </c>
      <c r="S37" s="4">
        <f>('Import volumes AD'!S125+'Import volumes AD'!S235+'Import volumes AD'!S341)/3</f>
        <v>1711.1772000956623</v>
      </c>
      <c r="V37" s="4">
        <f>SUM('Import volumes AD'!U125+'Import volumes AD'!U235+'Import volumes AD'!U341)/3</f>
        <v>820.12500232038155</v>
      </c>
      <c r="W37" s="19">
        <f>SUM('Import volumes AD'!W125+'Import volumes AD'!W235+'Import volumes AD'!W341)/3</f>
        <v>1712.1772000956623</v>
      </c>
      <c r="Y37" s="4">
        <f>('Import volumes AD'!N125+'Import volumes AD'!N235+'Import volumes AD'!N341)/3</f>
        <v>7976.0039660898292</v>
      </c>
      <c r="Z37" s="4">
        <f>('Import volumes AD'!O125+'Import volumes AD'!O235+'Import volumes AD'!O341)/3</f>
        <v>7897.6080679463821</v>
      </c>
      <c r="AA37" s="106"/>
      <c r="AB37" s="4">
        <f>('Import volumes AD'!Y125+'Import volumes AD'!Y235+'Import volumes AD'!Y341)/3</f>
        <v>0</v>
      </c>
      <c r="AC37" s="4">
        <f>('Import volumes AD'!Z125+'Import volumes AD'!Z235+'Import volumes AD'!Z341)/3</f>
        <v>0</v>
      </c>
      <c r="AD37" s="4">
        <f>('Import volumes AD'!AA125+'Import volumes AD'!AA235+'Import volumes AD'!AA341)/3</f>
        <v>0</v>
      </c>
    </row>
    <row r="38" spans="2:30">
      <c r="AA38" s="106"/>
    </row>
    <row r="39" spans="2:30">
      <c r="B39" s="10" t="s">
        <v>80</v>
      </c>
      <c r="AA39" s="106"/>
    </row>
    <row r="40" spans="2:30">
      <c r="B40" s="2" t="s">
        <v>76</v>
      </c>
      <c r="H40" s="2" t="s">
        <v>50</v>
      </c>
      <c r="J40" s="4">
        <f>SUM(L40:S40)</f>
        <v>0</v>
      </c>
      <c r="L40" s="19">
        <f>('Import volumes AD'!L128+'Import volumes AD'!L238+'Import volumes AD'!L344)/3</f>
        <v>0</v>
      </c>
      <c r="M40" s="19">
        <f>('Import volumes AD'!M128+'Import volumes AD'!M238+'Import volumes AD'!M344)/3</f>
        <v>0</v>
      </c>
      <c r="N40" s="19">
        <f t="shared" ref="N40:N43" si="2">Y40-V40+AB40</f>
        <v>0</v>
      </c>
      <c r="O40" s="19">
        <f t="shared" ref="O40:O43" si="3">Z40+V40+AC40</f>
        <v>0</v>
      </c>
      <c r="P40" s="19">
        <f>('Import volumes AD'!P128+'Import volumes AD'!P238+'Import volumes AD'!P344)/3</f>
        <v>0</v>
      </c>
      <c r="Q40" s="19">
        <f>('Import volumes AD'!Q128+'Import volumes AD'!Q238+'Import volumes AD'!Q344)/3+AD40</f>
        <v>0</v>
      </c>
      <c r="R40" s="19">
        <f>('Import volumes AD'!R128+'Import volumes AD'!R238+'Import volumes AD'!R344)/3</f>
        <v>0</v>
      </c>
      <c r="S40" s="4">
        <f>('Import volumes AD'!S128+'Import volumes AD'!S238+'Import volumes AD'!S344)/3</f>
        <v>0</v>
      </c>
      <c r="V40" s="4">
        <f>SUM('Import volumes AD'!U128+'Import volumes AD'!U238+'Import volumes AD'!U344)/3</f>
        <v>0</v>
      </c>
      <c r="W40" s="19">
        <f>SUM('Import volumes AD'!W128+'Import volumes AD'!W238+'Import volumes AD'!W344)/3</f>
        <v>0</v>
      </c>
      <c r="Y40" s="4">
        <f>('Import volumes AD'!N128+'Import volumes AD'!N238+'Import volumes AD'!N344)/3</f>
        <v>0</v>
      </c>
      <c r="Z40" s="4">
        <f>('Import volumes AD'!O128+'Import volumes AD'!O238+'Import volumes AD'!O344)/3</f>
        <v>0</v>
      </c>
      <c r="AA40" s="106"/>
      <c r="AB40" s="4">
        <f>('Import volumes AD'!Y128+'Import volumes AD'!Y238+'Import volumes AD'!Y344)/3</f>
        <v>0</v>
      </c>
      <c r="AC40" s="4">
        <f>('Import volumes AD'!Z128+'Import volumes AD'!Z238+'Import volumes AD'!Z344)/3</f>
        <v>0</v>
      </c>
      <c r="AD40" s="4">
        <f>('Import volumes AD'!AA128+'Import volumes AD'!AA238+'Import volumes AD'!AA344)/3</f>
        <v>0</v>
      </c>
    </row>
    <row r="41" spans="2:30">
      <c r="B41" s="2" t="s">
        <v>77</v>
      </c>
      <c r="H41" s="2" t="s">
        <v>50</v>
      </c>
      <c r="J41" s="4">
        <f>SUM(L41:S41)</f>
        <v>0</v>
      </c>
      <c r="L41" s="19">
        <f>('Import volumes AD'!L129+'Import volumes AD'!L239+'Import volumes AD'!L345)/3</f>
        <v>0</v>
      </c>
      <c r="M41" s="19">
        <f>('Import volumes AD'!M129+'Import volumes AD'!M239+'Import volumes AD'!M345)/3</f>
        <v>0</v>
      </c>
      <c r="N41" s="19">
        <f t="shared" si="2"/>
        <v>0</v>
      </c>
      <c r="O41" s="19">
        <f t="shared" si="3"/>
        <v>0</v>
      </c>
      <c r="P41" s="19">
        <f>('Import volumes AD'!P129+'Import volumes AD'!P239+'Import volumes AD'!P345)/3</f>
        <v>0</v>
      </c>
      <c r="Q41" s="19">
        <f>('Import volumes AD'!Q129+'Import volumes AD'!Q239+'Import volumes AD'!Q345)/3+AD41</f>
        <v>0</v>
      </c>
      <c r="R41" s="19">
        <f>('Import volumes AD'!R129+'Import volumes AD'!R239+'Import volumes AD'!R345)/3</f>
        <v>0</v>
      </c>
      <c r="S41" s="4">
        <f>('Import volumes AD'!S129+'Import volumes AD'!S239+'Import volumes AD'!S345)/3</f>
        <v>0</v>
      </c>
      <c r="V41" s="4">
        <f>SUM('Import volumes AD'!U129+'Import volumes AD'!U239+'Import volumes AD'!U345)/3</f>
        <v>0</v>
      </c>
      <c r="W41" s="19">
        <f>SUM('Import volumes AD'!W129+'Import volumes AD'!W239+'Import volumes AD'!W345)/3</f>
        <v>0</v>
      </c>
      <c r="Y41" s="4">
        <f>('Import volumes AD'!N129+'Import volumes AD'!N239+'Import volumes AD'!N345)/3</f>
        <v>0</v>
      </c>
      <c r="Z41" s="4">
        <f>('Import volumes AD'!O129+'Import volumes AD'!O239+'Import volumes AD'!O345)/3</f>
        <v>0</v>
      </c>
      <c r="AA41" s="106"/>
      <c r="AB41" s="4">
        <f>('Import volumes AD'!Y129+'Import volumes AD'!Y239+'Import volumes AD'!Y345)/3</f>
        <v>0</v>
      </c>
      <c r="AC41" s="4">
        <f>('Import volumes AD'!Z129+'Import volumes AD'!Z239+'Import volumes AD'!Z345)/3</f>
        <v>0</v>
      </c>
      <c r="AD41" s="4">
        <f>('Import volumes AD'!AA129+'Import volumes AD'!AA239+'Import volumes AD'!AA345)/3</f>
        <v>0</v>
      </c>
    </row>
    <row r="42" spans="2:30">
      <c r="B42" s="2" t="s">
        <v>78</v>
      </c>
      <c r="H42" s="2" t="s">
        <v>50</v>
      </c>
      <c r="J42" s="4">
        <f>SUM(L42:S42)</f>
        <v>1.2666666666666666</v>
      </c>
      <c r="L42" s="19">
        <f>('Import volumes AD'!L130+'Import volumes AD'!L240+'Import volumes AD'!L346)/3</f>
        <v>0</v>
      </c>
      <c r="M42" s="19">
        <f>('Import volumes AD'!M130+'Import volumes AD'!M240+'Import volumes AD'!M346)/3</f>
        <v>0</v>
      </c>
      <c r="N42" s="19">
        <f t="shared" si="2"/>
        <v>0</v>
      </c>
      <c r="O42" s="19">
        <f t="shared" si="3"/>
        <v>0</v>
      </c>
      <c r="P42" s="19">
        <f>('Import volumes AD'!P130+'Import volumes AD'!P240+'Import volumes AD'!P346)/3</f>
        <v>0.26666666666666666</v>
      </c>
      <c r="Q42" s="19">
        <f>('Import volumes AD'!Q130+'Import volumes AD'!Q240+'Import volumes AD'!Q346)/3+AD42</f>
        <v>0</v>
      </c>
      <c r="R42" s="19">
        <f>('Import volumes AD'!R130+'Import volumes AD'!R240+'Import volumes AD'!R346)/3</f>
        <v>0</v>
      </c>
      <c r="S42" s="4">
        <f>('Import volumes AD'!S130+'Import volumes AD'!S240+'Import volumes AD'!S346)/3</f>
        <v>1</v>
      </c>
      <c r="V42" s="4">
        <f>SUM('Import volumes AD'!U130+'Import volumes AD'!U240+'Import volumes AD'!U346)/3</f>
        <v>0</v>
      </c>
      <c r="W42" s="19">
        <f>SUM('Import volumes AD'!W130+'Import volumes AD'!W240+'Import volumes AD'!W346)/3</f>
        <v>0</v>
      </c>
      <c r="Y42" s="4">
        <f>('Import volumes AD'!N130+'Import volumes AD'!N240+'Import volumes AD'!N346)/3</f>
        <v>0</v>
      </c>
      <c r="Z42" s="4">
        <f>('Import volumes AD'!O130+'Import volumes AD'!O240+'Import volumes AD'!O346)/3</f>
        <v>0</v>
      </c>
      <c r="AA42" s="106"/>
      <c r="AB42" s="4">
        <f>('Import volumes AD'!Y130+'Import volumes AD'!Y240+'Import volumes AD'!Y346)/3</f>
        <v>0</v>
      </c>
      <c r="AC42" s="4">
        <f>('Import volumes AD'!Z130+'Import volumes AD'!Z240+'Import volumes AD'!Z346)/3</f>
        <v>0</v>
      </c>
      <c r="AD42" s="4">
        <f>('Import volumes AD'!AA130+'Import volumes AD'!AA240+'Import volumes AD'!AA346)/3</f>
        <v>0</v>
      </c>
    </row>
    <row r="43" spans="2:30">
      <c r="B43" s="2" t="s">
        <v>79</v>
      </c>
      <c r="H43" s="2" t="s">
        <v>50</v>
      </c>
      <c r="J43" s="4">
        <f>SUM(L43:S43)</f>
        <v>1.3333333333333333</v>
      </c>
      <c r="L43" s="19">
        <f>('Import volumes AD'!L131+'Import volumes AD'!L241+'Import volumes AD'!L347)/3</f>
        <v>0.33333333333333331</v>
      </c>
      <c r="M43" s="19">
        <f>('Import volumes AD'!M131+'Import volumes AD'!M241+'Import volumes AD'!M347)/3</f>
        <v>0</v>
      </c>
      <c r="N43" s="19">
        <f t="shared" si="2"/>
        <v>0</v>
      </c>
      <c r="O43" s="19">
        <f t="shared" si="3"/>
        <v>0</v>
      </c>
      <c r="P43" s="19">
        <f>('Import volumes AD'!P131+'Import volumes AD'!P241+'Import volumes AD'!P347)/3</f>
        <v>0</v>
      </c>
      <c r="Q43" s="19">
        <f>('Import volumes AD'!Q131+'Import volumes AD'!Q241+'Import volumes AD'!Q347)/3+AD43</f>
        <v>0</v>
      </c>
      <c r="R43" s="19">
        <f>('Import volumes AD'!R131+'Import volumes AD'!R241+'Import volumes AD'!R347)/3</f>
        <v>0</v>
      </c>
      <c r="S43" s="4">
        <f>('Import volumes AD'!S131+'Import volumes AD'!S241+'Import volumes AD'!S347)/3</f>
        <v>1</v>
      </c>
      <c r="V43" s="4">
        <f>SUM('Import volumes AD'!U131+'Import volumes AD'!U241+'Import volumes AD'!U347)/3</f>
        <v>0</v>
      </c>
      <c r="W43" s="19">
        <f>SUM('Import volumes AD'!W131+'Import volumes AD'!W241+'Import volumes AD'!W347)/3</f>
        <v>0</v>
      </c>
      <c r="Y43" s="4">
        <f>('Import volumes AD'!N131+'Import volumes AD'!N241+'Import volumes AD'!N347)/3</f>
        <v>0</v>
      </c>
      <c r="Z43" s="4">
        <f>('Import volumes AD'!O131+'Import volumes AD'!O241+'Import volumes AD'!O347)/3</f>
        <v>0</v>
      </c>
      <c r="AA43" s="106"/>
      <c r="AB43" s="4">
        <f>('Import volumes AD'!Y131+'Import volumes AD'!Y241+'Import volumes AD'!Y347)/3</f>
        <v>0</v>
      </c>
      <c r="AC43" s="4">
        <f>('Import volumes AD'!Z131+'Import volumes AD'!Z241+'Import volumes AD'!Z347)/3</f>
        <v>0</v>
      </c>
      <c r="AD43" s="4">
        <f>('Import volumes AD'!AA131+'Import volumes AD'!AA241+'Import volumes AD'!AA347)/3</f>
        <v>0</v>
      </c>
    </row>
    <row r="44" spans="2:30">
      <c r="AA44" s="106"/>
    </row>
    <row r="45" spans="2:30">
      <c r="AA45" s="106"/>
    </row>
    <row r="46" spans="2:30">
      <c r="AA46" s="106"/>
    </row>
    <row r="47" spans="2:30">
      <c r="B47" s="10" t="s">
        <v>83</v>
      </c>
      <c r="AA47" s="106"/>
    </row>
    <row r="48" spans="2:30">
      <c r="AA48" s="106"/>
    </row>
    <row r="49" spans="2:30">
      <c r="B49" s="10" t="s">
        <v>75</v>
      </c>
      <c r="AA49" s="106"/>
    </row>
    <row r="50" spans="2:30">
      <c r="B50" s="2" t="s">
        <v>84</v>
      </c>
      <c r="H50" s="2" t="s">
        <v>50</v>
      </c>
      <c r="J50" s="4">
        <f t="shared" ref="J50:J59" si="4">SUM(L50:S50)</f>
        <v>9622.050384674254</v>
      </c>
      <c r="L50" s="19">
        <f>('Import volumes AD'!L138+'Import volumes AD'!L248+'Import volumes AD'!L354)/3</f>
        <v>229.15384615384616</v>
      </c>
      <c r="M50" s="19">
        <f>('Import volumes AD'!M138+'Import volumes AD'!M248+'Import volumes AD'!M354)/3</f>
        <v>193.94954212108632</v>
      </c>
      <c r="N50" s="19">
        <f t="shared" ref="N50:N59" si="5">Y50-V50+AB50</f>
        <v>2509.5892462314114</v>
      </c>
      <c r="O50" s="19">
        <f t="shared" ref="O50:O59" si="6">Z50+V50+AC50</f>
        <v>3421.8932857219002</v>
      </c>
      <c r="P50" s="19">
        <f>('Import volumes AD'!P138+'Import volumes AD'!P248+'Import volumes AD'!P354)/3</f>
        <v>136.72</v>
      </c>
      <c r="Q50" s="19">
        <f>('Import volumes AD'!Q138+'Import volumes AD'!Q248+'Import volumes AD'!Q354)/3+AD50</f>
        <v>2264.3367390572389</v>
      </c>
      <c r="R50" s="19">
        <f>('Import volumes AD'!R138+'Import volumes AD'!R248+'Import volumes AD'!R354)/3</f>
        <v>106.66666666666667</v>
      </c>
      <c r="S50" s="4">
        <f>('Import volumes AD'!S138+'Import volumes AD'!S248+'Import volumes AD'!S354)/3</f>
        <v>759.74105872210384</v>
      </c>
      <c r="V50" s="4">
        <f>SUM('Import volumes AD'!U138+'Import volumes AD'!U248+'Import volumes AD'!U354)/3</f>
        <v>256.43365287038051</v>
      </c>
      <c r="W50" s="19">
        <f>SUM('Import volumes AD'!W138+'Import volumes AD'!W248+'Import volumes AD'!W354)/3</f>
        <v>762.40772538877047</v>
      </c>
      <c r="Y50" s="4">
        <f>('Import volumes AD'!N138+'Import volumes AD'!N248+'Import volumes AD'!N354)/3</f>
        <v>2766.0228991017921</v>
      </c>
      <c r="Z50" s="4">
        <f>('Import volumes AD'!O138+'Import volumes AD'!O248+'Import volumes AD'!O354)/3</f>
        <v>3165.4596328515195</v>
      </c>
      <c r="AA50" s="106"/>
      <c r="AB50" s="4">
        <f>('Import volumes AD'!Y138+'Import volumes AD'!Y248+'Import volumes AD'!Y354)/3</f>
        <v>0</v>
      </c>
      <c r="AC50" s="4">
        <f>('Import volumes AD'!Z138+'Import volumes AD'!Z248+'Import volumes AD'!Z354)/3</f>
        <v>0</v>
      </c>
      <c r="AD50" s="4">
        <f>('Import volumes AD'!AA138+'Import volumes AD'!AA248+'Import volumes AD'!AA354)/3</f>
        <v>0</v>
      </c>
    </row>
    <row r="51" spans="2:30">
      <c r="B51" s="2" t="s">
        <v>85</v>
      </c>
      <c r="H51" s="2" t="s">
        <v>50</v>
      </c>
      <c r="J51" s="4">
        <f t="shared" si="4"/>
        <v>12024.74619056299</v>
      </c>
      <c r="L51" s="19">
        <f>('Import volumes AD'!L139+'Import volumes AD'!L249+'Import volumes AD'!L355)/3</f>
        <v>176.12820512820511</v>
      </c>
      <c r="M51" s="19">
        <f>('Import volumes AD'!M139+'Import volumes AD'!M249+'Import volumes AD'!M355)/3</f>
        <v>250.83846119979373</v>
      </c>
      <c r="N51" s="19">
        <f t="shared" si="5"/>
        <v>2985.9166311579352</v>
      </c>
      <c r="O51" s="19">
        <f t="shared" si="6"/>
        <v>4464.9431433173741</v>
      </c>
      <c r="P51" s="19">
        <f>('Import volumes AD'!P139+'Import volumes AD'!P249+'Import volumes AD'!P355)/3</f>
        <v>135.33666666666667</v>
      </c>
      <c r="Q51" s="19">
        <f>('Import volumes AD'!Q139+'Import volumes AD'!Q249+'Import volumes AD'!Q355)/3+AD51</f>
        <v>3282.3502676767675</v>
      </c>
      <c r="R51" s="19">
        <f>('Import volumes AD'!R139+'Import volumes AD'!R249+'Import volumes AD'!R355)/3</f>
        <v>197.66666666666666</v>
      </c>
      <c r="S51" s="4">
        <f>('Import volumes AD'!S139+'Import volumes AD'!S249+'Import volumes AD'!S355)/3</f>
        <v>531.56614874958041</v>
      </c>
      <c r="V51" s="4">
        <f>SUM('Import volumes AD'!U139+'Import volumes AD'!U249+'Import volumes AD'!U355)/3</f>
        <v>337.36328312377617</v>
      </c>
      <c r="W51" s="19">
        <f>SUM('Import volumes AD'!W139+'Import volumes AD'!W249+'Import volumes AD'!W355)/3</f>
        <v>543.23281541624704</v>
      </c>
      <c r="Y51" s="4">
        <f>('Import volumes AD'!N139+'Import volumes AD'!N249+'Import volumes AD'!N355)/3</f>
        <v>3323.2799142817112</v>
      </c>
      <c r="Z51" s="4">
        <f>('Import volumes AD'!O139+'Import volumes AD'!O249+'Import volumes AD'!O355)/3</f>
        <v>4127.5798601935976</v>
      </c>
      <c r="AA51" s="106"/>
      <c r="AB51" s="4">
        <f>('Import volumes AD'!Y139+'Import volumes AD'!Y249+'Import volumes AD'!Y355)/3</f>
        <v>0</v>
      </c>
      <c r="AC51" s="4">
        <f>('Import volumes AD'!Z139+'Import volumes AD'!Z249+'Import volumes AD'!Z355)/3</f>
        <v>0</v>
      </c>
      <c r="AD51" s="4">
        <f>('Import volumes AD'!AA139+'Import volumes AD'!AA249+'Import volumes AD'!AA355)/3</f>
        <v>3</v>
      </c>
    </row>
    <row r="52" spans="2:30">
      <c r="B52" s="2" t="s">
        <v>86</v>
      </c>
      <c r="H52" s="2" t="s">
        <v>50</v>
      </c>
      <c r="J52" s="4">
        <f t="shared" si="4"/>
        <v>6322.3285060547641</v>
      </c>
      <c r="L52" s="19">
        <f>('Import volumes AD'!L140+'Import volumes AD'!L250+'Import volumes AD'!L356)/3</f>
        <v>57.743589743589745</v>
      </c>
      <c r="M52" s="19">
        <f>('Import volumes AD'!M140+'Import volumes AD'!M250+'Import volumes AD'!M356)/3</f>
        <v>93.812167125803498</v>
      </c>
      <c r="N52" s="19">
        <f t="shared" si="5"/>
        <v>1563.2200464444193</v>
      </c>
      <c r="O52" s="19">
        <f t="shared" si="6"/>
        <v>2123.2610622853063</v>
      </c>
      <c r="P52" s="19">
        <f>('Import volumes AD'!P140+'Import volumes AD'!P250+'Import volumes AD'!P356)/3</f>
        <v>36.556666666666665</v>
      </c>
      <c r="Q52" s="19">
        <f>('Import volumes AD'!Q140+'Import volumes AD'!Q250+'Import volumes AD'!Q356)/3+AD52</f>
        <v>1905.5730370370368</v>
      </c>
      <c r="R52" s="19">
        <f>('Import volumes AD'!R140+'Import volumes AD'!R250+'Import volumes AD'!R356)/3</f>
        <v>188</v>
      </c>
      <c r="S52" s="4">
        <f>('Import volumes AD'!S140+'Import volumes AD'!S250+'Import volumes AD'!S356)/3</f>
        <v>354.16193675194171</v>
      </c>
      <c r="V52" s="4">
        <f>SUM('Import volumes AD'!U140+'Import volumes AD'!U250+'Import volumes AD'!U356)/3</f>
        <v>156.84032126318871</v>
      </c>
      <c r="W52" s="19">
        <f>SUM('Import volumes AD'!W140+'Import volumes AD'!W250+'Import volumes AD'!W356)/3</f>
        <v>372.82860341860834</v>
      </c>
      <c r="Y52" s="4">
        <f>('Import volumes AD'!N140+'Import volumes AD'!N250+'Import volumes AD'!N356)/3</f>
        <v>1720.0603677076081</v>
      </c>
      <c r="Z52" s="4">
        <f>('Import volumes AD'!O140+'Import volumes AD'!O250+'Import volumes AD'!O356)/3</f>
        <v>1966.4207410221177</v>
      </c>
      <c r="AA52" s="106"/>
      <c r="AB52" s="4">
        <f>('Import volumes AD'!Y140+'Import volumes AD'!Y250+'Import volumes AD'!Y356)/3</f>
        <v>0</v>
      </c>
      <c r="AC52" s="4">
        <f>('Import volumes AD'!Z140+'Import volumes AD'!Z250+'Import volumes AD'!Z356)/3</f>
        <v>0</v>
      </c>
      <c r="AD52" s="4">
        <f>('Import volumes AD'!AA140+'Import volumes AD'!AA250+'Import volumes AD'!AA356)/3</f>
        <v>0</v>
      </c>
    </row>
    <row r="53" spans="2:30">
      <c r="B53" s="2" t="s">
        <v>87</v>
      </c>
      <c r="H53" s="2" t="s">
        <v>50</v>
      </c>
      <c r="J53" s="4">
        <f t="shared" si="4"/>
        <v>3222.5314931567568</v>
      </c>
      <c r="L53" s="19">
        <f>('Import volumes AD'!L141+'Import volumes AD'!L251+'Import volumes AD'!L357)/3</f>
        <v>52.717948717948723</v>
      </c>
      <c r="M53" s="19">
        <f>('Import volumes AD'!M141+'Import volumes AD'!M251+'Import volumes AD'!M357)/3</f>
        <v>52.896758997194866</v>
      </c>
      <c r="N53" s="19">
        <f t="shared" si="5"/>
        <v>833.98029106130116</v>
      </c>
      <c r="O53" s="19">
        <f t="shared" si="6"/>
        <v>1220.2830766839397</v>
      </c>
      <c r="P53" s="19">
        <f>('Import volumes AD'!P141+'Import volumes AD'!P251+'Import volumes AD'!P357)/3</f>
        <v>18.75</v>
      </c>
      <c r="Q53" s="19">
        <f>('Import volumes AD'!Q141+'Import volumes AD'!Q251+'Import volumes AD'!Q357)/3+AD53</f>
        <v>631.53538299663296</v>
      </c>
      <c r="R53" s="19">
        <f>('Import volumes AD'!R141+'Import volumes AD'!R251+'Import volumes AD'!R357)/3</f>
        <v>297.55361457113855</v>
      </c>
      <c r="S53" s="4">
        <f>('Import volumes AD'!S141+'Import volumes AD'!S251+'Import volumes AD'!S357)/3</f>
        <v>114.81442012860089</v>
      </c>
      <c r="V53" s="4">
        <f>SUM('Import volumes AD'!U141+'Import volumes AD'!U251+'Import volumes AD'!U357)/3</f>
        <v>71.129025387403473</v>
      </c>
      <c r="W53" s="19">
        <f>SUM('Import volumes AD'!W141+'Import volumes AD'!W251+'Import volumes AD'!W357)/3</f>
        <v>148.14775346193423</v>
      </c>
      <c r="Y53" s="4">
        <f>('Import volumes AD'!N141+'Import volumes AD'!N251+'Import volumes AD'!N357)/3</f>
        <v>905.10931644870459</v>
      </c>
      <c r="Z53" s="4">
        <f>('Import volumes AD'!O141+'Import volumes AD'!O251+'Import volumes AD'!O357)/3</f>
        <v>1149.1540512965362</v>
      </c>
      <c r="AA53" s="106"/>
      <c r="AB53" s="4">
        <f>('Import volumes AD'!Y141+'Import volumes AD'!Y251+'Import volumes AD'!Y357)/3</f>
        <v>0</v>
      </c>
      <c r="AC53" s="4">
        <f>('Import volumes AD'!Z141+'Import volumes AD'!Z251+'Import volumes AD'!Z357)/3</f>
        <v>0</v>
      </c>
      <c r="AD53" s="4">
        <f>('Import volumes AD'!AA141+'Import volumes AD'!AA251+'Import volumes AD'!AA357)/3</f>
        <v>1</v>
      </c>
    </row>
    <row r="54" spans="2:30">
      <c r="B54" s="2" t="s">
        <v>88</v>
      </c>
      <c r="H54" s="2" t="s">
        <v>50</v>
      </c>
      <c r="J54" s="4">
        <f t="shared" si="4"/>
        <v>2555.501927133098</v>
      </c>
      <c r="L54" s="19">
        <f>('Import volumes AD'!L142+'Import volumes AD'!L252+'Import volumes AD'!L358)/3</f>
        <v>15.794871794871796</v>
      </c>
      <c r="M54" s="19">
        <f>('Import volumes AD'!M142+'Import volumes AD'!M252+'Import volumes AD'!M358)/3</f>
        <v>11.894277142533682</v>
      </c>
      <c r="N54" s="19">
        <f t="shared" si="5"/>
        <v>683.22609924717062</v>
      </c>
      <c r="O54" s="19">
        <f t="shared" si="6"/>
        <v>665.95378617854385</v>
      </c>
      <c r="P54" s="19">
        <f>('Import volumes AD'!P142+'Import volumes AD'!P252+'Import volumes AD'!P358)/3</f>
        <v>4</v>
      </c>
      <c r="Q54" s="19">
        <f>('Import volumes AD'!Q142+'Import volumes AD'!Q252+'Import volumes AD'!Q358)/3+AD54</f>
        <v>717.76139646464651</v>
      </c>
      <c r="R54" s="19">
        <f>('Import volumes AD'!R142+'Import volumes AD'!R252+'Import volumes AD'!R358)/3</f>
        <v>391.66566270920958</v>
      </c>
      <c r="S54" s="4">
        <f>('Import volumes AD'!S142+'Import volumes AD'!S252+'Import volumes AD'!S358)/3</f>
        <v>65.205833596122133</v>
      </c>
      <c r="V54" s="4">
        <f>SUM('Import volumes AD'!U142+'Import volumes AD'!U252+'Import volumes AD'!U358)/3</f>
        <v>75.02191350244091</v>
      </c>
      <c r="W54" s="19">
        <f>SUM('Import volumes AD'!W142+'Import volumes AD'!W252+'Import volumes AD'!W358)/3</f>
        <v>128.8725002627888</v>
      </c>
      <c r="Y54" s="4">
        <f>('Import volumes AD'!N142+'Import volumes AD'!N252+'Import volumes AD'!N358)/3</f>
        <v>758.24801274961158</v>
      </c>
      <c r="Z54" s="4">
        <f>('Import volumes AD'!O142+'Import volumes AD'!O252+'Import volumes AD'!O358)/3</f>
        <v>590.9318726761029</v>
      </c>
      <c r="AA54" s="106"/>
      <c r="AB54" s="4">
        <f>('Import volumes AD'!Y142+'Import volumes AD'!Y252+'Import volumes AD'!Y358)/3</f>
        <v>0</v>
      </c>
      <c r="AC54" s="4">
        <f>('Import volumes AD'!Z142+'Import volumes AD'!Z252+'Import volumes AD'!Z358)/3</f>
        <v>0</v>
      </c>
      <c r="AD54" s="4">
        <f>('Import volumes AD'!AA142+'Import volumes AD'!AA252+'Import volumes AD'!AA358)/3</f>
        <v>0</v>
      </c>
    </row>
    <row r="55" spans="2:30">
      <c r="B55" s="2" t="s">
        <v>89</v>
      </c>
      <c r="H55" s="2" t="s">
        <v>50</v>
      </c>
      <c r="J55" s="4">
        <f t="shared" si="4"/>
        <v>1113.3111244047952</v>
      </c>
      <c r="L55" s="19">
        <f>('Import volumes AD'!L143+'Import volumes AD'!L253+'Import volumes AD'!L359)/3</f>
        <v>3.6153846153846154</v>
      </c>
      <c r="M55" s="19">
        <f>('Import volumes AD'!M143+'Import volumes AD'!M253+'Import volumes AD'!M359)/3</f>
        <v>0.33275217932752182</v>
      </c>
      <c r="N55" s="19">
        <f t="shared" si="5"/>
        <v>320.26025919094127</v>
      </c>
      <c r="O55" s="19">
        <f t="shared" si="6"/>
        <v>352.41646356589399</v>
      </c>
      <c r="P55" s="19">
        <f>('Import volumes AD'!P143+'Import volumes AD'!P253+'Import volumes AD'!P359)/3</f>
        <v>3</v>
      </c>
      <c r="Q55" s="19">
        <f>('Import volumes AD'!Q143+'Import volumes AD'!Q253+'Import volumes AD'!Q359)/3+AD55</f>
        <v>421.60050252525258</v>
      </c>
      <c r="R55" s="19">
        <f>('Import volumes AD'!R143+'Import volumes AD'!R253+'Import volumes AD'!R359)/3</f>
        <v>1.6666666666666667</v>
      </c>
      <c r="S55" s="4">
        <f>('Import volumes AD'!S143+'Import volumes AD'!S253+'Import volumes AD'!S359)/3</f>
        <v>10.41909566132863</v>
      </c>
      <c r="V55" s="4">
        <f>SUM('Import volumes AD'!U143+'Import volumes AD'!U253+'Import volumes AD'!U359)/3</f>
        <v>34.209111228730791</v>
      </c>
      <c r="W55" s="19">
        <f>SUM('Import volumes AD'!W143+'Import volumes AD'!W253+'Import volumes AD'!W359)/3</f>
        <v>59.419095661328633</v>
      </c>
      <c r="Y55" s="4">
        <f>('Import volumes AD'!N143+'Import volumes AD'!N253+'Import volumes AD'!N359)/3</f>
        <v>354.46937041967209</v>
      </c>
      <c r="Z55" s="4">
        <f>('Import volumes AD'!O143+'Import volumes AD'!O253+'Import volumes AD'!O359)/3</f>
        <v>318.20735233716323</v>
      </c>
      <c r="AA55" s="106"/>
      <c r="AB55" s="4">
        <f>('Import volumes AD'!Y143+'Import volumes AD'!Y253+'Import volumes AD'!Y359)/3</f>
        <v>0</v>
      </c>
      <c r="AC55" s="4">
        <f>('Import volumes AD'!Z143+'Import volumes AD'!Z253+'Import volumes AD'!Z359)/3</f>
        <v>0</v>
      </c>
      <c r="AD55" s="4">
        <f>('Import volumes AD'!AA143+'Import volumes AD'!AA253+'Import volumes AD'!AA359)/3</f>
        <v>0</v>
      </c>
    </row>
    <row r="56" spans="2:30">
      <c r="B56" s="2" t="s">
        <v>90</v>
      </c>
      <c r="H56" s="2" t="s">
        <v>50</v>
      </c>
      <c r="J56" s="4">
        <f t="shared" si="4"/>
        <v>714.50507311955243</v>
      </c>
      <c r="L56" s="19">
        <f>('Import volumes AD'!L144+'Import volumes AD'!L254+'Import volumes AD'!L360)/3</f>
        <v>3</v>
      </c>
      <c r="M56" s="19">
        <f>('Import volumes AD'!M144+'Import volumes AD'!M254+'Import volumes AD'!M360)/3</f>
        <v>0.99941884599418851</v>
      </c>
      <c r="N56" s="19">
        <f t="shared" si="5"/>
        <v>193.6114229225476</v>
      </c>
      <c r="O56" s="19">
        <f t="shared" si="6"/>
        <v>195.97539916780613</v>
      </c>
      <c r="P56" s="19">
        <f>('Import volumes AD'!P144+'Import volumes AD'!P254+'Import volumes AD'!P360)/3</f>
        <v>0</v>
      </c>
      <c r="Q56" s="19">
        <f>('Import volumes AD'!Q144+'Import volumes AD'!Q254+'Import volumes AD'!Q360)/3+AD56</f>
        <v>318.18735858585859</v>
      </c>
      <c r="R56" s="19">
        <f>('Import volumes AD'!R144+'Import volumes AD'!R254+'Import volumes AD'!R360)/3</f>
        <v>0</v>
      </c>
      <c r="S56" s="4">
        <f>('Import volumes AD'!S144+'Import volumes AD'!S254+'Import volumes AD'!S360)/3</f>
        <v>2.7314735973459801</v>
      </c>
      <c r="V56" s="4">
        <f>SUM('Import volumes AD'!U144+'Import volumes AD'!U254+'Import volumes AD'!U360)/3</f>
        <v>16.147835976899714</v>
      </c>
      <c r="W56" s="19">
        <f>SUM('Import volumes AD'!W144+'Import volumes AD'!W254+'Import volumes AD'!W360)/3</f>
        <v>38.731473597345982</v>
      </c>
      <c r="Y56" s="4">
        <f>('Import volumes AD'!N144+'Import volumes AD'!N254+'Import volumes AD'!N360)/3</f>
        <v>209.75925889944733</v>
      </c>
      <c r="Z56" s="4">
        <f>('Import volumes AD'!O144+'Import volumes AD'!O254+'Import volumes AD'!O360)/3</f>
        <v>179.8275631909064</v>
      </c>
      <c r="AA56" s="106"/>
      <c r="AB56" s="4">
        <f>('Import volumes AD'!Y144+'Import volumes AD'!Y254+'Import volumes AD'!Y360)/3</f>
        <v>0</v>
      </c>
      <c r="AC56" s="4">
        <f>('Import volumes AD'!Z144+'Import volumes AD'!Z254+'Import volumes AD'!Z360)/3</f>
        <v>0</v>
      </c>
      <c r="AD56" s="4">
        <f>('Import volumes AD'!AA144+'Import volumes AD'!AA254+'Import volumes AD'!AA360)/3</f>
        <v>0</v>
      </c>
    </row>
    <row r="57" spans="2:30">
      <c r="B57" s="2" t="s">
        <v>91</v>
      </c>
      <c r="H57" s="2" t="s">
        <v>50</v>
      </c>
      <c r="J57" s="4">
        <f t="shared" si="4"/>
        <v>517.860629389726</v>
      </c>
      <c r="L57" s="19">
        <f>('Import volumes AD'!L145+'Import volumes AD'!L255+'Import volumes AD'!L361)/3</f>
        <v>7.666666666666667</v>
      </c>
      <c r="M57" s="19">
        <f>('Import volumes AD'!M145+'Import volumes AD'!M255+'Import volumes AD'!M361)/3</f>
        <v>0</v>
      </c>
      <c r="N57" s="19">
        <f t="shared" si="5"/>
        <v>72.991240858738536</v>
      </c>
      <c r="O57" s="19">
        <f t="shared" si="6"/>
        <v>89.131133053770242</v>
      </c>
      <c r="P57" s="19">
        <f>('Import volumes AD'!P145+'Import volumes AD'!P255+'Import volumes AD'!P361)/3</f>
        <v>0</v>
      </c>
      <c r="Q57" s="19">
        <f>('Import volumes AD'!Q145+'Import volumes AD'!Q255+'Import volumes AD'!Q361)/3+AD57</f>
        <v>133.7383308080808</v>
      </c>
      <c r="R57" s="19">
        <f>('Import volumes AD'!R145+'Import volumes AD'!R255+'Import volumes AD'!R361)/3</f>
        <v>213.33333333333334</v>
      </c>
      <c r="S57" s="4">
        <f>('Import volumes AD'!S145+'Import volumes AD'!S255+'Import volumes AD'!S361)/3</f>
        <v>0.99992466913635025</v>
      </c>
      <c r="V57" s="4">
        <f>SUM('Import volumes AD'!U145+'Import volumes AD'!U255+'Import volumes AD'!U361)/3</f>
        <v>5.9707320545578115</v>
      </c>
      <c r="W57" s="19">
        <f>SUM('Import volumes AD'!W145+'Import volumes AD'!W255+'Import volumes AD'!W361)/3</f>
        <v>4.9999246691363508</v>
      </c>
      <c r="Y57" s="4">
        <f>('Import volumes AD'!N145+'Import volumes AD'!N255+'Import volumes AD'!N361)/3</f>
        <v>78.96197291329635</v>
      </c>
      <c r="Z57" s="4">
        <f>('Import volumes AD'!O145+'Import volumes AD'!O255+'Import volumes AD'!O361)/3</f>
        <v>83.160400999212428</v>
      </c>
      <c r="AA57" s="106"/>
      <c r="AB57" s="4">
        <f>('Import volumes AD'!Y145+'Import volumes AD'!Y255+'Import volumes AD'!Y361)/3</f>
        <v>0</v>
      </c>
      <c r="AC57" s="4">
        <f>('Import volumes AD'!Z145+'Import volumes AD'!Z255+'Import volumes AD'!Z361)/3</f>
        <v>0</v>
      </c>
      <c r="AD57" s="4">
        <f>('Import volumes AD'!AA145+'Import volumes AD'!AA255+'Import volumes AD'!AA361)/3</f>
        <v>1</v>
      </c>
    </row>
    <row r="58" spans="2:30">
      <c r="B58" s="2" t="s">
        <v>92</v>
      </c>
      <c r="H58" s="2" t="s">
        <v>50</v>
      </c>
      <c r="J58" s="4">
        <f t="shared" si="4"/>
        <v>115.61334386685392</v>
      </c>
      <c r="L58" s="19">
        <f>('Import volumes AD'!L146+'Import volumes AD'!L256+'Import volumes AD'!L362)/3</f>
        <v>0</v>
      </c>
      <c r="M58" s="19">
        <f>('Import volumes AD'!M146+'Import volumes AD'!M256+'Import volumes AD'!M362)/3</f>
        <v>0</v>
      </c>
      <c r="N58" s="19">
        <f t="shared" si="5"/>
        <v>26.309066124830689</v>
      </c>
      <c r="O58" s="19">
        <f t="shared" si="6"/>
        <v>38.728853499598991</v>
      </c>
      <c r="P58" s="19">
        <f>('Import volumes AD'!P146+'Import volumes AD'!P256+'Import volumes AD'!P362)/3</f>
        <v>0</v>
      </c>
      <c r="Q58" s="19">
        <f>('Import volumes AD'!Q146+'Import volumes AD'!Q256+'Import volumes AD'!Q362)/3+AD58</f>
        <v>50.575424242424248</v>
      </c>
      <c r="R58" s="19">
        <f>('Import volumes AD'!R146+'Import volumes AD'!R256+'Import volumes AD'!R362)/3</f>
        <v>0</v>
      </c>
      <c r="S58" s="4">
        <f>('Import volumes AD'!S146+'Import volumes AD'!S256+'Import volumes AD'!S362)/3</f>
        <v>0</v>
      </c>
      <c r="V58" s="4">
        <f>SUM('Import volumes AD'!U146+'Import volumes AD'!U256+'Import volumes AD'!U362)/3</f>
        <v>5.1006148282908006</v>
      </c>
      <c r="W58" s="19">
        <f>SUM('Import volumes AD'!W146+'Import volumes AD'!W256+'Import volumes AD'!W362)/3</f>
        <v>3</v>
      </c>
      <c r="Y58" s="4">
        <f>('Import volumes AD'!N146+'Import volumes AD'!N256+'Import volumes AD'!N362)/3</f>
        <v>31.409680953121491</v>
      </c>
      <c r="Z58" s="4">
        <f>('Import volumes AD'!O146+'Import volumes AD'!O256+'Import volumes AD'!O362)/3</f>
        <v>33.628238671308189</v>
      </c>
      <c r="AA58" s="106"/>
      <c r="AB58" s="4">
        <f>('Import volumes AD'!Y146+'Import volumes AD'!Y256+'Import volumes AD'!Y362)/3</f>
        <v>0</v>
      </c>
      <c r="AC58" s="4">
        <f>('Import volumes AD'!Z146+'Import volumes AD'!Z256+'Import volumes AD'!Z362)/3</f>
        <v>0</v>
      </c>
      <c r="AD58" s="4">
        <f>('Import volumes AD'!AA146+'Import volumes AD'!AA256+'Import volumes AD'!AA362)/3</f>
        <v>0</v>
      </c>
    </row>
    <row r="59" spans="2:30">
      <c r="B59" s="2" t="s">
        <v>93</v>
      </c>
      <c r="H59" s="2" t="s">
        <v>50</v>
      </c>
      <c r="J59" s="4">
        <f t="shared" si="4"/>
        <v>103.5705739950287</v>
      </c>
      <c r="L59" s="19">
        <f>('Import volumes AD'!L147+'Import volumes AD'!L257+'Import volumes AD'!L363)/3</f>
        <v>0</v>
      </c>
      <c r="M59" s="19">
        <f>('Import volumes AD'!M147+'Import volumes AD'!M257+'Import volumes AD'!M363)/3</f>
        <v>0</v>
      </c>
      <c r="N59" s="19">
        <f t="shared" si="5"/>
        <v>13.933414698244107</v>
      </c>
      <c r="O59" s="19">
        <f t="shared" si="6"/>
        <v>33.742627310252608</v>
      </c>
      <c r="P59" s="19">
        <f>('Import volumes AD'!P147+'Import volumes AD'!P257+'Import volumes AD'!P363)/3</f>
        <v>0</v>
      </c>
      <c r="Q59" s="19">
        <f>('Import volumes AD'!Q147+'Import volumes AD'!Q257+'Import volumes AD'!Q363)/3+AD59</f>
        <v>47.561198653198652</v>
      </c>
      <c r="R59" s="19">
        <f>('Import volumes AD'!R147+'Import volumes AD'!R257+'Import volumes AD'!R363)/3</f>
        <v>8.3333333333333339</v>
      </c>
      <c r="S59" s="4">
        <f>('Import volumes AD'!S147+'Import volumes AD'!S257+'Import volumes AD'!S363)/3</f>
        <v>0</v>
      </c>
      <c r="V59" s="4">
        <f>SUM('Import volumes AD'!U147+'Import volumes AD'!U257+'Import volumes AD'!U363)/3</f>
        <v>6.5203448373885555</v>
      </c>
      <c r="W59" s="19">
        <f>SUM('Import volumes AD'!W147+'Import volumes AD'!W257+'Import volumes AD'!W363)/3</f>
        <v>1</v>
      </c>
      <c r="Y59" s="4">
        <f>('Import volumes AD'!N147+'Import volumes AD'!N257+'Import volumes AD'!N363)/3</f>
        <v>20.453759535632663</v>
      </c>
      <c r="Z59" s="4">
        <f>('Import volumes AD'!O147+'Import volumes AD'!O257+'Import volumes AD'!O363)/3</f>
        <v>27.222282472864055</v>
      </c>
      <c r="AA59" s="106"/>
      <c r="AB59" s="4">
        <f>('Import volumes AD'!Y147+'Import volumes AD'!Y257+'Import volumes AD'!Y363)/3</f>
        <v>0</v>
      </c>
      <c r="AC59" s="4">
        <f>('Import volumes AD'!Z147+'Import volumes AD'!Z257+'Import volumes AD'!Z363)/3</f>
        <v>0</v>
      </c>
      <c r="AD59" s="4">
        <f>('Import volumes AD'!AA147+'Import volumes AD'!AA257+'Import volumes AD'!AA363)/3</f>
        <v>3</v>
      </c>
    </row>
    <row r="60" spans="2:30">
      <c r="AA60" s="106"/>
    </row>
    <row r="61" spans="2:30">
      <c r="B61" s="10" t="s">
        <v>80</v>
      </c>
      <c r="AA61" s="106"/>
    </row>
    <row r="62" spans="2:30">
      <c r="B62" s="2" t="s">
        <v>84</v>
      </c>
      <c r="H62" s="2" t="s">
        <v>50</v>
      </c>
      <c r="J62" s="4">
        <f t="shared" ref="J62:J71" si="7">SUM(L62:S62)</f>
        <v>105.6599656326778</v>
      </c>
      <c r="L62" s="19">
        <f>('Import volumes AD'!L150+'Import volumes AD'!L260+'Import volumes AD'!L366)/3</f>
        <v>2.6666666666666665</v>
      </c>
      <c r="M62" s="19">
        <f>('Import volumes AD'!M150+'Import volumes AD'!M260+'Import volumes AD'!M366)/3</f>
        <v>4.196906172559971</v>
      </c>
      <c r="N62" s="19">
        <f t="shared" ref="N62:N71" si="8">Y62-V62+AB62</f>
        <v>72.717523784361077</v>
      </c>
      <c r="O62" s="19">
        <f t="shared" ref="O62:O71" si="9">Z62+V62+AC62</f>
        <v>18.010796793498994</v>
      </c>
      <c r="P62" s="19">
        <f>('Import volumes AD'!P150+'Import volumes AD'!P260+'Import volumes AD'!P366)/3</f>
        <v>2.3433333333333333</v>
      </c>
      <c r="Q62" s="19">
        <f>('Import volumes AD'!Q150+'Import volumes AD'!Q260+'Import volumes AD'!Q366)/3+AD62</f>
        <v>0</v>
      </c>
      <c r="R62" s="19">
        <f>('Import volumes AD'!R150+'Import volumes AD'!R260+'Import volumes AD'!R366)/3</f>
        <v>1</v>
      </c>
      <c r="S62" s="4">
        <f>('Import volumes AD'!S150+'Import volumes AD'!S260+'Import volumes AD'!S366)/3</f>
        <v>4.7247388822577507</v>
      </c>
      <c r="V62" s="4">
        <f>SUM('Import volumes AD'!U150+'Import volumes AD'!U260+'Import volumes AD'!U366)/3</f>
        <v>10.344130126832326</v>
      </c>
      <c r="W62" s="19">
        <f>SUM('Import volumes AD'!W150+'Import volumes AD'!W260+'Import volumes AD'!W366)/3</f>
        <v>2.0580722155910842</v>
      </c>
      <c r="Y62" s="4">
        <f>('Import volumes AD'!N150+'Import volumes AD'!N260+'Import volumes AD'!N366)/3</f>
        <v>83.061653911193403</v>
      </c>
      <c r="Z62" s="4">
        <f>('Import volumes AD'!O150+'Import volumes AD'!O260+'Import volumes AD'!O366)/3</f>
        <v>7.666666666666667</v>
      </c>
      <c r="AA62" s="106"/>
      <c r="AB62" s="4">
        <f>('Import volumes AD'!Y150+'Import volumes AD'!Y260+'Import volumes AD'!Y366)/3</f>
        <v>0</v>
      </c>
      <c r="AC62" s="4">
        <f>('Import volumes AD'!Z150+'Import volumes AD'!Z260+'Import volumes AD'!Z366)/3</f>
        <v>0</v>
      </c>
      <c r="AD62" s="4">
        <f>('Import volumes AD'!AA150+'Import volumes AD'!AA260+'Import volumes AD'!AA366)/3</f>
        <v>0</v>
      </c>
    </row>
    <row r="63" spans="2:30">
      <c r="B63" s="2" t="s">
        <v>85</v>
      </c>
      <c r="H63" s="2" t="s">
        <v>50</v>
      </c>
      <c r="J63" s="4">
        <f t="shared" si="7"/>
        <v>61.377217532550553</v>
      </c>
      <c r="L63" s="19">
        <f>('Import volumes AD'!L151+'Import volumes AD'!L261+'Import volumes AD'!L367)/3</f>
        <v>6</v>
      </c>
      <c r="M63" s="19">
        <f>('Import volumes AD'!M151+'Import volumes AD'!M261+'Import volumes AD'!M367)/3</f>
        <v>12.603767437764946</v>
      </c>
      <c r="N63" s="19">
        <f t="shared" si="8"/>
        <v>0.50351050702305522</v>
      </c>
      <c r="O63" s="19">
        <f t="shared" si="9"/>
        <v>18.333333333333332</v>
      </c>
      <c r="P63" s="19">
        <f>('Import volumes AD'!P151+'Import volumes AD'!P261+'Import volumes AD'!P367)/3</f>
        <v>8.09</v>
      </c>
      <c r="Q63" s="19">
        <f>('Import volumes AD'!Q151+'Import volumes AD'!Q261+'Import volumes AD'!Q367)/3+AD63</f>
        <v>0</v>
      </c>
      <c r="R63" s="19">
        <f>('Import volumes AD'!R151+'Import volumes AD'!R261+'Import volumes AD'!R367)/3</f>
        <v>2</v>
      </c>
      <c r="S63" s="4">
        <f>('Import volumes AD'!S151+'Import volumes AD'!S261+'Import volumes AD'!S367)/3</f>
        <v>13.846606254429227</v>
      </c>
      <c r="V63" s="4">
        <f>SUM('Import volumes AD'!U151+'Import volumes AD'!U261+'Import volumes AD'!U367)/3</f>
        <v>0</v>
      </c>
      <c r="W63" s="19">
        <f>SUM('Import volumes AD'!W151+'Import volumes AD'!W261+'Import volumes AD'!W367)/3</f>
        <v>2.1799395877625614</v>
      </c>
      <c r="Y63" s="4">
        <f>('Import volumes AD'!N151+'Import volumes AD'!N261+'Import volumes AD'!N367)/3</f>
        <v>0.50351050702305522</v>
      </c>
      <c r="Z63" s="4">
        <f>('Import volumes AD'!O151+'Import volumes AD'!O261+'Import volumes AD'!O367)/3</f>
        <v>18.333333333333332</v>
      </c>
      <c r="AA63" s="106"/>
      <c r="AB63" s="4">
        <f>('Import volumes AD'!Y151+'Import volumes AD'!Y261+'Import volumes AD'!Y367)/3</f>
        <v>0</v>
      </c>
      <c r="AC63" s="4">
        <f>('Import volumes AD'!Z151+'Import volumes AD'!Z261+'Import volumes AD'!Z367)/3</f>
        <v>0</v>
      </c>
      <c r="AD63" s="4">
        <f>('Import volumes AD'!AA151+'Import volumes AD'!AA261+'Import volumes AD'!AA367)/3</f>
        <v>0</v>
      </c>
    </row>
    <row r="64" spans="2:30">
      <c r="B64" s="2" t="s">
        <v>86</v>
      </c>
      <c r="H64" s="2" t="s">
        <v>50</v>
      </c>
      <c r="J64" s="4">
        <f t="shared" si="7"/>
        <v>88.91365367444044</v>
      </c>
      <c r="L64" s="19">
        <f>('Import volumes AD'!L152+'Import volumes AD'!L262+'Import volumes AD'!L368)/3</f>
        <v>6.333333333333333</v>
      </c>
      <c r="M64" s="19">
        <f>('Import volumes AD'!M152+'Import volumes AD'!M262+'Import volumes AD'!M368)/3</f>
        <v>11.22282413172824</v>
      </c>
      <c r="N64" s="19">
        <f t="shared" si="8"/>
        <v>2.4704420585203724E-3</v>
      </c>
      <c r="O64" s="19">
        <f t="shared" si="9"/>
        <v>18.368362724510501</v>
      </c>
      <c r="P64" s="19">
        <f>('Import volumes AD'!P152+'Import volumes AD'!P262+'Import volumes AD'!P368)/3</f>
        <v>14.26</v>
      </c>
      <c r="Q64" s="19">
        <f>('Import volumes AD'!Q152+'Import volumes AD'!Q262+'Import volumes AD'!Q368)/3+AD64</f>
        <v>0</v>
      </c>
      <c r="R64" s="19">
        <f>('Import volumes AD'!R152+'Import volumes AD'!R262+'Import volumes AD'!R368)/3</f>
        <v>17.860612554692427</v>
      </c>
      <c r="S64" s="4">
        <f>('Import volumes AD'!S152+'Import volumes AD'!S262+'Import volumes AD'!S368)/3</f>
        <v>20.866050488117427</v>
      </c>
      <c r="V64" s="4">
        <f>SUM('Import volumes AD'!U152+'Import volumes AD'!U262+'Import volumes AD'!U368)/3</f>
        <v>0.36836272451050167</v>
      </c>
      <c r="W64" s="19">
        <f>SUM('Import volumes AD'!W152+'Import volumes AD'!W262+'Import volumes AD'!W368)/3</f>
        <v>2.1993838214507613</v>
      </c>
      <c r="Y64" s="4">
        <f>('Import volumes AD'!N152+'Import volumes AD'!N262+'Import volumes AD'!N368)/3</f>
        <v>0.37083316656902204</v>
      </c>
      <c r="Z64" s="4">
        <f>('Import volumes AD'!O152+'Import volumes AD'!O262+'Import volumes AD'!O368)/3</f>
        <v>18</v>
      </c>
      <c r="AA64" s="106"/>
      <c r="AB64" s="4">
        <f>('Import volumes AD'!Y152+'Import volumes AD'!Y262+'Import volumes AD'!Y368)/3</f>
        <v>0</v>
      </c>
      <c r="AC64" s="4">
        <f>('Import volumes AD'!Z152+'Import volumes AD'!Z262+'Import volumes AD'!Z368)/3</f>
        <v>0</v>
      </c>
      <c r="AD64" s="4">
        <f>('Import volumes AD'!AA152+'Import volumes AD'!AA262+'Import volumes AD'!AA368)/3</f>
        <v>0</v>
      </c>
    </row>
    <row r="65" spans="2:30">
      <c r="B65" s="2" t="s">
        <v>87</v>
      </c>
      <c r="H65" s="2" t="s">
        <v>50</v>
      </c>
      <c r="J65" s="4">
        <f t="shared" si="7"/>
        <v>180.78805712668645</v>
      </c>
      <c r="L65" s="19">
        <f>('Import volumes AD'!L153+'Import volumes AD'!L263+'Import volumes AD'!L369)/3</f>
        <v>18.666666666666668</v>
      </c>
      <c r="M65" s="19">
        <f>('Import volumes AD'!M153+'Import volumes AD'!M263+'Import volumes AD'!M369)/3</f>
        <v>31.024702190019749</v>
      </c>
      <c r="N65" s="19">
        <f t="shared" si="8"/>
        <v>6.6996393867054582E-2</v>
      </c>
      <c r="O65" s="19">
        <f t="shared" si="9"/>
        <v>44.552938479404418</v>
      </c>
      <c r="P65" s="19">
        <f>('Import volumes AD'!P153+'Import volumes AD'!P263+'Import volumes AD'!P369)/3</f>
        <v>20.526666666666667</v>
      </c>
      <c r="Q65" s="19">
        <f>('Import volumes AD'!Q153+'Import volumes AD'!Q263+'Import volumes AD'!Q369)/3+AD65</f>
        <v>0</v>
      </c>
      <c r="R65" s="19">
        <f>('Import volumes AD'!R153+'Import volumes AD'!R263+'Import volumes AD'!R369)/3</f>
        <v>30.666666666666668</v>
      </c>
      <c r="S65" s="4">
        <f>('Import volumes AD'!S153+'Import volumes AD'!S263+'Import volumes AD'!S369)/3</f>
        <v>35.283420063395226</v>
      </c>
      <c r="V65" s="4">
        <f>SUM('Import volumes AD'!U153+'Import volumes AD'!U263+'Import volumes AD'!U369)/3</f>
        <v>0.55293847940441487</v>
      </c>
      <c r="W65" s="19">
        <f>SUM('Import volumes AD'!W153+'Import volumes AD'!W263+'Import volumes AD'!W369)/3</f>
        <v>1.9500867300618931</v>
      </c>
      <c r="Y65" s="4">
        <f>('Import volumes AD'!N153+'Import volumes AD'!N263+'Import volumes AD'!N369)/3</f>
        <v>0.61993487327146946</v>
      </c>
      <c r="Z65" s="4">
        <f>('Import volumes AD'!O153+'Import volumes AD'!O263+'Import volumes AD'!O369)/3</f>
        <v>44</v>
      </c>
      <c r="AA65" s="106"/>
      <c r="AB65" s="4">
        <f>('Import volumes AD'!Y153+'Import volumes AD'!Y263+'Import volumes AD'!Y369)/3</f>
        <v>0</v>
      </c>
      <c r="AC65" s="4">
        <f>('Import volumes AD'!Z153+'Import volumes AD'!Z263+'Import volumes AD'!Z369)/3</f>
        <v>0</v>
      </c>
      <c r="AD65" s="4">
        <f>('Import volumes AD'!AA153+'Import volumes AD'!AA263+'Import volumes AD'!AA369)/3</f>
        <v>0</v>
      </c>
    </row>
    <row r="66" spans="2:30">
      <c r="B66" s="2" t="s">
        <v>88</v>
      </c>
      <c r="H66" s="2" t="s">
        <v>50</v>
      </c>
      <c r="J66" s="4">
        <f t="shared" si="7"/>
        <v>192.6517686916286</v>
      </c>
      <c r="L66" s="19">
        <f>('Import volumes AD'!L154+'Import volumes AD'!L264+'Import volumes AD'!L370)/3</f>
        <v>15.666666666666666</v>
      </c>
      <c r="M66" s="19">
        <f>('Import volumes AD'!M154+'Import volumes AD'!M264+'Import volumes AD'!M370)/3</f>
        <v>21.322439211542576</v>
      </c>
      <c r="N66" s="19">
        <f t="shared" si="8"/>
        <v>0.70437335121065581</v>
      </c>
      <c r="O66" s="19">
        <f t="shared" si="9"/>
        <v>28.62260286912009</v>
      </c>
      <c r="P66" s="19">
        <f>('Import volumes AD'!P154+'Import volumes AD'!P264+'Import volumes AD'!P370)/3</f>
        <v>20.393333333333334</v>
      </c>
      <c r="Q66" s="19">
        <f>('Import volumes AD'!Q154+'Import volumes AD'!Q264+'Import volumes AD'!Q370)/3+AD66</f>
        <v>0</v>
      </c>
      <c r="R66" s="19">
        <f>('Import volumes AD'!R154+'Import volumes AD'!R264+'Import volumes AD'!R370)/3</f>
        <v>35</v>
      </c>
      <c r="S66" s="4">
        <f>('Import volumes AD'!S154+'Import volumes AD'!S264+'Import volumes AD'!S370)/3</f>
        <v>70.942353259755293</v>
      </c>
      <c r="V66" s="4">
        <f>SUM('Import volumes AD'!U154+'Import volumes AD'!U264+'Import volumes AD'!U370)/3</f>
        <v>1.289269535786757</v>
      </c>
      <c r="W66" s="19">
        <f>SUM('Import volumes AD'!W154+'Import volumes AD'!W264+'Import volumes AD'!W370)/3</f>
        <v>7.2756865930886221</v>
      </c>
      <c r="Y66" s="4">
        <f>('Import volumes AD'!N154+'Import volumes AD'!N264+'Import volumes AD'!N370)/3</f>
        <v>1.9936428869974128</v>
      </c>
      <c r="Z66" s="4">
        <f>('Import volumes AD'!O154+'Import volumes AD'!O264+'Import volumes AD'!O370)/3</f>
        <v>27.333333333333332</v>
      </c>
      <c r="AA66" s="106"/>
      <c r="AB66" s="4">
        <f>('Import volumes AD'!Y154+'Import volumes AD'!Y264+'Import volumes AD'!Y370)/3</f>
        <v>0</v>
      </c>
      <c r="AC66" s="4">
        <f>('Import volumes AD'!Z154+'Import volumes AD'!Z264+'Import volumes AD'!Z370)/3</f>
        <v>0</v>
      </c>
      <c r="AD66" s="4">
        <f>('Import volumes AD'!AA154+'Import volumes AD'!AA264+'Import volumes AD'!AA370)/3</f>
        <v>0</v>
      </c>
    </row>
    <row r="67" spans="2:30">
      <c r="B67" s="2" t="s">
        <v>89</v>
      </c>
      <c r="H67" s="2" t="s">
        <v>50</v>
      </c>
      <c r="J67" s="4">
        <f t="shared" si="7"/>
        <v>237.02173895705437</v>
      </c>
      <c r="L67" s="19">
        <f>('Import volumes AD'!L155+'Import volumes AD'!L265+'Import volumes AD'!L371)/3</f>
        <v>8.6666666666666661</v>
      </c>
      <c r="M67" s="19">
        <f>('Import volumes AD'!M155+'Import volumes AD'!M265+'Import volumes AD'!M371)/3</f>
        <v>16.516735851667359</v>
      </c>
      <c r="N67" s="19">
        <f t="shared" si="8"/>
        <v>94.532731873704947</v>
      </c>
      <c r="O67" s="19">
        <f t="shared" si="9"/>
        <v>36.85476379545851</v>
      </c>
      <c r="P67" s="19">
        <f>('Import volumes AD'!P155+'Import volumes AD'!P265+'Import volumes AD'!P371)/3</f>
        <v>8.0333333333333332</v>
      </c>
      <c r="Q67" s="19">
        <f>('Import volumes AD'!Q155+'Import volumes AD'!Q265+'Import volumes AD'!Q371)/3+AD67</f>
        <v>0</v>
      </c>
      <c r="R67" s="19">
        <f>('Import volumes AD'!R155+'Import volumes AD'!R265+'Import volumes AD'!R371)/3</f>
        <v>1</v>
      </c>
      <c r="S67" s="4">
        <f>('Import volumes AD'!S155+'Import volumes AD'!S265+'Import volumes AD'!S371)/3</f>
        <v>71.417507436223545</v>
      </c>
      <c r="V67" s="4">
        <f>SUM('Import volumes AD'!U155+'Import volumes AD'!U265+'Import volumes AD'!U371)/3</f>
        <v>8.1880971287918385</v>
      </c>
      <c r="W67" s="19">
        <f>SUM('Import volumes AD'!W155+'Import volumes AD'!W265+'Import volumes AD'!W371)/3</f>
        <v>22.417507436223541</v>
      </c>
      <c r="Y67" s="4">
        <f>('Import volumes AD'!N155+'Import volumes AD'!N265+'Import volumes AD'!N371)/3</f>
        <v>102.72082900249679</v>
      </c>
      <c r="Z67" s="4">
        <f>('Import volumes AD'!O155+'Import volumes AD'!O265+'Import volumes AD'!O371)/3</f>
        <v>28.666666666666668</v>
      </c>
      <c r="AA67" s="106"/>
      <c r="AB67" s="4">
        <f>('Import volumes AD'!Y155+'Import volumes AD'!Y265+'Import volumes AD'!Y371)/3</f>
        <v>0</v>
      </c>
      <c r="AC67" s="4">
        <f>('Import volumes AD'!Z155+'Import volumes AD'!Z265+'Import volumes AD'!Z371)/3</f>
        <v>0</v>
      </c>
      <c r="AD67" s="4">
        <f>('Import volumes AD'!AA155+'Import volumes AD'!AA265+'Import volumes AD'!AA371)/3</f>
        <v>0</v>
      </c>
    </row>
    <row r="68" spans="2:30">
      <c r="B68" s="2" t="s">
        <v>90</v>
      </c>
      <c r="H68" s="2" t="s">
        <v>50</v>
      </c>
      <c r="J68" s="4">
        <f t="shared" si="7"/>
        <v>97.707050208170443</v>
      </c>
      <c r="L68" s="19">
        <f>('Import volumes AD'!L156+'Import volumes AD'!L266+'Import volumes AD'!L372)/3</f>
        <v>1.7948717948717949</v>
      </c>
      <c r="M68" s="19">
        <f>('Import volumes AD'!M156+'Import volumes AD'!M266+'Import volumes AD'!M372)/3</f>
        <v>14.325778331257782</v>
      </c>
      <c r="N68" s="19">
        <f t="shared" si="8"/>
        <v>0.43031122528779492</v>
      </c>
      <c r="O68" s="19">
        <f t="shared" si="9"/>
        <v>22.815108694765694</v>
      </c>
      <c r="P68" s="19">
        <f>('Import volumes AD'!P156+'Import volumes AD'!P266+'Import volumes AD'!P372)/3</f>
        <v>5.97</v>
      </c>
      <c r="Q68" s="19">
        <f>('Import volumes AD'!Q156+'Import volumes AD'!Q266+'Import volumes AD'!Q372)/3+AD68</f>
        <v>0</v>
      </c>
      <c r="R68" s="19">
        <f>('Import volumes AD'!R156+'Import volumes AD'!R266+'Import volumes AD'!R372)/3</f>
        <v>0</v>
      </c>
      <c r="S68" s="4">
        <f>('Import volumes AD'!S156+'Import volumes AD'!S266+'Import volumes AD'!S372)/3</f>
        <v>52.370980161987383</v>
      </c>
      <c r="V68" s="4">
        <f>SUM('Import volumes AD'!U156+'Import volumes AD'!U266+'Import volumes AD'!U372)/3</f>
        <v>0.48177536143236316</v>
      </c>
      <c r="W68" s="19">
        <f>SUM('Import volumes AD'!W156+'Import volumes AD'!W266+'Import volumes AD'!W372)/3</f>
        <v>16.370980161987386</v>
      </c>
      <c r="Y68" s="4">
        <f>('Import volumes AD'!N156+'Import volumes AD'!N266+'Import volumes AD'!N372)/3</f>
        <v>0.91208658672015808</v>
      </c>
      <c r="Z68" s="4">
        <f>('Import volumes AD'!O156+'Import volumes AD'!O266+'Import volumes AD'!O372)/3</f>
        <v>22.333333333333332</v>
      </c>
      <c r="AA68" s="106"/>
      <c r="AB68" s="4">
        <f>('Import volumes AD'!Y156+'Import volumes AD'!Y266+'Import volumes AD'!Y372)/3</f>
        <v>0</v>
      </c>
      <c r="AC68" s="4">
        <f>('Import volumes AD'!Z156+'Import volumes AD'!Z266+'Import volumes AD'!Z372)/3</f>
        <v>0</v>
      </c>
      <c r="AD68" s="4">
        <f>('Import volumes AD'!AA156+'Import volumes AD'!AA266+'Import volumes AD'!AA372)/3</f>
        <v>0</v>
      </c>
    </row>
    <row r="69" spans="2:30">
      <c r="B69" s="2" t="s">
        <v>91</v>
      </c>
      <c r="H69" s="2" t="s">
        <v>50</v>
      </c>
      <c r="J69" s="4">
        <f t="shared" si="7"/>
        <v>163.29428487578718</v>
      </c>
      <c r="L69" s="19">
        <f>('Import volumes AD'!L157+'Import volumes AD'!L267+'Import volumes AD'!L373)/3</f>
        <v>0</v>
      </c>
      <c r="M69" s="19">
        <f>('Import volumes AD'!M157+'Import volumes AD'!M267+'Import volumes AD'!M373)/3</f>
        <v>8.994769613947696</v>
      </c>
      <c r="N69" s="19">
        <f t="shared" si="8"/>
        <v>75.24647198614359</v>
      </c>
      <c r="O69" s="19">
        <f t="shared" si="9"/>
        <v>21.561105544970477</v>
      </c>
      <c r="P69" s="19">
        <f>AVERAGE('Import volumes AD'!P157,'Import volumes AD'!P267,'Import volumes AD'!P373)</f>
        <v>6.4933333333333332</v>
      </c>
      <c r="Q69" s="19">
        <f>('Import volumes AD'!Q157+'Import volumes AD'!Q267+'Import volumes AD'!Q373)/3+AD69</f>
        <v>0</v>
      </c>
      <c r="R69" s="19">
        <f>AVERAGE('Import volumes AD'!R157,'Import volumes AD'!R267,'Import volumes AD'!R373)</f>
        <v>32.333333333333336</v>
      </c>
      <c r="S69" s="4">
        <f>AVERAGE('Import volumes AD'!S157,'Import volumes AD'!S267,'Import volumes AD'!S373)</f>
        <v>18.665271064058746</v>
      </c>
      <c r="V69" s="4">
        <f>SUM('Import volumes AD'!U157+'Import volumes AD'!U267+'Import volumes AD'!U373)/3</f>
        <v>7.8944388783038102</v>
      </c>
      <c r="W69" s="19">
        <f>SUM('Import volumes AD'!W157+'Import volumes AD'!W267+'Import volumes AD'!W373)/3</f>
        <v>14.665271064058748</v>
      </c>
      <c r="Y69" s="4">
        <f>('Import volumes AD'!N157+'Import volumes AD'!N267+'Import volumes AD'!N373)/3</f>
        <v>83.140910864447406</v>
      </c>
      <c r="Z69" s="4">
        <f>('Import volumes AD'!O157+'Import volumes AD'!O267+'Import volumes AD'!O373)/3</f>
        <v>13.666666666666666</v>
      </c>
      <c r="AA69" s="106"/>
      <c r="AB69" s="4">
        <f>('Import volumes AD'!Y157+'Import volumes AD'!Y267+'Import volumes AD'!Y373)/3</f>
        <v>0</v>
      </c>
      <c r="AC69" s="4">
        <f>('Import volumes AD'!Z157+'Import volumes AD'!Z267+'Import volumes AD'!Z373)/3</f>
        <v>0</v>
      </c>
      <c r="AD69" s="4">
        <f>('Import volumes AD'!AA157+'Import volumes AD'!AA267+'Import volumes AD'!AA373)/3</f>
        <v>0</v>
      </c>
    </row>
    <row r="70" spans="2:30">
      <c r="B70" s="2" t="s">
        <v>92</v>
      </c>
      <c r="H70" s="2" t="s">
        <v>50</v>
      </c>
      <c r="J70" s="4">
        <f t="shared" si="7"/>
        <v>28.529644556668686</v>
      </c>
      <c r="L70" s="19">
        <f>('Import volumes AD'!L158+'Import volumes AD'!L268+'Import volumes AD'!L374)/3</f>
        <v>0</v>
      </c>
      <c r="M70" s="19">
        <f>('Import volumes AD'!M158+'Import volumes AD'!M268+'Import volumes AD'!M374)/3</f>
        <v>4.6945922487641045</v>
      </c>
      <c r="N70" s="19">
        <f t="shared" si="8"/>
        <v>-6.024251865567698E-2</v>
      </c>
      <c r="O70" s="19">
        <f t="shared" si="9"/>
        <v>6.7176026450334465</v>
      </c>
      <c r="P70" s="19">
        <f>('Import volumes AD'!P158+'Import volumes AD'!P268+'Import volumes AD'!P374)/3</f>
        <v>5</v>
      </c>
      <c r="Q70" s="19">
        <f>('Import volumes AD'!Q158+'Import volumes AD'!Q268+'Import volumes AD'!Q374)/3+AD70</f>
        <v>0</v>
      </c>
      <c r="R70" s="19">
        <f>('Import volumes AD'!R158+'Import volumes AD'!R268+'Import volumes AD'!R374)/3</f>
        <v>0</v>
      </c>
      <c r="S70" s="4">
        <f>('Import volumes AD'!S158+'Import volumes AD'!S268+'Import volumes AD'!S374)/3</f>
        <v>12.17769218152681</v>
      </c>
      <c r="V70" s="4">
        <f>SUM('Import volumes AD'!U158+'Import volumes AD'!U268+'Import volumes AD'!U374)/3</f>
        <v>0.71760264503344617</v>
      </c>
      <c r="W70" s="19">
        <f>SUM('Import volumes AD'!W158+'Import volumes AD'!W268+'Import volumes AD'!W374)/3</f>
        <v>9.17769218152681</v>
      </c>
      <c r="Y70" s="4">
        <f>('Import volumes AD'!N158+'Import volumes AD'!N268+'Import volumes AD'!N374)/3</f>
        <v>0.65736012637776919</v>
      </c>
      <c r="Z70" s="4">
        <f>('Import volumes AD'!O158+'Import volumes AD'!O268+'Import volumes AD'!O374)/3</f>
        <v>6</v>
      </c>
      <c r="AA70" s="106"/>
      <c r="AB70" s="4">
        <f>('Import volumes AD'!Y158+'Import volumes AD'!Y268+'Import volumes AD'!Y374)/3</f>
        <v>0</v>
      </c>
      <c r="AC70" s="4">
        <f>('Import volumes AD'!Z158+'Import volumes AD'!Z268+'Import volumes AD'!Z374)/3</f>
        <v>0</v>
      </c>
      <c r="AD70" s="4">
        <f>('Import volumes AD'!AA158+'Import volumes AD'!AA268+'Import volumes AD'!AA374)/3</f>
        <v>0</v>
      </c>
    </row>
    <row r="71" spans="2:30">
      <c r="B71" s="2" t="s">
        <v>93</v>
      </c>
      <c r="H71" s="2" t="s">
        <v>50</v>
      </c>
      <c r="J71" s="4">
        <f t="shared" si="7"/>
        <v>120.32234899905855</v>
      </c>
      <c r="L71" s="19">
        <f>('Import volumes AD'!L159+'Import volumes AD'!L269+'Import volumes AD'!L375)/3</f>
        <v>0</v>
      </c>
      <c r="M71" s="19">
        <f>('Import volumes AD'!M159+'Import volumes AD'!M269+'Import volumes AD'!M375)/3</f>
        <v>2.6655043586550438</v>
      </c>
      <c r="N71" s="19">
        <f t="shared" si="8"/>
        <v>32.49047415785968</v>
      </c>
      <c r="O71" s="19">
        <f t="shared" si="9"/>
        <v>7.1664827057010649</v>
      </c>
      <c r="P71" s="19">
        <f>('Import volumes AD'!P159+'Import volumes AD'!P269+'Import volumes AD'!P375)/3</f>
        <v>3</v>
      </c>
      <c r="Q71" s="19">
        <f>('Import volumes AD'!Q159+'Import volumes AD'!Q269+'Import volumes AD'!Q375)/3+AD71</f>
        <v>0</v>
      </c>
      <c r="R71" s="19">
        <f>('Import volumes AD'!R159+'Import volumes AD'!R269+'Import volumes AD'!R375)/3</f>
        <v>70</v>
      </c>
      <c r="S71" s="4">
        <f>('Import volumes AD'!S159+'Import volumes AD'!S269+'Import volumes AD'!S375)/3</f>
        <v>4.9998877768427485</v>
      </c>
      <c r="V71" s="4">
        <f>SUM('Import volumes AD'!U159+'Import volumes AD'!U269+'Import volumes AD'!U375)/3</f>
        <v>1.1664827057010652</v>
      </c>
      <c r="W71" s="19">
        <f>SUM('Import volumes AD'!W159+'Import volumes AD'!W269+'Import volumes AD'!W375)/3</f>
        <v>3.999887776842749</v>
      </c>
      <c r="Y71" s="4">
        <f>('Import volumes AD'!N159+'Import volumes AD'!N269+'Import volumes AD'!N375)/3</f>
        <v>32.656956863560744</v>
      </c>
      <c r="Z71" s="4">
        <f>('Import volumes AD'!O159+'Import volumes AD'!O269+'Import volumes AD'!O375)/3</f>
        <v>5</v>
      </c>
      <c r="AA71" s="106"/>
      <c r="AB71" s="4">
        <f>('Import volumes AD'!Y159+'Import volumes AD'!Y269+'Import volumes AD'!Y375)/3</f>
        <v>1</v>
      </c>
      <c r="AC71" s="4">
        <f>('Import volumes AD'!Z159+'Import volumes AD'!Z269+'Import volumes AD'!Z375)/3</f>
        <v>1</v>
      </c>
      <c r="AD71" s="4">
        <f>('Import volumes AD'!AA159+'Import volumes AD'!AA269+'Import volumes AD'!AA375)/3</f>
        <v>0</v>
      </c>
    </row>
    <row r="72" spans="2:30">
      <c r="AA72" s="106"/>
    </row>
    <row r="73" spans="2:30">
      <c r="AA73" s="106"/>
    </row>
    <row r="74" spans="2:30">
      <c r="AA74" s="106"/>
    </row>
    <row r="75" spans="2:30">
      <c r="AA75" s="106"/>
    </row>
    <row r="76" spans="2:30">
      <c r="AA76" s="106"/>
    </row>
    <row r="77" spans="2:30">
      <c r="B77" s="10" t="s">
        <v>94</v>
      </c>
      <c r="AA77" s="106"/>
    </row>
    <row r="78" spans="2:30">
      <c r="AA78" s="106"/>
    </row>
    <row r="79" spans="2:30">
      <c r="B79" s="10" t="s">
        <v>75</v>
      </c>
      <c r="AA79" s="106"/>
    </row>
    <row r="80" spans="2:30">
      <c r="B80" s="2" t="s">
        <v>76</v>
      </c>
      <c r="H80" s="2" t="s">
        <v>50</v>
      </c>
      <c r="J80" s="4">
        <f>SUM(L80:S80)</f>
        <v>38529.897045182675</v>
      </c>
      <c r="L80" s="19">
        <f>('Import volumes AD'!L168+'Import volumes AD'!L276+'Import volumes AD'!L382)/3</f>
        <v>716.15741821834683</v>
      </c>
      <c r="M80" s="19">
        <f>('Import volumes AD'!M168+'Import volumes AD'!M276+'Import volumes AD'!M382)/3</f>
        <v>1169</v>
      </c>
      <c r="N80" s="19">
        <f>Y80-V80</f>
        <v>8887.918456496709</v>
      </c>
      <c r="O80" s="19">
        <f>Z80+V80</f>
        <v>14767.21433204562</v>
      </c>
      <c r="P80" s="19">
        <f>('Import volumes AD'!P168+'Import volumes AD'!P276+'Import volumes AD'!P382)/3</f>
        <v>585.33333333333337</v>
      </c>
      <c r="Q80" s="19">
        <f>('Import volumes AD'!Q168+'Import volumes AD'!Q276+'Import volumes AD'!Q382)/3</f>
        <v>9035.2377512124021</v>
      </c>
      <c r="R80" s="19">
        <f>('Import volumes AD'!R168+'Import volumes AD'!R276+'Import volumes AD'!R382)/3</f>
        <v>485.59752072072069</v>
      </c>
      <c r="S80" s="4">
        <f>('Import volumes AD'!S168+'Import volumes AD'!S276+'Import volumes AD'!S382)/3</f>
        <v>2883.4382331555407</v>
      </c>
      <c r="V80" s="4">
        <f>('Import volumes AD'!U168+'Import volumes AD'!U276+'Import volumes AD'!U382)/3</f>
        <v>1040.434480366119</v>
      </c>
      <c r="W80" s="19">
        <f>('Import volumes AD'!W168+'Import volumes AD'!W276+'Import volumes AD'!W382)/3</f>
        <v>2883.4382331555407</v>
      </c>
      <c r="Y80" s="4">
        <f>('Import volumes AD'!N168+'Import volumes AD'!N276+'Import volumes AD'!N382)/3</f>
        <v>9928.3529368628278</v>
      </c>
      <c r="Z80" s="4">
        <f>('Import volumes AD'!O168+'Import volumes AD'!O276+'Import volumes AD'!O382)/3</f>
        <v>13726.779851679501</v>
      </c>
      <c r="AA80" s="106"/>
      <c r="AB80" s="31"/>
      <c r="AC80" s="31"/>
      <c r="AD80" s="31"/>
    </row>
    <row r="81" spans="2:30">
      <c r="B81" s="2" t="s">
        <v>77</v>
      </c>
      <c r="H81" s="2" t="s">
        <v>50</v>
      </c>
      <c r="J81" s="4">
        <f>SUM(L81:S81)</f>
        <v>425.21242848778837</v>
      </c>
      <c r="L81" s="19">
        <f>('Import volumes AD'!L169+'Import volumes AD'!L277+'Import volumes AD'!L383)/3</f>
        <v>2.3333333333333335</v>
      </c>
      <c r="M81" s="19">
        <f>('Import volumes AD'!M169+'Import volumes AD'!M277+'Import volumes AD'!M383)/3</f>
        <v>14</v>
      </c>
      <c r="N81" s="19">
        <f>Y81-V81</f>
        <v>126.95184173413901</v>
      </c>
      <c r="O81" s="19">
        <f>Z81+V81</f>
        <v>138.95270452556059</v>
      </c>
      <c r="P81" s="19">
        <f>('Import volumes AD'!P169+'Import volumes AD'!P277+'Import volumes AD'!P383)/3</f>
        <v>5.666666666666667</v>
      </c>
      <c r="Q81" s="19">
        <f>('Import volumes AD'!Q169+'Import volumes AD'!Q277+'Import volumes AD'!Q383)/3</f>
        <v>92.324612475361548</v>
      </c>
      <c r="R81" s="19">
        <f>('Import volumes AD'!R169+'Import volumes AD'!R277+'Import volumes AD'!R383)/3</f>
        <v>3.3333333333333335</v>
      </c>
      <c r="S81" s="4">
        <f>('Import volumes AD'!S169+'Import volumes AD'!S277+'Import volumes AD'!S383)/3</f>
        <v>41.64993641939386</v>
      </c>
      <c r="V81" s="4">
        <f>('Import volumes AD'!U169+'Import volumes AD'!U277+'Import volumes AD'!U383)/3</f>
        <v>14.6600615217369</v>
      </c>
      <c r="W81" s="19">
        <f>('Import volumes AD'!W169+'Import volumes AD'!W277+'Import volumes AD'!W383)/3</f>
        <v>41.64993641939386</v>
      </c>
      <c r="Y81" s="4">
        <f>('Import volumes AD'!N169+'Import volumes AD'!N277+'Import volumes AD'!N383)/3</f>
        <v>141.61190325587592</v>
      </c>
      <c r="Z81" s="4">
        <f>('Import volumes AD'!O169+'Import volumes AD'!O277+'Import volumes AD'!O383)/3</f>
        <v>124.2926430038237</v>
      </c>
      <c r="AA81" s="106"/>
      <c r="AB81" s="31"/>
      <c r="AC81" s="31"/>
      <c r="AD81" s="31"/>
    </row>
    <row r="82" spans="2:30">
      <c r="B82" s="2" t="s">
        <v>78</v>
      </c>
      <c r="H82" s="2" t="s">
        <v>50</v>
      </c>
      <c r="J82" s="4">
        <f>SUM(L82:S82)</f>
        <v>406.57043227307446</v>
      </c>
      <c r="L82" s="19">
        <f>('Import volumes AD'!L170+'Import volumes AD'!L278+'Import volumes AD'!L384)/3</f>
        <v>6.912331707742962</v>
      </c>
      <c r="M82" s="19">
        <f>('Import volumes AD'!M170+'Import volumes AD'!M278+'Import volumes AD'!M384)/3</f>
        <v>10</v>
      </c>
      <c r="N82" s="19">
        <f>Y82-V82</f>
        <v>116.65090175347763</v>
      </c>
      <c r="O82" s="19">
        <f>Z82+V82</f>
        <v>129.36304233597878</v>
      </c>
      <c r="P82" s="19">
        <f>('Import volumes AD'!P170+'Import volumes AD'!P278+'Import volumes AD'!P384)/3</f>
        <v>5.333333333333333</v>
      </c>
      <c r="Q82" s="19">
        <f>('Import volumes AD'!Q170+'Import volumes AD'!Q278+'Import volumes AD'!Q384)/3</f>
        <v>98.003736213538048</v>
      </c>
      <c r="R82" s="19">
        <f>('Import volumes AD'!R170+'Import volumes AD'!R278+'Import volumes AD'!R384)/3</f>
        <v>4.333333333333333</v>
      </c>
      <c r="S82" s="4">
        <f>('Import volumes AD'!S170+'Import volumes AD'!S278+'Import volumes AD'!S384)/3</f>
        <v>35.973753595670416</v>
      </c>
      <c r="V82" s="4">
        <f>('Import volumes AD'!U170+'Import volumes AD'!U278+'Import volumes AD'!U384)/3</f>
        <v>13.208818912667944</v>
      </c>
      <c r="W82" s="19">
        <f>('Import volumes AD'!W170+'Import volumes AD'!W278+'Import volumes AD'!W384)/3</f>
        <v>35.973753595670416</v>
      </c>
      <c r="Y82" s="4">
        <f>('Import volumes AD'!N170+'Import volumes AD'!N278+'Import volumes AD'!N384)/3</f>
        <v>129.85972066614556</v>
      </c>
      <c r="Z82" s="4">
        <f>('Import volumes AD'!O170+'Import volumes AD'!O278+'Import volumes AD'!O384)/3</f>
        <v>116.15422342331082</v>
      </c>
      <c r="AA82" s="106"/>
      <c r="AB82" s="31"/>
      <c r="AC82" s="31"/>
      <c r="AD82" s="31"/>
    </row>
    <row r="83" spans="2:30">
      <c r="B83" s="2" t="s">
        <v>79</v>
      </c>
      <c r="H83" s="2" t="s">
        <v>50</v>
      </c>
      <c r="J83" s="4">
        <f>SUM(L83:S83)</f>
        <v>292.53568676245271</v>
      </c>
      <c r="L83" s="19">
        <f>('Import volumes AD'!L171+'Import volumes AD'!L279+'Import volumes AD'!L385)/3</f>
        <v>4.2444683365678406</v>
      </c>
      <c r="M83" s="19">
        <f>('Import volumes AD'!M171+'Import volumes AD'!M279+'Import volumes AD'!M385)/3</f>
        <v>5.666666666666667</v>
      </c>
      <c r="N83" s="19">
        <f>Y83-V83</f>
        <v>96.80792883224386</v>
      </c>
      <c r="O83" s="19">
        <f>Z83+V83</f>
        <v>107.49461607331689</v>
      </c>
      <c r="P83" s="19">
        <f>('Import volumes AD'!P171+'Import volumes AD'!P279+'Import volumes AD'!P385)/3</f>
        <v>3</v>
      </c>
      <c r="Q83" s="19">
        <f>('Import volumes AD'!Q171+'Import volumes AD'!Q279+'Import volumes AD'!Q385)/3</f>
        <v>55.436035198328653</v>
      </c>
      <c r="R83" s="19">
        <f>('Import volumes AD'!R171+'Import volumes AD'!R279+'Import volumes AD'!R385)/3</f>
        <v>0.33333333333333331</v>
      </c>
      <c r="S83" s="4">
        <f>('Import volumes AD'!S171+'Import volumes AD'!S279+'Import volumes AD'!S385)/3</f>
        <v>19.552638321995463</v>
      </c>
      <c r="V83" s="4">
        <f>('Import volumes AD'!U171+'Import volumes AD'!U279+'Import volumes AD'!U385)/3</f>
        <v>11.461307862007118</v>
      </c>
      <c r="W83" s="19">
        <f>('Import volumes AD'!W171+'Import volumes AD'!W279+'Import volumes AD'!W385)/3</f>
        <v>19.552638321995463</v>
      </c>
      <c r="Y83" s="4">
        <f>('Import volumes AD'!N171+'Import volumes AD'!N279+'Import volumes AD'!N385)/3</f>
        <v>108.26923669425098</v>
      </c>
      <c r="Z83" s="4">
        <f>('Import volumes AD'!O171+'Import volumes AD'!O279+'Import volumes AD'!O385)/3</f>
        <v>96.033308211309773</v>
      </c>
      <c r="AA83" s="106"/>
      <c r="AB83" s="31"/>
      <c r="AC83" s="31"/>
      <c r="AD83" s="31"/>
    </row>
    <row r="84" spans="2:30">
      <c r="AA84" s="106"/>
    </row>
    <row r="85" spans="2:30">
      <c r="B85" s="10" t="s">
        <v>80</v>
      </c>
      <c r="AA85" s="106"/>
    </row>
    <row r="86" spans="2:30">
      <c r="B86" s="2" t="s">
        <v>76</v>
      </c>
      <c r="H86" s="2" t="s">
        <v>50</v>
      </c>
      <c r="J86" s="4">
        <f>SUM(L86:S86)</f>
        <v>0</v>
      </c>
      <c r="L86" s="19">
        <f>('Import volumes AD'!L174+'Import volumes AD'!L282+'Import volumes AD'!L388)/3</f>
        <v>0</v>
      </c>
      <c r="M86" s="19">
        <f>('Import volumes AD'!M174+'Import volumes AD'!M282+'Import volumes AD'!M388)/3</f>
        <v>0</v>
      </c>
      <c r="N86" s="19">
        <f>Y86-V86</f>
        <v>0</v>
      </c>
      <c r="O86" s="19">
        <f>Z86+V86</f>
        <v>0</v>
      </c>
      <c r="P86" s="19">
        <f>('Import volumes AD'!P174+'Import volumes AD'!P282+'Import volumes AD'!P388)/3</f>
        <v>0</v>
      </c>
      <c r="Q86" s="19">
        <f>('Import volumes AD'!Q174+'Import volumes AD'!Q282+'Import volumes AD'!Q388)/3</f>
        <v>0</v>
      </c>
      <c r="R86" s="19">
        <f>('Import volumes AD'!R174+'Import volumes AD'!R282+'Import volumes AD'!R388)/3</f>
        <v>0</v>
      </c>
      <c r="S86" s="4">
        <f>('Import volumes AD'!S174+'Import volumes AD'!S282+'Import volumes AD'!S388)/3</f>
        <v>0</v>
      </c>
      <c r="V86" s="4">
        <f>('Import volumes AD'!U174+'Import volumes AD'!U282+'Import volumes AD'!U388)/3</f>
        <v>0</v>
      </c>
      <c r="W86" s="19">
        <f>('Import volumes AD'!W174+'Import volumes AD'!W282+'Import volumes AD'!W388)/3</f>
        <v>0</v>
      </c>
      <c r="Y86" s="4">
        <f>('Import volumes AD'!N174+'Import volumes AD'!N282+'Import volumes AD'!N388)/3</f>
        <v>0</v>
      </c>
      <c r="Z86" s="4">
        <f>('Import volumes AD'!O174+'Import volumes AD'!O282+'Import volumes AD'!O388)/3</f>
        <v>0</v>
      </c>
      <c r="AA86" s="106"/>
      <c r="AB86" s="31"/>
      <c r="AC86" s="31"/>
      <c r="AD86" s="31"/>
    </row>
    <row r="87" spans="2:30">
      <c r="B87" s="2" t="s">
        <v>77</v>
      </c>
      <c r="H87" s="2" t="s">
        <v>50</v>
      </c>
      <c r="J87" s="4">
        <f>SUM(L87:S87)</f>
        <v>0</v>
      </c>
      <c r="L87" s="19">
        <f>('Import volumes AD'!L175+'Import volumes AD'!L283+'Import volumes AD'!L389)/3</f>
        <v>0</v>
      </c>
      <c r="M87" s="19">
        <f>('Import volumes AD'!M175+'Import volumes AD'!M283+'Import volumes AD'!M389)/3</f>
        <v>0</v>
      </c>
      <c r="N87" s="19">
        <f>Y87-V87</f>
        <v>0</v>
      </c>
      <c r="O87" s="19">
        <f>Z87+V87</f>
        <v>0</v>
      </c>
      <c r="P87" s="19">
        <f>('Import volumes AD'!P175+'Import volumes AD'!P283+'Import volumes AD'!P389)/3</f>
        <v>0</v>
      </c>
      <c r="Q87" s="19">
        <f>('Import volumes AD'!Q175+'Import volumes AD'!Q283+'Import volumes AD'!Q389)/3</f>
        <v>0</v>
      </c>
      <c r="R87" s="19">
        <f>('Import volumes AD'!R175+'Import volumes AD'!R283+'Import volumes AD'!R389)/3</f>
        <v>0</v>
      </c>
      <c r="S87" s="4">
        <f>('Import volumes AD'!S175+'Import volumes AD'!S283+'Import volumes AD'!S389)/3</f>
        <v>0</v>
      </c>
      <c r="V87" s="4">
        <f>('Import volumes AD'!U175+'Import volumes AD'!U283+'Import volumes AD'!U389)/3</f>
        <v>0</v>
      </c>
      <c r="W87" s="19">
        <f>('Import volumes AD'!W175+'Import volumes AD'!W283+'Import volumes AD'!W389)/3</f>
        <v>0</v>
      </c>
      <c r="Y87" s="4">
        <f>('Import volumes AD'!N175+'Import volumes AD'!N283+'Import volumes AD'!N389)/3</f>
        <v>0</v>
      </c>
      <c r="Z87" s="4">
        <f>('Import volumes AD'!O175+'Import volumes AD'!O283+'Import volumes AD'!O389)/3</f>
        <v>0</v>
      </c>
      <c r="AA87" s="106"/>
      <c r="AB87" s="31"/>
      <c r="AC87" s="31"/>
      <c r="AD87" s="31"/>
    </row>
    <row r="88" spans="2:30">
      <c r="B88" s="2" t="s">
        <v>78</v>
      </c>
      <c r="H88" s="2" t="s">
        <v>50</v>
      </c>
      <c r="J88" s="4">
        <f>SUM(L88:S88)</f>
        <v>0</v>
      </c>
      <c r="L88" s="19">
        <f>('Import volumes AD'!L176+'Import volumes AD'!L284+'Import volumes AD'!L390)/3</f>
        <v>0</v>
      </c>
      <c r="M88" s="19">
        <f>('Import volumes AD'!M176+'Import volumes AD'!M284+'Import volumes AD'!M390)/3</f>
        <v>0</v>
      </c>
      <c r="N88" s="19">
        <f>Y88-V88</f>
        <v>0</v>
      </c>
      <c r="O88" s="19">
        <f>Z88+V88</f>
        <v>0</v>
      </c>
      <c r="P88" s="19">
        <f>('Import volumes AD'!P176+'Import volumes AD'!P284+'Import volumes AD'!P390)/3</f>
        <v>0</v>
      </c>
      <c r="Q88" s="19">
        <f>('Import volumes AD'!Q176+'Import volumes AD'!Q284+'Import volumes AD'!Q390)/3</f>
        <v>0</v>
      </c>
      <c r="R88" s="19">
        <f>('Import volumes AD'!R176+'Import volumes AD'!R284+'Import volumes AD'!R390)/3</f>
        <v>0</v>
      </c>
      <c r="S88" s="4">
        <f>('Import volumes AD'!S176+'Import volumes AD'!S284+'Import volumes AD'!S390)/3</f>
        <v>0</v>
      </c>
      <c r="V88" s="4">
        <f>('Import volumes AD'!U176+'Import volumes AD'!U284+'Import volumes AD'!U390)/3</f>
        <v>0</v>
      </c>
      <c r="W88" s="19">
        <f>('Import volumes AD'!W176+'Import volumes AD'!W284+'Import volumes AD'!W390)/3</f>
        <v>0</v>
      </c>
      <c r="Y88" s="4">
        <f>('Import volumes AD'!N176+'Import volumes AD'!N284+'Import volumes AD'!N390)/3</f>
        <v>0</v>
      </c>
      <c r="Z88" s="4">
        <f>('Import volumes AD'!O176+'Import volumes AD'!O284+'Import volumes AD'!O390)/3</f>
        <v>0</v>
      </c>
      <c r="AA88" s="106"/>
      <c r="AB88" s="31"/>
      <c r="AC88" s="31"/>
      <c r="AD88" s="31"/>
    </row>
    <row r="89" spans="2:30">
      <c r="B89" s="2" t="s">
        <v>79</v>
      </c>
      <c r="H89" s="2" t="s">
        <v>50</v>
      </c>
      <c r="J89" s="4">
        <f>SUM(L89:S89)</f>
        <v>0</v>
      </c>
      <c r="L89" s="19">
        <f>('Import volumes AD'!L177+'Import volumes AD'!L285+'Import volumes AD'!L391)/3</f>
        <v>0</v>
      </c>
      <c r="M89" s="19">
        <f>('Import volumes AD'!M177+'Import volumes AD'!M285+'Import volumes AD'!M391)/3</f>
        <v>0</v>
      </c>
      <c r="N89" s="19">
        <f>Y89-V89</f>
        <v>0</v>
      </c>
      <c r="O89" s="19">
        <f>Z89+V89</f>
        <v>0</v>
      </c>
      <c r="P89" s="19">
        <f>('Import volumes AD'!P177+'Import volumes AD'!P285+'Import volumes AD'!P391)/3</f>
        <v>0</v>
      </c>
      <c r="Q89" s="19">
        <f>('Import volumes AD'!Q177+'Import volumes AD'!Q285+'Import volumes AD'!Q391)/3</f>
        <v>0</v>
      </c>
      <c r="R89" s="19">
        <f>('Import volumes AD'!R177+'Import volumes AD'!R285+'Import volumes AD'!R391)/3</f>
        <v>0</v>
      </c>
      <c r="S89" s="4">
        <f>('Import volumes AD'!S177+'Import volumes AD'!S285+'Import volumes AD'!S391)/3</f>
        <v>0</v>
      </c>
      <c r="V89" s="4">
        <f>('Import volumes AD'!U177+'Import volumes AD'!U285+'Import volumes AD'!U391)/3</f>
        <v>0</v>
      </c>
      <c r="W89" s="19">
        <f>('Import volumes AD'!W177+'Import volumes AD'!W285+'Import volumes AD'!W391)/3</f>
        <v>0</v>
      </c>
      <c r="Y89" s="4">
        <f>('Import volumes AD'!N177+'Import volumes AD'!N285+'Import volumes AD'!N391)/3</f>
        <v>0</v>
      </c>
      <c r="Z89" s="4">
        <f>('Import volumes AD'!O177+'Import volumes AD'!O285+'Import volumes AD'!O391)/3</f>
        <v>0</v>
      </c>
      <c r="AA89" s="106"/>
      <c r="AB89" s="31"/>
      <c r="AC89" s="31"/>
      <c r="AD89" s="31"/>
    </row>
    <row r="90" spans="2:30">
      <c r="AA90" s="106"/>
    </row>
    <row r="91" spans="2:30">
      <c r="AA91" s="106"/>
    </row>
    <row r="92" spans="2:30">
      <c r="AA92" s="106"/>
    </row>
    <row r="93" spans="2:30">
      <c r="B93" s="10" t="s">
        <v>95</v>
      </c>
      <c r="AA93" s="106"/>
    </row>
    <row r="94" spans="2:30">
      <c r="AA94" s="106"/>
    </row>
    <row r="95" spans="2:30">
      <c r="B95" s="10" t="s">
        <v>75</v>
      </c>
      <c r="AA95" s="106"/>
    </row>
    <row r="96" spans="2:30">
      <c r="B96" s="2" t="s">
        <v>76</v>
      </c>
      <c r="H96" s="2" t="s">
        <v>50</v>
      </c>
      <c r="J96" s="4">
        <f>SUM(L96:S96)</f>
        <v>40424.556573053647</v>
      </c>
      <c r="L96" s="19">
        <f>('Import volumes AD'!L184+'Import volumes AD'!L292+'Import volumes AD'!L398)/3</f>
        <v>1896.7243284267897</v>
      </c>
      <c r="M96" s="19">
        <f>('Import volumes AD'!M184+'Import volumes AD'!M292+'Import volumes AD'!M398)/3</f>
        <v>1240.3333333333333</v>
      </c>
      <c r="N96" s="19">
        <f>Y96-V96</f>
        <v>13584.889721914034</v>
      </c>
      <c r="O96" s="19">
        <f>Z96+V96</f>
        <v>14105.754653151256</v>
      </c>
      <c r="P96" s="19">
        <f>('Import volumes AD'!P184+'Import volumes AD'!P292+'Import volumes AD'!P398)/3</f>
        <v>1383.3333333333333</v>
      </c>
      <c r="Q96" s="19">
        <f>('Import volumes AD'!Q184+'Import volumes AD'!Q292+'Import volumes AD'!Q398)/3</f>
        <v>5820.7997504641016</v>
      </c>
      <c r="R96" s="19">
        <f>('Import volumes AD'!R184+'Import volumes AD'!R292+'Import volumes AD'!R398)/3</f>
        <v>221</v>
      </c>
      <c r="S96" s="4">
        <f>('Import volumes AD'!S184+'Import volumes AD'!S292+'Import volumes AD'!S398)/3</f>
        <v>2171.7214524308015</v>
      </c>
      <c r="V96" s="4">
        <f>('Import volumes AD'!U184+'Import volumes AD'!U292+'Import volumes AD'!U398)/3</f>
        <v>1560.8027662643353</v>
      </c>
      <c r="W96" s="19">
        <f>('Import volumes AD'!W184+'Import volumes AD'!W292+'Import volumes AD'!W398)/3</f>
        <v>2171.7214524308015</v>
      </c>
      <c r="Y96" s="4">
        <f>('Import volumes AD'!N184+'Import volumes AD'!N292+'Import volumes AD'!N398)/3</f>
        <v>15145.692488178371</v>
      </c>
      <c r="Z96" s="4">
        <f>('Import volumes AD'!O184+'Import volumes AD'!O292+'Import volumes AD'!O398)/3</f>
        <v>12544.951886886922</v>
      </c>
      <c r="AA96" s="106"/>
      <c r="AB96" s="31"/>
      <c r="AC96" s="31"/>
      <c r="AD96" s="31"/>
    </row>
    <row r="97" spans="2:30">
      <c r="B97" s="2" t="s">
        <v>77</v>
      </c>
      <c r="H97" s="2" t="s">
        <v>50</v>
      </c>
      <c r="J97" s="4">
        <f>SUM(L97:S97)</f>
        <v>10717.802334521461</v>
      </c>
      <c r="L97" s="19">
        <f>('Import volumes AD'!L185+'Import volumes AD'!L293+'Import volumes AD'!L399)/3</f>
        <v>240.96956294135873</v>
      </c>
      <c r="M97" s="19">
        <f>('Import volumes AD'!M185+'Import volumes AD'!M293+'Import volumes AD'!M399)/3</f>
        <v>232</v>
      </c>
      <c r="N97" s="19">
        <f>Y97-V97</f>
        <v>6193.3425909746175</v>
      </c>
      <c r="O97" s="19">
        <f>Z97+V97</f>
        <v>2206.1508002657592</v>
      </c>
      <c r="P97" s="19">
        <f>('Import volumes AD'!P185+'Import volumes AD'!P293+'Import volumes AD'!P399)/3</f>
        <v>140</v>
      </c>
      <c r="Q97" s="19">
        <f>('Import volumes AD'!Q185+'Import volumes AD'!Q293+'Import volumes AD'!Q399)/3</f>
        <v>1236.8627230970453</v>
      </c>
      <c r="R97" s="19">
        <f>('Import volumes AD'!R185+'Import volumes AD'!R293+'Import volumes AD'!R399)/3</f>
        <v>16.666666666666668</v>
      </c>
      <c r="S97" s="4">
        <f>('Import volumes AD'!S185+'Import volumes AD'!S293+'Import volumes AD'!S399)/3</f>
        <v>451.80999057601412</v>
      </c>
      <c r="V97" s="4">
        <f>('Import volumes AD'!U185+'Import volumes AD'!U293+'Import volumes AD'!U399)/3</f>
        <v>716.74446250444453</v>
      </c>
      <c r="W97" s="19">
        <f>('Import volumes AD'!W185+'Import volumes AD'!W293+'Import volumes AD'!W399)/3</f>
        <v>451.80999057601412</v>
      </c>
      <c r="Y97" s="4">
        <f>('Import volumes AD'!N185+'Import volumes AD'!N293+'Import volumes AD'!N399)/3</f>
        <v>6910.087053479062</v>
      </c>
      <c r="Z97" s="4">
        <f>('Import volumes AD'!O185+'Import volumes AD'!O293+'Import volumes AD'!O399)/3</f>
        <v>1489.4063377613145</v>
      </c>
      <c r="AA97" s="106"/>
      <c r="AB97" s="31"/>
      <c r="AC97" s="31"/>
      <c r="AD97" s="31"/>
    </row>
    <row r="98" spans="2:30">
      <c r="B98" s="2" t="s">
        <v>78</v>
      </c>
      <c r="H98" s="2" t="s">
        <v>50</v>
      </c>
      <c r="J98" s="4">
        <f>SUM(L98:S98)</f>
        <v>4035.463905842329</v>
      </c>
      <c r="L98" s="19">
        <f>('Import volumes AD'!L186+'Import volumes AD'!L294+'Import volumes AD'!L400)/3</f>
        <v>98.372380854277992</v>
      </c>
      <c r="M98" s="19">
        <f>('Import volumes AD'!M186+'Import volumes AD'!M294+'Import volumes AD'!M400)/3</f>
        <v>54.333333333333336</v>
      </c>
      <c r="N98" s="19">
        <f>Y98-V98</f>
        <v>0</v>
      </c>
      <c r="O98" s="19">
        <f>Z98+V98</f>
        <v>1389.876716916624</v>
      </c>
      <c r="P98" s="19">
        <f>('Import volumes AD'!P186+'Import volumes AD'!P294+'Import volumes AD'!P400)/3</f>
        <v>69.333333333333329</v>
      </c>
      <c r="Q98" s="19">
        <f>('Import volumes AD'!Q186+'Import volumes AD'!Q294+'Import volumes AD'!Q400)/3</f>
        <v>1794.391357869159</v>
      </c>
      <c r="R98" s="19">
        <f>('Import volumes AD'!R186+'Import volumes AD'!R294+'Import volumes AD'!R400)/3</f>
        <v>61</v>
      </c>
      <c r="S98" s="4">
        <f>('Import volumes AD'!S186+'Import volumes AD'!S294+'Import volumes AD'!S400)/3</f>
        <v>568.15678353560133</v>
      </c>
      <c r="V98" s="4">
        <f>('Import volumes AD'!U186+'Import volumes AD'!U294+'Import volumes AD'!U400)/3</f>
        <v>0</v>
      </c>
      <c r="W98" s="19">
        <f>('Import volumes AD'!W186+'Import volumes AD'!W294+'Import volumes AD'!W400)/3</f>
        <v>568.15678353560133</v>
      </c>
      <c r="Y98" s="4">
        <f>('Import volumes AD'!N186+'Import volumes AD'!N294+'Import volumes AD'!N400)/3</f>
        <v>0</v>
      </c>
      <c r="Z98" s="4">
        <f>('Import volumes AD'!O186+'Import volumes AD'!O294+'Import volumes AD'!O400)/3</f>
        <v>1389.876716916624</v>
      </c>
      <c r="AA98" s="106"/>
      <c r="AB98" s="31"/>
      <c r="AC98" s="31"/>
      <c r="AD98" s="31"/>
    </row>
    <row r="99" spans="2:30">
      <c r="B99" s="2" t="s">
        <v>79</v>
      </c>
      <c r="H99" s="2" t="s">
        <v>50</v>
      </c>
      <c r="J99" s="4">
        <f>SUM(L99:S99)</f>
        <v>3043.0712431092834</v>
      </c>
      <c r="L99" s="19">
        <f>('Import volumes AD'!L187+'Import volumes AD'!L295+'Import volumes AD'!L401)/3</f>
        <v>59.189676461872573</v>
      </c>
      <c r="M99" s="19">
        <f>('Import volumes AD'!M187+'Import volumes AD'!M295+'Import volumes AD'!M401)/3</f>
        <v>79.666666666666671</v>
      </c>
      <c r="N99" s="19">
        <f>Y99-V99</f>
        <v>0</v>
      </c>
      <c r="O99" s="19">
        <f>Z99+V99</f>
        <v>1673.5270205964637</v>
      </c>
      <c r="P99" s="19">
        <f>('Import volumes AD'!P187+'Import volumes AD'!P295+'Import volumes AD'!P401)/3</f>
        <v>51</v>
      </c>
      <c r="Q99" s="19">
        <f>('Import volumes AD'!Q187+'Import volumes AD'!Q295+'Import volumes AD'!Q401)/3</f>
        <v>835.49714842422406</v>
      </c>
      <c r="R99" s="19">
        <f>('Import volumes AD'!R187+'Import volumes AD'!R295+'Import volumes AD'!R401)/3</f>
        <v>0</v>
      </c>
      <c r="S99" s="4">
        <f>('Import volumes AD'!S187+'Import volumes AD'!S295+'Import volumes AD'!S401)/3</f>
        <v>344.19073096005667</v>
      </c>
      <c r="V99" s="4">
        <f>('Import volumes AD'!U187+'Import volumes AD'!U295+'Import volumes AD'!U401)/3</f>
        <v>0</v>
      </c>
      <c r="W99" s="19">
        <f>('Import volumes AD'!W187+'Import volumes AD'!W295+'Import volumes AD'!W401)/3</f>
        <v>344.19073096005667</v>
      </c>
      <c r="Y99" s="4">
        <f>('Import volumes AD'!N187+'Import volumes AD'!N295+'Import volumes AD'!N401)/3</f>
        <v>0</v>
      </c>
      <c r="Z99" s="4">
        <f>('Import volumes AD'!O187+'Import volumes AD'!O295+'Import volumes AD'!O401)/3</f>
        <v>1673.5270205964637</v>
      </c>
      <c r="AA99" s="106"/>
      <c r="AB99" s="31"/>
      <c r="AC99" s="31"/>
      <c r="AD99" s="31"/>
    </row>
    <row r="100" spans="2:30">
      <c r="AA100" s="106"/>
    </row>
    <row r="101" spans="2:30">
      <c r="B101" s="10" t="s">
        <v>80</v>
      </c>
      <c r="AA101" s="106"/>
    </row>
    <row r="102" spans="2:30">
      <c r="B102" s="2" t="s">
        <v>76</v>
      </c>
      <c r="H102" s="2" t="s">
        <v>50</v>
      </c>
      <c r="J102" s="4">
        <f>SUM(L102:S102)</f>
        <v>0</v>
      </c>
      <c r="L102" s="19">
        <f>('Import volumes AD'!L190+'Import volumes AD'!L298+'Import volumes AD'!L404)/3</f>
        <v>0</v>
      </c>
      <c r="M102" s="19">
        <f>('Import volumes AD'!M190+'Import volumes AD'!M298+'Import volumes AD'!M404)/3</f>
        <v>0</v>
      </c>
      <c r="N102" s="19">
        <f>Y102-V102</f>
        <v>0</v>
      </c>
      <c r="O102" s="19">
        <f>Z102+V102</f>
        <v>0</v>
      </c>
      <c r="P102" s="19">
        <f>('Import volumes AD'!P190+'Import volumes AD'!P298+'Import volumes AD'!P404)/3</f>
        <v>0</v>
      </c>
      <c r="Q102" s="19">
        <f>('Import volumes AD'!Q190+'Import volumes AD'!Q298+'Import volumes AD'!Q404)/3</f>
        <v>0</v>
      </c>
      <c r="R102" s="19">
        <f>('Import volumes AD'!R190+'Import volumes AD'!R298+'Import volumes AD'!R404)/3</f>
        <v>0</v>
      </c>
      <c r="S102" s="4">
        <f>('Import volumes AD'!S190+'Import volumes AD'!S298+'Import volumes AD'!S404)/3</f>
        <v>0</v>
      </c>
      <c r="V102" s="4">
        <f>('Import volumes AD'!U190+'Import volumes AD'!U298+'Import volumes AD'!U404)/3</f>
        <v>0</v>
      </c>
      <c r="W102" s="19">
        <f>('Import volumes AD'!W190+'Import volumes AD'!W298+'Import volumes AD'!W404)/3</f>
        <v>0</v>
      </c>
      <c r="Y102" s="4">
        <f>('Import volumes AD'!N190+'Import volumes AD'!N298+'Import volumes AD'!N404)/3</f>
        <v>0</v>
      </c>
      <c r="Z102" s="4">
        <f>('Import volumes AD'!O190+'Import volumes AD'!O298+'Import volumes AD'!O404)/3</f>
        <v>0</v>
      </c>
      <c r="AA102" s="106"/>
      <c r="AB102" s="31"/>
      <c r="AC102" s="31"/>
      <c r="AD102" s="31"/>
    </row>
    <row r="103" spans="2:30">
      <c r="B103" s="2" t="s">
        <v>77</v>
      </c>
      <c r="H103" s="2" t="s">
        <v>50</v>
      </c>
      <c r="J103" s="4">
        <f>SUM(L103:S103)</f>
        <v>0</v>
      </c>
      <c r="L103" s="19">
        <f>('Import volumes AD'!L191+'Import volumes AD'!L299+'Import volumes AD'!L405)/3</f>
        <v>0</v>
      </c>
      <c r="M103" s="19">
        <f>('Import volumes AD'!M191+'Import volumes AD'!M299+'Import volumes AD'!M405)/3</f>
        <v>0</v>
      </c>
      <c r="N103" s="19">
        <f>Y103-V103</f>
        <v>0</v>
      </c>
      <c r="O103" s="19">
        <f>Z103+V103</f>
        <v>0</v>
      </c>
      <c r="P103" s="19">
        <f>('Import volumes AD'!P191+'Import volumes AD'!P299+'Import volumes AD'!P405)/3</f>
        <v>0</v>
      </c>
      <c r="Q103" s="19">
        <f>('Import volumes AD'!Q191+'Import volumes AD'!Q299+'Import volumes AD'!Q405)/3</f>
        <v>0</v>
      </c>
      <c r="R103" s="19">
        <f>('Import volumes AD'!R191+'Import volumes AD'!R299+'Import volumes AD'!R405)/3</f>
        <v>0</v>
      </c>
      <c r="S103" s="4">
        <f>('Import volumes AD'!S191+'Import volumes AD'!S299+'Import volumes AD'!S405)/3</f>
        <v>0</v>
      </c>
      <c r="V103" s="4">
        <f>('Import volumes AD'!U191+'Import volumes AD'!U299+'Import volumes AD'!U405)/3</f>
        <v>0</v>
      </c>
      <c r="W103" s="19">
        <f>('Import volumes AD'!W191+'Import volumes AD'!W299+'Import volumes AD'!W405)/3</f>
        <v>0</v>
      </c>
      <c r="Y103" s="4">
        <f>('Import volumes AD'!N191+'Import volumes AD'!N299+'Import volumes AD'!N405)/3</f>
        <v>0</v>
      </c>
      <c r="Z103" s="4">
        <f>('Import volumes AD'!O191+'Import volumes AD'!O299+'Import volumes AD'!O405)/3</f>
        <v>0</v>
      </c>
      <c r="AA103" s="106"/>
      <c r="AB103" s="31"/>
      <c r="AC103" s="31"/>
      <c r="AD103" s="31"/>
    </row>
    <row r="104" spans="2:30">
      <c r="B104" s="2" t="s">
        <v>78</v>
      </c>
      <c r="H104" s="2" t="s">
        <v>50</v>
      </c>
      <c r="J104" s="4">
        <f>SUM(L104:S104)</f>
        <v>0</v>
      </c>
      <c r="L104" s="19">
        <f>('Import volumes AD'!L192+'Import volumes AD'!L300+'Import volumes AD'!L406)/3</f>
        <v>0</v>
      </c>
      <c r="M104" s="19">
        <f>('Import volumes AD'!M192+'Import volumes AD'!M300+'Import volumes AD'!M406)/3</f>
        <v>0</v>
      </c>
      <c r="N104" s="19">
        <f>Y104-V104</f>
        <v>0</v>
      </c>
      <c r="O104" s="19">
        <f>Z104+V104</f>
        <v>0</v>
      </c>
      <c r="P104" s="19">
        <f>('Import volumes AD'!P192+'Import volumes AD'!P300+'Import volumes AD'!P406)/3</f>
        <v>0</v>
      </c>
      <c r="Q104" s="19">
        <f>('Import volumes AD'!Q192+'Import volumes AD'!Q300+'Import volumes AD'!Q406)/3</f>
        <v>0</v>
      </c>
      <c r="R104" s="19">
        <f>('Import volumes AD'!R192+'Import volumes AD'!R300+'Import volumes AD'!R406)/3</f>
        <v>0</v>
      </c>
      <c r="S104" s="4">
        <f>('Import volumes AD'!S192+'Import volumes AD'!S300+'Import volumes AD'!S406)/3</f>
        <v>0</v>
      </c>
      <c r="V104" s="4">
        <f>('Import volumes AD'!U192+'Import volumes AD'!U300+'Import volumes AD'!U406)/3</f>
        <v>0</v>
      </c>
      <c r="W104" s="19">
        <f>('Import volumes AD'!W192+'Import volumes AD'!W300+'Import volumes AD'!W406)/3</f>
        <v>0</v>
      </c>
      <c r="Y104" s="4">
        <f>('Import volumes AD'!N192+'Import volumes AD'!N300+'Import volumes AD'!N406)/3</f>
        <v>0</v>
      </c>
      <c r="Z104" s="4">
        <f>('Import volumes AD'!O192+'Import volumes AD'!O300+'Import volumes AD'!O406)/3</f>
        <v>0</v>
      </c>
      <c r="AA104" s="106"/>
      <c r="AB104" s="31"/>
      <c r="AC104" s="31"/>
      <c r="AD104" s="31"/>
    </row>
    <row r="105" spans="2:30">
      <c r="B105" s="2" t="s">
        <v>79</v>
      </c>
      <c r="H105" s="2" t="s">
        <v>50</v>
      </c>
      <c r="J105" s="4">
        <f>SUM(L105:S105)</f>
        <v>0</v>
      </c>
      <c r="L105" s="19">
        <f>('Import volumes AD'!L193+'Import volumes AD'!L301+'Import volumes AD'!L407)/3</f>
        <v>0</v>
      </c>
      <c r="M105" s="19">
        <f>('Import volumes AD'!M193+'Import volumes AD'!M301+'Import volumes AD'!M407)/3</f>
        <v>0</v>
      </c>
      <c r="N105" s="19">
        <f>Y105-V105</f>
        <v>0</v>
      </c>
      <c r="O105" s="19">
        <f>Z105+V105</f>
        <v>0</v>
      </c>
      <c r="P105" s="19">
        <f>('Import volumes AD'!P193+'Import volumes AD'!P301+'Import volumes AD'!P407)/3</f>
        <v>0</v>
      </c>
      <c r="Q105" s="19">
        <f>('Import volumes AD'!Q193+'Import volumes AD'!Q301+'Import volumes AD'!Q407)/3</f>
        <v>0</v>
      </c>
      <c r="R105" s="19">
        <f>('Import volumes AD'!R193+'Import volumes AD'!R301+'Import volumes AD'!R407)/3</f>
        <v>0</v>
      </c>
      <c r="S105" s="4">
        <f>('Import volumes AD'!S193+'Import volumes AD'!S301+'Import volumes AD'!S407)/3</f>
        <v>0</v>
      </c>
      <c r="V105" s="4">
        <f>('Import volumes AD'!U193+'Import volumes AD'!U301+'Import volumes AD'!U407)/3</f>
        <v>0</v>
      </c>
      <c r="W105" s="19">
        <f>('Import volumes AD'!W193+'Import volumes AD'!W301+'Import volumes AD'!W407)/3</f>
        <v>0</v>
      </c>
      <c r="Y105" s="4">
        <f>('Import volumes AD'!N193+'Import volumes AD'!N301+'Import volumes AD'!N407)/3</f>
        <v>0</v>
      </c>
      <c r="Z105" s="4">
        <f>('Import volumes AD'!O193+'Import volumes AD'!O301+'Import volumes AD'!O407)/3</f>
        <v>0</v>
      </c>
      <c r="AA105" s="106"/>
      <c r="AB105" s="31"/>
      <c r="AC105" s="31"/>
      <c r="AD105" s="31"/>
    </row>
    <row r="106" spans="2:30">
      <c r="AA106" s="106"/>
    </row>
    <row r="107" spans="2:30">
      <c r="AA107" s="106"/>
    </row>
    <row r="108" spans="2:30">
      <c r="AA108" s="106"/>
    </row>
    <row r="109" spans="2:30">
      <c r="B109" s="10" t="s">
        <v>96</v>
      </c>
      <c r="AA109" s="106"/>
    </row>
    <row r="110" spans="2:30">
      <c r="AA110" s="106"/>
    </row>
    <row r="111" spans="2:30">
      <c r="B111" s="10" t="s">
        <v>75</v>
      </c>
      <c r="T111" s="14"/>
      <c r="X111" s="14"/>
      <c r="AA111" s="106"/>
    </row>
    <row r="112" spans="2:30">
      <c r="B112" s="2" t="s">
        <v>84</v>
      </c>
      <c r="H112" s="2" t="s">
        <v>50</v>
      </c>
      <c r="J112" s="4">
        <f t="shared" ref="J112:J121" si="10">SUM(L112:S112)</f>
        <v>80.957644826809897</v>
      </c>
      <c r="L112" s="19">
        <f>('Import volumes AD'!L202+'Import volumes AD'!L308+'Import volumes AD'!L414)/3</f>
        <v>2.2314036927775578</v>
      </c>
      <c r="M112" s="19">
        <f>('Import volumes AD'!M202+'Import volumes AD'!M308+'Import volumes AD'!M414)/3</f>
        <v>1.6666666666666667</v>
      </c>
      <c r="N112" s="19">
        <f t="shared" ref="N112:N121" si="11">Y112-V112</f>
        <v>33.24810126916379</v>
      </c>
      <c r="O112" s="19">
        <f t="shared" ref="O112:O121" si="12">Z112+V112</f>
        <v>3.7697272486013707</v>
      </c>
      <c r="P112" s="19">
        <f>('Import volumes AD'!P202+'Import volumes AD'!P308+'Import volumes AD'!P414)/3</f>
        <v>2</v>
      </c>
      <c r="Q112" s="19">
        <f>('Import volumes AD'!Q202+'Import volumes AD'!Q308+'Import volumes AD'!Q414)/3</f>
        <v>27.666745538691469</v>
      </c>
      <c r="R112" s="19">
        <f>('Import volumes AD'!R202+'Import volumes AD'!R308+'Import volumes AD'!R414)/3</f>
        <v>0.66666666666666663</v>
      </c>
      <c r="S112" s="4">
        <f>('Import volumes AD'!S202+'Import volumes AD'!S308+'Import volumes AD'!S414)/3</f>
        <v>9.7083337442423652</v>
      </c>
      <c r="T112" s="14"/>
      <c r="V112" s="4">
        <f>('Import volumes AD'!U202+'Import volumes AD'!U308+'Import volumes AD'!U414)/3</f>
        <v>3.7697272486013707</v>
      </c>
      <c r="W112" s="19">
        <f>('Import volumes AD'!W202+'Import volumes AD'!W308+'Import volumes AD'!W414)/3</f>
        <v>10.041667077575697</v>
      </c>
      <c r="X112" s="14"/>
      <c r="Y112" s="4">
        <f>('Import volumes AD'!N202+'Import volumes AD'!N308+'Import volumes AD'!N414)/3</f>
        <v>37.01782851776516</v>
      </c>
      <c r="Z112" s="4">
        <f>('Import volumes AD'!O202+'Import volumes AD'!O308+'Import volumes AD'!O414)/3</f>
        <v>0</v>
      </c>
      <c r="AA112" s="106"/>
      <c r="AB112" s="31"/>
      <c r="AC112" s="31"/>
      <c r="AD112" s="31"/>
    </row>
    <row r="113" spans="2:30">
      <c r="B113" s="2" t="s">
        <v>85</v>
      </c>
      <c r="H113" s="2" t="s">
        <v>50</v>
      </c>
      <c r="J113" s="4">
        <f t="shared" si="10"/>
        <v>116.79697080063769</v>
      </c>
      <c r="L113" s="19">
        <f>('Import volumes AD'!L203+'Import volumes AD'!L309+'Import volumes AD'!L415)/3</f>
        <v>2.8601849515460831</v>
      </c>
      <c r="M113" s="19">
        <f>('Import volumes AD'!M203+'Import volumes AD'!M309+'Import volumes AD'!M415)/3</f>
        <v>0.66666666666666663</v>
      </c>
      <c r="N113" s="19">
        <f t="shared" si="11"/>
        <v>28.720167233301588</v>
      </c>
      <c r="O113" s="19">
        <f t="shared" si="12"/>
        <v>61.57164494625458</v>
      </c>
      <c r="P113" s="19">
        <f>('Import volumes AD'!P203+'Import volumes AD'!P309+'Import volumes AD'!P415)/3</f>
        <v>1.6666666666666667</v>
      </c>
      <c r="Q113" s="19">
        <f>('Import volumes AD'!Q203+'Import volumes AD'!Q309+'Import volumes AD'!Q415)/3</f>
        <v>14.243949685253932</v>
      </c>
      <c r="R113" s="19">
        <f>('Import volumes AD'!R203+'Import volumes AD'!R309+'Import volumes AD'!R415)/3</f>
        <v>1.3333333333333333</v>
      </c>
      <c r="S113" s="4">
        <f>('Import volumes AD'!S203+'Import volumes AD'!S309+'Import volumes AD'!S415)/3</f>
        <v>5.7343573176148439</v>
      </c>
      <c r="T113" s="14"/>
      <c r="V113" s="4">
        <f>('Import volumes AD'!U203+'Import volumes AD'!U309+'Import volumes AD'!U415)/3</f>
        <v>3.2411190477927292</v>
      </c>
      <c r="W113" s="19">
        <f>('Import volumes AD'!W203+'Import volumes AD'!W309+'Import volumes AD'!W415)/3</f>
        <v>6.4542497907331224</v>
      </c>
      <c r="X113" s="14"/>
      <c r="Y113" s="4">
        <f>('Import volumes AD'!N203+'Import volumes AD'!N309+'Import volumes AD'!N415)/3</f>
        <v>31.961286281094317</v>
      </c>
      <c r="Z113" s="4">
        <f>('Import volumes AD'!O203+'Import volumes AD'!O309+'Import volumes AD'!O415)/3</f>
        <v>58.33052589846185</v>
      </c>
      <c r="AA113" s="106"/>
      <c r="AB113" s="31"/>
      <c r="AC113" s="31"/>
      <c r="AD113" s="31"/>
    </row>
    <row r="114" spans="2:30">
      <c r="B114" s="2" t="s">
        <v>86</v>
      </c>
      <c r="H114" s="2" t="s">
        <v>50</v>
      </c>
      <c r="J114" s="4">
        <f t="shared" si="10"/>
        <v>55.591821661615477</v>
      </c>
      <c r="L114" s="19">
        <f>('Import volumes AD'!L204+'Import volumes AD'!L310+'Import volumes AD'!L416)/3</f>
        <v>0.66823693968304243</v>
      </c>
      <c r="M114" s="19">
        <f>('Import volumes AD'!M204+'Import volumes AD'!M310+'Import volumes AD'!M416)/3</f>
        <v>0.33333333333333331</v>
      </c>
      <c r="N114" s="19">
        <f t="shared" si="11"/>
        <v>14.174689325054246</v>
      </c>
      <c r="O114" s="19">
        <f t="shared" si="12"/>
        <v>29.192183141565852</v>
      </c>
      <c r="P114" s="19">
        <f>('Import volumes AD'!P204+'Import volumes AD'!P310+'Import volumes AD'!P416)/3</f>
        <v>0.33333333333333331</v>
      </c>
      <c r="Q114" s="19">
        <f>('Import volumes AD'!Q204+'Import volumes AD'!Q310+'Import volumes AD'!Q416)/3</f>
        <v>7.0219387062708734</v>
      </c>
      <c r="R114" s="19">
        <f>('Import volumes AD'!R204+'Import volumes AD'!R310+'Import volumes AD'!R416)/3</f>
        <v>1</v>
      </c>
      <c r="S114" s="4">
        <f>('Import volumes AD'!S204+'Import volumes AD'!S310+'Import volumes AD'!S416)/3</f>
        <v>2.8681068823747924</v>
      </c>
      <c r="T114" s="14"/>
      <c r="V114" s="4">
        <f>('Import volumes AD'!U204+'Import volumes AD'!U310+'Import volumes AD'!U416)/3</f>
        <v>1.5876823708762371</v>
      </c>
      <c r="W114" s="19">
        <f>('Import volumes AD'!W204+'Import volumes AD'!W310+'Import volumes AD'!W416)/3</f>
        <v>3.8681068823747924</v>
      </c>
      <c r="X114" s="14"/>
      <c r="Y114" s="4">
        <f>('Import volumes AD'!N204+'Import volumes AD'!N310+'Import volumes AD'!N416)/3</f>
        <v>15.762371695930483</v>
      </c>
      <c r="Z114" s="4">
        <f>('Import volumes AD'!O204+'Import volumes AD'!O310+'Import volumes AD'!O416)/3</f>
        <v>27.604500770689615</v>
      </c>
      <c r="AA114" s="106"/>
      <c r="AB114" s="31"/>
      <c r="AC114" s="31"/>
      <c r="AD114" s="31"/>
    </row>
    <row r="115" spans="2:30">
      <c r="B115" s="2" t="s">
        <v>87</v>
      </c>
      <c r="H115" s="2" t="s">
        <v>50</v>
      </c>
      <c r="J115" s="4">
        <f t="shared" si="10"/>
        <v>17.418134980711994</v>
      </c>
      <c r="L115" s="19">
        <f>('Import volumes AD'!L205+'Import volumes AD'!L311+'Import volumes AD'!L417)/3</f>
        <v>0.30076649238484837</v>
      </c>
      <c r="M115" s="19">
        <f>('Import volumes AD'!M205+'Import volumes AD'!M311+'Import volumes AD'!M417)/3</f>
        <v>0.33333333333333331</v>
      </c>
      <c r="N115" s="19">
        <f t="shared" si="11"/>
        <v>7.8891842049080552</v>
      </c>
      <c r="O115" s="19">
        <f t="shared" si="12"/>
        <v>7.1482519727837674</v>
      </c>
      <c r="P115" s="19">
        <f>('Import volumes AD'!P205+'Import volumes AD'!P311+'Import volumes AD'!P417)/3</f>
        <v>0</v>
      </c>
      <c r="Q115" s="19">
        <f>('Import volumes AD'!Q205+'Import volumes AD'!Q311+'Import volumes AD'!Q417)/3</f>
        <v>0</v>
      </c>
      <c r="R115" s="19">
        <f>('Import volumes AD'!R205+'Import volumes AD'!R311+'Import volumes AD'!R417)/3</f>
        <v>0</v>
      </c>
      <c r="S115" s="4">
        <f>('Import volumes AD'!S205+'Import volumes AD'!S311+'Import volumes AD'!S417)/3</f>
        <v>1.7465989773019901</v>
      </c>
      <c r="T115" s="14"/>
      <c r="V115" s="4">
        <f>('Import volumes AD'!U205+'Import volumes AD'!U311+'Import volumes AD'!U417)/3</f>
        <v>0.89227071128134128</v>
      </c>
      <c r="W115" s="19">
        <f>('Import volumes AD'!W205+'Import volumes AD'!W311+'Import volumes AD'!W417)/3</f>
        <v>1.7465989773019901</v>
      </c>
      <c r="X115" s="14"/>
      <c r="Y115" s="4">
        <f>('Import volumes AD'!N205+'Import volumes AD'!N311+'Import volumes AD'!N417)/3</f>
        <v>8.7814549161893964</v>
      </c>
      <c r="Z115" s="4">
        <f>('Import volumes AD'!O205+'Import volumes AD'!O311+'Import volumes AD'!O417)/3</f>
        <v>6.2559812615024262</v>
      </c>
      <c r="AA115" s="106"/>
      <c r="AB115" s="31"/>
      <c r="AC115" s="31"/>
      <c r="AD115" s="31"/>
    </row>
    <row r="116" spans="2:30">
      <c r="B116" s="2" t="s">
        <v>88</v>
      </c>
      <c r="H116" s="2" t="s">
        <v>50</v>
      </c>
      <c r="J116" s="4">
        <f t="shared" si="10"/>
        <v>12.118101887874982</v>
      </c>
      <c r="L116" s="19">
        <f>('Import volumes AD'!L206+'Import volumes AD'!L312+'Import volumes AD'!L418)/3</f>
        <v>0</v>
      </c>
      <c r="M116" s="19">
        <f>('Import volumes AD'!M206+'Import volumes AD'!M312+'Import volumes AD'!M418)/3</f>
        <v>0.66666666666666663</v>
      </c>
      <c r="N116" s="19">
        <f t="shared" si="11"/>
        <v>5.2667823538486926</v>
      </c>
      <c r="O116" s="19">
        <f t="shared" si="12"/>
        <v>5.3942550178972564</v>
      </c>
      <c r="P116" s="19">
        <f>('Import volumes AD'!P206+'Import volumes AD'!P312+'Import volumes AD'!P418)/3</f>
        <v>0</v>
      </c>
      <c r="Q116" s="19">
        <f>('Import volumes AD'!Q206+'Import volumes AD'!Q312+'Import volumes AD'!Q418)/3</f>
        <v>0.45706451612903226</v>
      </c>
      <c r="R116" s="19">
        <f>('Import volumes AD'!R206+'Import volumes AD'!R312+'Import volumes AD'!R418)/3</f>
        <v>0</v>
      </c>
      <c r="S116" s="4">
        <f>('Import volumes AD'!S206+'Import volumes AD'!S312+'Import volumes AD'!S418)/3</f>
        <v>0.33333333333333331</v>
      </c>
      <c r="T116" s="14"/>
      <c r="V116" s="4">
        <f>('Import volumes AD'!U206+'Import volumes AD'!U312+'Import volumes AD'!U418)/3</f>
        <v>0.59959772047937665</v>
      </c>
      <c r="W116" s="19">
        <f>('Import volumes AD'!W206+'Import volumes AD'!W312+'Import volumes AD'!W418)/3</f>
        <v>1.3333333333333333</v>
      </c>
      <c r="X116" s="14"/>
      <c r="Y116" s="4">
        <f>('Import volumes AD'!N206+'Import volumes AD'!N312+'Import volumes AD'!N418)/3</f>
        <v>5.8663800743280694</v>
      </c>
      <c r="Z116" s="4">
        <f>('Import volumes AD'!O206+'Import volumes AD'!O312+'Import volumes AD'!O418)/3</f>
        <v>4.7946572974178796</v>
      </c>
      <c r="AA116" s="106"/>
      <c r="AB116" s="31"/>
      <c r="AC116" s="31"/>
      <c r="AD116" s="31"/>
    </row>
    <row r="117" spans="2:30">
      <c r="B117" s="2" t="s">
        <v>89</v>
      </c>
      <c r="H117" s="2" t="s">
        <v>50</v>
      </c>
      <c r="J117" s="4">
        <f t="shared" si="10"/>
        <v>5.7569850773417874</v>
      </c>
      <c r="L117" s="19">
        <f>('Import volumes AD'!L207+'Import volumes AD'!L313+'Import volumes AD'!L419)/3</f>
        <v>0</v>
      </c>
      <c r="M117" s="19">
        <f>('Import volumes AD'!M207+'Import volumes AD'!M313+'Import volumes AD'!M419)/3</f>
        <v>0</v>
      </c>
      <c r="N117" s="19">
        <f t="shared" si="11"/>
        <v>2.286362033467666</v>
      </c>
      <c r="O117" s="19">
        <f t="shared" si="12"/>
        <v>3.1372897105407884</v>
      </c>
      <c r="P117" s="19">
        <f>('Import volumes AD'!P207+'Import volumes AD'!P313+'Import volumes AD'!P419)/3</f>
        <v>0</v>
      </c>
      <c r="Q117" s="19">
        <f>('Import volumes AD'!Q207+'Import volumes AD'!Q313+'Import volumes AD'!Q419)/3</f>
        <v>0</v>
      </c>
      <c r="R117" s="19">
        <f>('Import volumes AD'!R207+'Import volumes AD'!R313+'Import volumes AD'!R419)/3</f>
        <v>0.33333333333333331</v>
      </c>
      <c r="S117" s="4">
        <f>('Import volumes AD'!S207+'Import volumes AD'!S313+'Import volumes AD'!S419)/3</f>
        <v>0</v>
      </c>
      <c r="T117" s="14"/>
      <c r="V117" s="4">
        <f>('Import volumes AD'!U207+'Import volumes AD'!U313+'Import volumes AD'!U419)/3</f>
        <v>0.25730532595543315</v>
      </c>
      <c r="W117" s="19">
        <f>('Import volumes AD'!W207+'Import volumes AD'!W313+'Import volumes AD'!W419)/3</f>
        <v>0.66666666666666663</v>
      </c>
      <c r="X117" s="14"/>
      <c r="Y117" s="4">
        <f>('Import volumes AD'!N207+'Import volumes AD'!N313+'Import volumes AD'!N419)/3</f>
        <v>2.543667359423099</v>
      </c>
      <c r="Z117" s="4">
        <f>('Import volumes AD'!O207+'Import volumes AD'!O313+'Import volumes AD'!O419)/3</f>
        <v>2.8799843845853554</v>
      </c>
      <c r="AA117" s="106"/>
      <c r="AB117" s="31"/>
      <c r="AC117" s="31"/>
      <c r="AD117" s="31"/>
    </row>
    <row r="118" spans="2:30">
      <c r="B118" s="2" t="s">
        <v>90</v>
      </c>
      <c r="H118" s="2" t="s">
        <v>50</v>
      </c>
      <c r="J118" s="4">
        <f t="shared" si="10"/>
        <v>1.6488817397784381</v>
      </c>
      <c r="L118" s="19">
        <f>('Import volumes AD'!L208+'Import volumes AD'!L314+'Import volumes AD'!L420)/3</f>
        <v>0</v>
      </c>
      <c r="M118" s="19">
        <f>('Import volumes AD'!M208+'Import volumes AD'!M314+'Import volumes AD'!M420)/3</f>
        <v>0</v>
      </c>
      <c r="N118" s="19">
        <f t="shared" si="11"/>
        <v>1.485068241075816</v>
      </c>
      <c r="O118" s="19">
        <f t="shared" si="12"/>
        <v>0.16381349870262205</v>
      </c>
      <c r="P118" s="19">
        <f>('Import volumes AD'!P208+'Import volumes AD'!P314+'Import volumes AD'!P420)/3</f>
        <v>0</v>
      </c>
      <c r="Q118" s="19">
        <f>('Import volumes AD'!Q208+'Import volumes AD'!Q314+'Import volumes AD'!Q420)/3</f>
        <v>0</v>
      </c>
      <c r="R118" s="19">
        <f>('Import volumes AD'!R208+'Import volumes AD'!R314+'Import volumes AD'!R420)/3</f>
        <v>0</v>
      </c>
      <c r="S118" s="4">
        <f>('Import volumes AD'!S208+'Import volumes AD'!S314+'Import volumes AD'!S420)/3</f>
        <v>0</v>
      </c>
      <c r="T118" s="14"/>
      <c r="V118" s="4">
        <f>('Import volumes AD'!U208+'Import volumes AD'!U314+'Import volumes AD'!U420)/3</f>
        <v>0.16381349870262205</v>
      </c>
      <c r="W118" s="19">
        <f>('Import volumes AD'!W208+'Import volumes AD'!W314+'Import volumes AD'!W420)/3</f>
        <v>0</v>
      </c>
      <c r="X118" s="14"/>
      <c r="Y118" s="4">
        <f>('Import volumes AD'!N208+'Import volumes AD'!N314+'Import volumes AD'!N420)/3</f>
        <v>1.6488817397784381</v>
      </c>
      <c r="Z118" s="4">
        <f>('Import volumes AD'!O208+'Import volumes AD'!O314+'Import volumes AD'!O420)/3</f>
        <v>0</v>
      </c>
      <c r="AA118" s="106"/>
      <c r="AB118" s="31"/>
      <c r="AC118" s="31"/>
      <c r="AD118" s="31"/>
    </row>
    <row r="119" spans="2:30">
      <c r="B119" s="2" t="s">
        <v>91</v>
      </c>
      <c r="H119" s="2" t="s">
        <v>50</v>
      </c>
      <c r="J119" s="4">
        <f t="shared" si="10"/>
        <v>0.33333333333333331</v>
      </c>
      <c r="L119" s="19">
        <f>('Import volumes AD'!L209+'Import volumes AD'!L315+'Import volumes AD'!L421)/3</f>
        <v>0</v>
      </c>
      <c r="M119" s="19">
        <f>('Import volumes AD'!M209+'Import volumes AD'!M315+'Import volumes AD'!M421)/3</f>
        <v>0</v>
      </c>
      <c r="N119" s="19">
        <f t="shared" si="11"/>
        <v>0.30266294837238233</v>
      </c>
      <c r="O119" s="19">
        <f t="shared" si="12"/>
        <v>3.0670384960950998E-2</v>
      </c>
      <c r="P119" s="19">
        <f>('Import volumes AD'!P209+'Import volumes AD'!P315+'Import volumes AD'!P421)/3</f>
        <v>0</v>
      </c>
      <c r="Q119" s="19">
        <f>('Import volumes AD'!Q209+'Import volumes AD'!Q315+'Import volumes AD'!Q421)/3</f>
        <v>0</v>
      </c>
      <c r="R119" s="19">
        <f>('Import volumes AD'!R209+'Import volumes AD'!R315+'Import volumes AD'!R421)/3</f>
        <v>0</v>
      </c>
      <c r="S119" s="4">
        <f>('Import volumes AD'!S209+'Import volumes AD'!S315+'Import volumes AD'!S421)/3</f>
        <v>0</v>
      </c>
      <c r="T119" s="14"/>
      <c r="V119" s="4">
        <f>('Import volumes AD'!U209+'Import volumes AD'!U315+'Import volumes AD'!U421)/3</f>
        <v>3.0670384960950998E-2</v>
      </c>
      <c r="W119" s="19">
        <f>('Import volumes AD'!W209+'Import volumes AD'!W315+'Import volumes AD'!W421)/3</f>
        <v>0</v>
      </c>
      <c r="X119" s="14"/>
      <c r="Y119" s="4">
        <f>('Import volumes AD'!N209+'Import volumes AD'!N315+'Import volumes AD'!N421)/3</f>
        <v>0.33333333333333331</v>
      </c>
      <c r="Z119" s="4">
        <f>('Import volumes AD'!O209+'Import volumes AD'!O315+'Import volumes AD'!O421)/3</f>
        <v>0</v>
      </c>
      <c r="AA119" s="106"/>
      <c r="AB119" s="31"/>
      <c r="AC119" s="31"/>
      <c r="AD119" s="31"/>
    </row>
    <row r="120" spans="2:30">
      <c r="B120" s="2" t="s">
        <v>92</v>
      </c>
      <c r="H120" s="2" t="s">
        <v>50</v>
      </c>
      <c r="J120" s="4">
        <f t="shared" si="10"/>
        <v>0</v>
      </c>
      <c r="L120" s="19">
        <f>('Import volumes AD'!L210+'Import volumes AD'!L316+'Import volumes AD'!L422)/3</f>
        <v>0</v>
      </c>
      <c r="M120" s="19">
        <f>('Import volumes AD'!M210+'Import volumes AD'!M316+'Import volumes AD'!M422)/3</f>
        <v>0</v>
      </c>
      <c r="N120" s="19">
        <f t="shared" si="11"/>
        <v>0</v>
      </c>
      <c r="O120" s="19">
        <f t="shared" si="12"/>
        <v>0</v>
      </c>
      <c r="P120" s="19">
        <f>('Import volumes AD'!P210+'Import volumes AD'!P316+'Import volumes AD'!P422)/3</f>
        <v>0</v>
      </c>
      <c r="Q120" s="19">
        <f>('Import volumes AD'!Q210+'Import volumes AD'!Q316+'Import volumes AD'!Q422)/3</f>
        <v>0</v>
      </c>
      <c r="R120" s="19">
        <f>('Import volumes AD'!R210+'Import volumes AD'!R316+'Import volumes AD'!R422)/3</f>
        <v>0</v>
      </c>
      <c r="S120" s="4">
        <f>('Import volumes AD'!S210+'Import volumes AD'!S316+'Import volumes AD'!S422)/3</f>
        <v>0</v>
      </c>
      <c r="T120" s="14"/>
      <c r="V120" s="4">
        <f>('Import volumes AD'!U210+'Import volumes AD'!U316+'Import volumes AD'!U422)/3</f>
        <v>0</v>
      </c>
      <c r="W120" s="19">
        <f>('Import volumes AD'!W210+'Import volumes AD'!W316+'Import volumes AD'!W422)/3</f>
        <v>0</v>
      </c>
      <c r="X120" s="14"/>
      <c r="Y120" s="4">
        <f>('Import volumes AD'!N210+'Import volumes AD'!N316+'Import volumes AD'!N422)/3</f>
        <v>0</v>
      </c>
      <c r="Z120" s="4">
        <f>('Import volumes AD'!O210+'Import volumes AD'!O316+'Import volumes AD'!O422)/3</f>
        <v>0</v>
      </c>
      <c r="AA120" s="106"/>
      <c r="AB120" s="31"/>
      <c r="AC120" s="31"/>
      <c r="AD120" s="31"/>
    </row>
    <row r="121" spans="2:30">
      <c r="B121" s="2" t="s">
        <v>93</v>
      </c>
      <c r="H121" s="2" t="s">
        <v>50</v>
      </c>
      <c r="J121" s="4">
        <f t="shared" si="10"/>
        <v>0</v>
      </c>
      <c r="L121" s="19">
        <f>('Import volumes AD'!L211+'Import volumes AD'!L317+'Import volumes AD'!L423)/3</f>
        <v>0</v>
      </c>
      <c r="M121" s="19">
        <f>('Import volumes AD'!M211+'Import volumes AD'!M317+'Import volumes AD'!M423)/3</f>
        <v>0</v>
      </c>
      <c r="N121" s="19">
        <f t="shared" si="11"/>
        <v>0</v>
      </c>
      <c r="O121" s="19">
        <f t="shared" si="12"/>
        <v>0</v>
      </c>
      <c r="P121" s="19">
        <f>('Import volumes AD'!P211+'Import volumes AD'!P317+'Import volumes AD'!P423)/3</f>
        <v>0</v>
      </c>
      <c r="Q121" s="19">
        <f>('Import volumes AD'!Q211+'Import volumes AD'!Q317+'Import volumes AD'!Q423)/3</f>
        <v>0</v>
      </c>
      <c r="R121" s="19">
        <f>('Import volumes AD'!R211+'Import volumes AD'!R317+'Import volumes AD'!R423)/3</f>
        <v>0</v>
      </c>
      <c r="S121" s="4">
        <f>('Import volumes AD'!S211+'Import volumes AD'!S317+'Import volumes AD'!S423)/3</f>
        <v>0</v>
      </c>
      <c r="T121" s="14"/>
      <c r="V121" s="4">
        <f>('Import volumes AD'!U211+'Import volumes AD'!U317+'Import volumes AD'!U423)/3</f>
        <v>0</v>
      </c>
      <c r="W121" s="19">
        <f>('Import volumes AD'!W211+'Import volumes AD'!W317+'Import volumes AD'!W423)/3</f>
        <v>0</v>
      </c>
      <c r="X121" s="14"/>
      <c r="Y121" s="4">
        <f>('Import volumes AD'!N211+'Import volumes AD'!N317+'Import volumes AD'!N423)/3</f>
        <v>0</v>
      </c>
      <c r="Z121" s="4">
        <f>('Import volumes AD'!O211+'Import volumes AD'!O317+'Import volumes AD'!O423)/3</f>
        <v>0</v>
      </c>
      <c r="AA121" s="106"/>
      <c r="AB121" s="31"/>
      <c r="AC121" s="31"/>
      <c r="AD121" s="31"/>
    </row>
    <row r="122" spans="2:30">
      <c r="T122" s="14"/>
      <c r="X122" s="14"/>
      <c r="AA122" s="106"/>
    </row>
    <row r="123" spans="2:30">
      <c r="B123" s="10" t="s">
        <v>80</v>
      </c>
      <c r="T123" s="14"/>
      <c r="X123" s="14"/>
      <c r="AA123" s="106"/>
    </row>
    <row r="124" spans="2:30">
      <c r="B124" s="2" t="s">
        <v>84</v>
      </c>
      <c r="H124" s="2" t="s">
        <v>50</v>
      </c>
      <c r="J124" s="4">
        <f t="shared" ref="J124:J133" si="13">SUM(L124:S124)</f>
        <v>3.0990695623461328</v>
      </c>
      <c r="L124" s="19">
        <f>('Import volumes AD'!L214+'Import volumes AD'!L320+'Import volumes AD'!L426)/3</f>
        <v>0.57527636594690978</v>
      </c>
      <c r="M124" s="19">
        <f>('Import volumes AD'!M214+'Import volumes AD'!M320+'Import volumes AD'!M426)/3</f>
        <v>0.66666666666666663</v>
      </c>
      <c r="N124" s="19">
        <f t="shared" ref="N124:N133" si="14">Y124-V124</f>
        <v>0</v>
      </c>
      <c r="O124" s="19">
        <f t="shared" ref="O124:O133" si="15">Z124+V124</f>
        <v>0</v>
      </c>
      <c r="P124" s="19">
        <f>('Import volumes AD'!P214+'Import volumes AD'!P320+'Import volumes AD'!P426)/3</f>
        <v>0</v>
      </c>
      <c r="Q124" s="19">
        <f>('Import volumes AD'!Q214+'Import volumes AD'!Q320+'Import volumes AD'!Q426)/3</f>
        <v>1.5237931963992228</v>
      </c>
      <c r="R124" s="19">
        <f>('Import volumes AD'!R214+'Import volumes AD'!R320+'Import volumes AD'!R426)/3</f>
        <v>0</v>
      </c>
      <c r="S124" s="4">
        <f>('Import volumes AD'!S214+'Import volumes AD'!S320+'Import volumes AD'!S426)/3</f>
        <v>0.33333333333333331</v>
      </c>
      <c r="T124" s="14"/>
      <c r="V124" s="4">
        <f>('Import volumes AD'!U214+'Import volumes AD'!U320+'Import volumes AD'!U426)/3</f>
        <v>0</v>
      </c>
      <c r="W124" s="19">
        <f>('Import volumes AD'!W214+'Import volumes AD'!W320+'Import volumes AD'!W426)/3</f>
        <v>0</v>
      </c>
      <c r="X124" s="14"/>
      <c r="Y124" s="4">
        <f>('Import volumes AD'!N214+'Import volumes AD'!N320+'Import volumes AD'!N426)/3</f>
        <v>0</v>
      </c>
      <c r="Z124" s="4">
        <f>('Import volumes AD'!O214+'Import volumes AD'!O320+'Import volumes AD'!O426)/3</f>
        <v>0</v>
      </c>
      <c r="AA124" s="106"/>
      <c r="AB124" s="31"/>
      <c r="AC124" s="31"/>
      <c r="AD124" s="31"/>
    </row>
    <row r="125" spans="2:30">
      <c r="B125" s="2" t="s">
        <v>85</v>
      </c>
      <c r="H125" s="2" t="s">
        <v>50</v>
      </c>
      <c r="J125" s="4">
        <f t="shared" si="13"/>
        <v>9.7433057367598295</v>
      </c>
      <c r="L125" s="19">
        <f>('Import volumes AD'!L215+'Import volumes AD'!L321+'Import volumes AD'!L427)/3</f>
        <v>0.63268964127630922</v>
      </c>
      <c r="M125" s="19">
        <f>('Import volumes AD'!M215+'Import volumes AD'!M321+'Import volumes AD'!M427)/3</f>
        <v>0.33333333333333331</v>
      </c>
      <c r="N125" s="19">
        <f t="shared" si="14"/>
        <v>1.1881336980320383</v>
      </c>
      <c r="O125" s="19">
        <f t="shared" si="15"/>
        <v>4.4327800237354191</v>
      </c>
      <c r="P125" s="19">
        <f>('Import volumes AD'!P215+'Import volumes AD'!P321+'Import volumes AD'!P427)/3</f>
        <v>0</v>
      </c>
      <c r="Q125" s="19">
        <f>('Import volumes AD'!Q215+'Import volumes AD'!Q321+'Import volumes AD'!Q427)/3</f>
        <v>2.1031432339311174</v>
      </c>
      <c r="R125" s="19">
        <f>('Import volumes AD'!R215+'Import volumes AD'!R321+'Import volumes AD'!R427)/3</f>
        <v>0</v>
      </c>
      <c r="S125" s="4">
        <f>('Import volumes AD'!S215+'Import volumes AD'!S321+'Import volumes AD'!S427)/3</f>
        <v>1.0532258064516131</v>
      </c>
      <c r="T125" s="14"/>
      <c r="V125" s="4">
        <f>('Import volumes AD'!U215+'Import volumes AD'!U321+'Import volumes AD'!U427)/3</f>
        <v>0.12260076524479795</v>
      </c>
      <c r="W125" s="19">
        <f>('Import volumes AD'!W215+'Import volumes AD'!W321+'Import volumes AD'!W427)/3</f>
        <v>0.33333333333333331</v>
      </c>
      <c r="X125" s="14"/>
      <c r="Y125" s="4">
        <f>('Import volumes AD'!N215+'Import volumes AD'!N321+'Import volumes AD'!N427)/3</f>
        <v>1.3107344632768363</v>
      </c>
      <c r="Z125" s="4">
        <f>('Import volumes AD'!O215+'Import volumes AD'!O321+'Import volumes AD'!O427)/3</f>
        <v>4.3101792584906216</v>
      </c>
      <c r="AA125" s="106"/>
      <c r="AB125" s="31"/>
      <c r="AC125" s="31"/>
      <c r="AD125" s="31"/>
    </row>
    <row r="126" spans="2:30">
      <c r="B126" s="2" t="s">
        <v>86</v>
      </c>
      <c r="H126" s="2" t="s">
        <v>50</v>
      </c>
      <c r="J126" s="4">
        <f t="shared" si="13"/>
        <v>7.66801473641131</v>
      </c>
      <c r="L126" s="19">
        <f>('Import volumes AD'!L216+'Import volumes AD'!L322+'Import volumes AD'!L428)/3</f>
        <v>0.35838376107217745</v>
      </c>
      <c r="M126" s="19">
        <f>('Import volumes AD'!M216+'Import volumes AD'!M322+'Import volumes AD'!M428)/3</f>
        <v>0</v>
      </c>
      <c r="N126" s="19">
        <f t="shared" si="14"/>
        <v>0.28117920237543897</v>
      </c>
      <c r="O126" s="19">
        <f t="shared" si="15"/>
        <v>2.5716829204758653</v>
      </c>
      <c r="P126" s="19">
        <f>('Import volumes AD'!P216+'Import volumes AD'!P322+'Import volumes AD'!P428)/3</f>
        <v>0.66666666666666663</v>
      </c>
      <c r="Q126" s="19">
        <f>('Import volumes AD'!Q216+'Import volumes AD'!Q322+'Import volumes AD'!Q428)/3</f>
        <v>2.7901021858211617</v>
      </c>
      <c r="R126" s="19">
        <f>('Import volumes AD'!R216+'Import volumes AD'!R322+'Import volumes AD'!R428)/3</f>
        <v>0</v>
      </c>
      <c r="S126" s="4">
        <f>('Import volumes AD'!S216+'Import volumes AD'!S322+'Import volumes AD'!S428)/3</f>
        <v>1</v>
      </c>
      <c r="T126" s="14"/>
      <c r="V126" s="4">
        <f>('Import volumes AD'!U216+'Import volumes AD'!U322+'Import volumes AD'!U428)/3</f>
        <v>2.9555260901397169E-2</v>
      </c>
      <c r="W126" s="19">
        <f>('Import volumes AD'!W216+'Import volumes AD'!W322+'Import volumes AD'!W428)/3</f>
        <v>0</v>
      </c>
      <c r="X126" s="14"/>
      <c r="Y126" s="4">
        <f>('Import volumes AD'!N216+'Import volumes AD'!N322+'Import volumes AD'!N428)/3</f>
        <v>0.31073446327683613</v>
      </c>
      <c r="Z126" s="4">
        <f>('Import volumes AD'!O216+'Import volumes AD'!O322+'Import volumes AD'!O428)/3</f>
        <v>2.5421276595744682</v>
      </c>
      <c r="AA126" s="106"/>
      <c r="AB126" s="31"/>
      <c r="AC126" s="31"/>
      <c r="AD126" s="31"/>
    </row>
    <row r="127" spans="2:30">
      <c r="B127" s="2" t="s">
        <v>87</v>
      </c>
      <c r="H127" s="2" t="s">
        <v>50</v>
      </c>
      <c r="J127" s="4">
        <f t="shared" si="13"/>
        <v>6.775613219436079</v>
      </c>
      <c r="L127" s="19">
        <f>('Import volumes AD'!L217+'Import volumes AD'!L323+'Import volumes AD'!L429)/3</f>
        <v>0</v>
      </c>
      <c r="M127" s="19">
        <f>('Import volumes AD'!M217+'Import volumes AD'!M323+'Import volumes AD'!M429)/3</f>
        <v>1.3333333333333333</v>
      </c>
      <c r="N127" s="19">
        <f t="shared" si="14"/>
        <v>0.5828078012872735</v>
      </c>
      <c r="O127" s="19">
        <f t="shared" si="15"/>
        <v>0.39459332865622926</v>
      </c>
      <c r="P127" s="19">
        <f>('Import volumes AD'!P217+'Import volumes AD'!P323+'Import volumes AD'!P429)/3</f>
        <v>0.33333333333333331</v>
      </c>
      <c r="Q127" s="19">
        <f>('Import volumes AD'!Q217+'Import volumes AD'!Q323+'Import volumes AD'!Q429)/3</f>
        <v>3.4648787561592429</v>
      </c>
      <c r="R127" s="19">
        <f>('Import volumes AD'!R217+'Import volumes AD'!R323+'Import volumes AD'!R429)/3</f>
        <v>0</v>
      </c>
      <c r="S127" s="4">
        <f>('Import volumes AD'!S217+'Import volumes AD'!S323+'Import volumes AD'!S429)/3</f>
        <v>0.66666666666666663</v>
      </c>
      <c r="T127" s="14"/>
      <c r="V127" s="4">
        <f>('Import volumes AD'!U217+'Import volumes AD'!U323+'Import volumes AD'!U429)/3</f>
        <v>6.1259995322895951E-2</v>
      </c>
      <c r="W127" s="19">
        <f>('Import volumes AD'!W217+'Import volumes AD'!W323+'Import volumes AD'!W429)/3</f>
        <v>0.66666666666666663</v>
      </c>
      <c r="X127" s="14"/>
      <c r="Y127" s="4">
        <f>('Import volumes AD'!N217+'Import volumes AD'!N323+'Import volumes AD'!N429)/3</f>
        <v>0.64406779661016944</v>
      </c>
      <c r="Z127" s="4">
        <f>('Import volumes AD'!O217+'Import volumes AD'!O323+'Import volumes AD'!O429)/3</f>
        <v>0.33333333333333331</v>
      </c>
      <c r="AA127" s="106"/>
      <c r="AB127" s="31"/>
      <c r="AC127" s="31"/>
      <c r="AD127" s="31"/>
    </row>
    <row r="128" spans="2:30">
      <c r="B128" s="2" t="s">
        <v>88</v>
      </c>
      <c r="H128" s="2" t="s">
        <v>50</v>
      </c>
      <c r="J128" s="4">
        <f t="shared" si="13"/>
        <v>7.3110096734838095</v>
      </c>
      <c r="L128" s="19">
        <f>('Import volumes AD'!L218+'Import volumes AD'!L324+'Import volumes AD'!L430)/3</f>
        <v>0</v>
      </c>
      <c r="M128" s="19">
        <f>('Import volumes AD'!M218+'Import volumes AD'!M324+'Import volumes AD'!M430)/3</f>
        <v>0.33333333333333331</v>
      </c>
      <c r="N128" s="19">
        <f t="shared" si="14"/>
        <v>0</v>
      </c>
      <c r="O128" s="19">
        <f t="shared" si="15"/>
        <v>1.7093302102504044</v>
      </c>
      <c r="P128" s="19">
        <f>('Import volumes AD'!P218+'Import volumes AD'!P324+'Import volumes AD'!P430)/3</f>
        <v>0</v>
      </c>
      <c r="Q128" s="19">
        <f>('Import volumes AD'!Q218+'Import volumes AD'!Q324+'Import volumes AD'!Q430)/3</f>
        <v>3.5217240019934928</v>
      </c>
      <c r="R128" s="19">
        <f>('Import volumes AD'!R218+'Import volumes AD'!R324+'Import volumes AD'!R430)/3</f>
        <v>0</v>
      </c>
      <c r="S128" s="4">
        <f>('Import volumes AD'!S218+'Import volumes AD'!S324+'Import volumes AD'!S430)/3</f>
        <v>1.746622127906579</v>
      </c>
      <c r="T128" s="14"/>
      <c r="V128" s="4">
        <f>('Import volumes AD'!U218+'Import volumes AD'!U324+'Import volumes AD'!U430)/3</f>
        <v>0</v>
      </c>
      <c r="W128" s="19">
        <f>('Import volumes AD'!W218+'Import volumes AD'!W324+'Import volumes AD'!W430)/3</f>
        <v>0.746622127906579</v>
      </c>
      <c r="X128" s="14"/>
      <c r="Y128" s="4">
        <f>('Import volumes AD'!N218+'Import volumes AD'!N324+'Import volumes AD'!N430)/3</f>
        <v>0</v>
      </c>
      <c r="Z128" s="4">
        <f>('Import volumes AD'!O218+'Import volumes AD'!O324+'Import volumes AD'!O430)/3</f>
        <v>1.7093302102504044</v>
      </c>
      <c r="AA128" s="106"/>
      <c r="AB128" s="31"/>
      <c r="AC128" s="31"/>
      <c r="AD128" s="31"/>
    </row>
    <row r="129" spans="2:30">
      <c r="B129" s="2" t="s">
        <v>89</v>
      </c>
      <c r="H129" s="2" t="s">
        <v>50</v>
      </c>
      <c r="J129" s="4">
        <f t="shared" si="13"/>
        <v>12.239902077655799</v>
      </c>
      <c r="L129" s="19">
        <f>('Import volumes AD'!L219+'Import volumes AD'!L325+'Import volumes AD'!L431)/3</f>
        <v>0</v>
      </c>
      <c r="M129" s="19">
        <f>('Import volumes AD'!M219+'Import volumes AD'!M325+'Import volumes AD'!M431)/3</f>
        <v>0.33333333333333331</v>
      </c>
      <c r="N129" s="19">
        <f t="shared" si="14"/>
        <v>2.5356431246590478</v>
      </c>
      <c r="O129" s="19">
        <f t="shared" si="15"/>
        <v>3.0946730874875144</v>
      </c>
      <c r="P129" s="19">
        <f>('Import volumes AD'!P219+'Import volumes AD'!P325+'Import volumes AD'!P431)/3</f>
        <v>0</v>
      </c>
      <c r="Q129" s="19">
        <f>('Import volumes AD'!Q219+'Import volumes AD'!Q325+'Import volumes AD'!Q431)/3</f>
        <v>5.2732640366268537</v>
      </c>
      <c r="R129" s="19">
        <f>('Import volumes AD'!R219+'Import volumes AD'!R325+'Import volumes AD'!R431)/3</f>
        <v>0</v>
      </c>
      <c r="S129" s="4">
        <f>('Import volumes AD'!S219+'Import volumes AD'!S325+'Import volumes AD'!S431)/3</f>
        <v>1.0029884955490491</v>
      </c>
      <c r="T129" s="14"/>
      <c r="V129" s="4">
        <f>('Import volumes AD'!U219+'Import volumes AD'!U325+'Import volumes AD'!U431)/3</f>
        <v>0.30001579006963497</v>
      </c>
      <c r="W129" s="19">
        <f>('Import volumes AD'!W219+'Import volumes AD'!W325+'Import volumes AD'!W431)/3</f>
        <v>0.33632182888238255</v>
      </c>
      <c r="X129" s="14"/>
      <c r="Y129" s="4">
        <f>('Import volumes AD'!N219+'Import volumes AD'!N325+'Import volumes AD'!N431)/3</f>
        <v>2.8356589147286826</v>
      </c>
      <c r="Z129" s="4">
        <f>('Import volumes AD'!O219+'Import volumes AD'!O325+'Import volumes AD'!O431)/3</f>
        <v>2.7946572974178796</v>
      </c>
      <c r="AA129" s="106"/>
      <c r="AB129" s="31"/>
      <c r="AC129" s="31"/>
      <c r="AD129" s="31"/>
    </row>
    <row r="130" spans="2:30">
      <c r="B130" s="2" t="s">
        <v>90</v>
      </c>
      <c r="H130" s="2" t="s">
        <v>50</v>
      </c>
      <c r="J130" s="4">
        <f t="shared" si="13"/>
        <v>4.7401949980235543</v>
      </c>
      <c r="L130" s="19">
        <f>('Import volumes AD'!L220+'Import volumes AD'!L326+'Import volumes AD'!L432)/3</f>
        <v>0</v>
      </c>
      <c r="M130" s="19">
        <f>('Import volumes AD'!M220+'Import volumes AD'!M326+'Import volumes AD'!M432)/3</f>
        <v>0</v>
      </c>
      <c r="N130" s="19">
        <f t="shared" si="14"/>
        <v>0.99734451842826655</v>
      </c>
      <c r="O130" s="19">
        <f t="shared" si="15"/>
        <v>1.1741367852829561</v>
      </c>
      <c r="P130" s="19">
        <f>('Import volumes AD'!P220+'Import volumes AD'!P326+'Import volumes AD'!P432)/3</f>
        <v>0</v>
      </c>
      <c r="Q130" s="19">
        <f>('Import volumes AD'!Q220+'Import volumes AD'!Q326+'Import volumes AD'!Q432)/3</f>
        <v>1.9044314558695099</v>
      </c>
      <c r="R130" s="19">
        <f>('Import volumes AD'!R220+'Import volumes AD'!R326+'Import volumes AD'!R432)/3</f>
        <v>0</v>
      </c>
      <c r="S130" s="4">
        <f>('Import volumes AD'!S220+'Import volumes AD'!S326+'Import volumes AD'!S432)/3</f>
        <v>0.6642822384428223</v>
      </c>
      <c r="T130" s="14"/>
      <c r="V130" s="4">
        <f>('Import volumes AD'!U220+'Import volumes AD'!U326+'Import volumes AD'!U432)/3</f>
        <v>0.1314732416992184</v>
      </c>
      <c r="W130" s="19">
        <f>('Import volumes AD'!W220+'Import volumes AD'!W326+'Import volumes AD'!W432)/3</f>
        <v>0.6642822384428223</v>
      </c>
      <c r="X130" s="14"/>
      <c r="Y130" s="4">
        <f>('Import volumes AD'!N220+'Import volumes AD'!N326+'Import volumes AD'!N432)/3</f>
        <v>1.1288177601274849</v>
      </c>
      <c r="Z130" s="4">
        <f>('Import volumes AD'!O220+'Import volumes AD'!O326+'Import volumes AD'!O432)/3</f>
        <v>1.0426635435837377</v>
      </c>
      <c r="AA130" s="106"/>
      <c r="AB130" s="31"/>
      <c r="AC130" s="31"/>
      <c r="AD130" s="31"/>
    </row>
    <row r="131" spans="2:30">
      <c r="B131" s="2" t="s">
        <v>91</v>
      </c>
      <c r="H131" s="2" t="s">
        <v>50</v>
      </c>
      <c r="J131" s="4">
        <f t="shared" si="13"/>
        <v>9.5982119838126287</v>
      </c>
      <c r="L131" s="19">
        <f>('Import volumes AD'!L221+'Import volumes AD'!L327+'Import volumes AD'!L433)/3</f>
        <v>0</v>
      </c>
      <c r="M131" s="19">
        <f>('Import volumes AD'!M221+'Import volumes AD'!M327+'Import volumes AD'!M433)/3</f>
        <v>0</v>
      </c>
      <c r="N131" s="19">
        <f t="shared" si="14"/>
        <v>3.208731462011313</v>
      </c>
      <c r="O131" s="19">
        <f t="shared" si="15"/>
        <v>0.34485969629946628</v>
      </c>
      <c r="P131" s="19">
        <f>('Import volumes AD'!P221+'Import volumes AD'!P327+'Import volumes AD'!P433)/3</f>
        <v>0</v>
      </c>
      <c r="Q131" s="19">
        <f>('Import volumes AD'!Q221+'Import volumes AD'!Q327+'Import volumes AD'!Q433)/3</f>
        <v>6.0446208255018492</v>
      </c>
      <c r="R131" s="19">
        <f>('Import volumes AD'!R221+'Import volumes AD'!R327+'Import volumes AD'!R433)/3</f>
        <v>0</v>
      </c>
      <c r="S131" s="4">
        <f>('Import volumes AD'!S221+'Import volumes AD'!S327+'Import volumes AD'!S433)/3</f>
        <v>0</v>
      </c>
      <c r="T131" s="14"/>
      <c r="V131" s="4">
        <f>('Import volumes AD'!U221+'Import volumes AD'!U327+'Import volumes AD'!U433)/3</f>
        <v>0.34485969629946628</v>
      </c>
      <c r="W131" s="19">
        <f>('Import volumes AD'!W221+'Import volumes AD'!W327+'Import volumes AD'!W433)/3</f>
        <v>0</v>
      </c>
      <c r="X131" s="14"/>
      <c r="Y131" s="4">
        <f>('Import volumes AD'!N221+'Import volumes AD'!N327+'Import volumes AD'!N433)/3</f>
        <v>3.5535911583107791</v>
      </c>
      <c r="Z131" s="4">
        <f>('Import volumes AD'!O221+'Import volumes AD'!O327+'Import volumes AD'!O433)/3</f>
        <v>0</v>
      </c>
      <c r="AA131" s="106"/>
      <c r="AB131" s="31"/>
      <c r="AC131" s="31"/>
      <c r="AD131" s="31"/>
    </row>
    <row r="132" spans="2:30">
      <c r="B132" s="2" t="s">
        <v>92</v>
      </c>
      <c r="H132" s="2" t="s">
        <v>50</v>
      </c>
      <c r="J132" s="4">
        <f t="shared" si="13"/>
        <v>1.0005666782456955</v>
      </c>
      <c r="L132" s="19">
        <f>('Import volumes AD'!L222+'Import volumes AD'!L328+'Import volumes AD'!L434)/3</f>
        <v>0</v>
      </c>
      <c r="M132" s="19">
        <f>('Import volumes AD'!M222+'Import volumes AD'!M328+'Import volumes AD'!M434)/3</f>
        <v>0.66666666666666663</v>
      </c>
      <c r="N132" s="19">
        <f t="shared" si="14"/>
        <v>0.28058474317379956</v>
      </c>
      <c r="O132" s="19">
        <f t="shared" si="15"/>
        <v>2.9492776206045377E-2</v>
      </c>
      <c r="P132" s="19">
        <f>('Import volumes AD'!P222+'Import volumes AD'!P328+'Import volumes AD'!P434)/3</f>
        <v>0</v>
      </c>
      <c r="Q132" s="19">
        <f>('Import volumes AD'!Q222+'Import volumes AD'!Q328+'Import volumes AD'!Q434)/3</f>
        <v>2.3822492199183937E-2</v>
      </c>
      <c r="R132" s="19">
        <f>('Import volumes AD'!R222+'Import volumes AD'!R328+'Import volumes AD'!R434)/3</f>
        <v>0</v>
      </c>
      <c r="S132" s="4">
        <f>('Import volumes AD'!S222+'Import volumes AD'!S328+'Import volumes AD'!S434)/3</f>
        <v>0</v>
      </c>
      <c r="T132" s="14"/>
      <c r="V132" s="4">
        <f>('Import volumes AD'!U222+'Import volumes AD'!U328+'Import volumes AD'!U434)/3</f>
        <v>2.9492776206045377E-2</v>
      </c>
      <c r="W132" s="19">
        <f>('Import volumes AD'!W222+'Import volumes AD'!W328+'Import volumes AD'!W434)/3</f>
        <v>0</v>
      </c>
      <c r="X132" s="14"/>
      <c r="Y132" s="4">
        <f>('Import volumes AD'!N222+'Import volumes AD'!N328+'Import volumes AD'!N434)/3</f>
        <v>0.31007751937984496</v>
      </c>
      <c r="Z132" s="4">
        <f>('Import volumes AD'!O222+'Import volumes AD'!O328+'Import volumes AD'!O434)/3</f>
        <v>0</v>
      </c>
      <c r="AA132" s="106"/>
      <c r="AB132" s="31"/>
      <c r="AC132" s="31"/>
      <c r="AD132" s="31"/>
    </row>
    <row r="133" spans="2:30">
      <c r="B133" s="2" t="s">
        <v>93</v>
      </c>
      <c r="H133" s="2" t="s">
        <v>50</v>
      </c>
      <c r="J133" s="4">
        <f t="shared" si="13"/>
        <v>0.99999999999999989</v>
      </c>
      <c r="L133" s="19">
        <f>('Import volumes AD'!L223+'Import volumes AD'!L329+'Import volumes AD'!L435)/3</f>
        <v>0</v>
      </c>
      <c r="M133" s="19">
        <f>('Import volumes AD'!M223+'Import volumes AD'!M329+'Import volumes AD'!M435)/3</f>
        <v>0</v>
      </c>
      <c r="N133" s="19">
        <f t="shared" si="14"/>
        <v>0</v>
      </c>
      <c r="O133" s="19">
        <f t="shared" si="15"/>
        <v>0</v>
      </c>
      <c r="P133" s="19">
        <f>('Import volumes AD'!P223+'Import volumes AD'!P329+'Import volumes AD'!P435)/3</f>
        <v>0</v>
      </c>
      <c r="Q133" s="19">
        <f>('Import volumes AD'!Q223+'Import volumes AD'!Q329+'Import volumes AD'!Q435)/3</f>
        <v>0.99999999999999989</v>
      </c>
      <c r="R133" s="19">
        <f>('Import volumes AD'!R223+'Import volumes AD'!R329+'Import volumes AD'!R435)/3</f>
        <v>0</v>
      </c>
      <c r="S133" s="4">
        <f>('Import volumes AD'!S223+'Import volumes AD'!S329+'Import volumes AD'!S435)/3</f>
        <v>0</v>
      </c>
      <c r="T133" s="14"/>
      <c r="V133" s="4">
        <f>('Import volumes AD'!U223+'Import volumes AD'!U329+'Import volumes AD'!U435)/3</f>
        <v>0</v>
      </c>
      <c r="W133" s="19">
        <f>('Import volumes AD'!W223+'Import volumes AD'!W329+'Import volumes AD'!W435)/3</f>
        <v>0</v>
      </c>
      <c r="X133" s="14"/>
      <c r="Y133" s="4">
        <f>('Import volumes AD'!N223+'Import volumes AD'!N329+'Import volumes AD'!N435)/3</f>
        <v>0</v>
      </c>
      <c r="Z133" s="4">
        <f>('Import volumes AD'!O223+'Import volumes AD'!O329+'Import volumes AD'!O435)/3</f>
        <v>0</v>
      </c>
      <c r="AA133" s="106"/>
      <c r="AB133" s="31"/>
      <c r="AC133" s="31"/>
      <c r="AD133" s="31"/>
    </row>
    <row r="134" spans="2:30">
      <c r="T134" s="14"/>
      <c r="X134" s="14"/>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tabColor rgb="FFFFFFCC"/>
  </sheetPr>
  <dimension ref="B1:Z66"/>
  <sheetViews>
    <sheetView showGridLines="0" zoomScale="80" zoomScaleNormal="80" workbookViewId="0">
      <pane xSplit="6" ySplit="9" topLeftCell="G10" activePane="bottomRight" state="frozen"/>
      <selection pane="topRight" activeCell="G1" sqref="G1"/>
      <selection pane="bottomLeft" activeCell="A10" sqref="A10"/>
      <selection pane="bottomRight"/>
    </sheetView>
  </sheetViews>
  <sheetFormatPr defaultRowHeight="14.2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8" width="14.7109375" style="11" customWidth="1"/>
    <col min="19" max="19" width="15.28515625" style="11" customWidth="1"/>
    <col min="20" max="20" width="4.7109375" style="11" customWidth="1"/>
    <col min="21" max="23" width="15.28515625" style="11" customWidth="1"/>
    <col min="24" max="24" width="9.140625" style="102"/>
    <col min="25" max="26" width="17.42578125" style="11" customWidth="1"/>
    <col min="27" max="16384" width="9.140625" style="2"/>
  </cols>
  <sheetData>
    <row r="1" spans="2:26">
      <c r="B1" s="2" t="s">
        <v>288</v>
      </c>
    </row>
    <row r="2" spans="2:26">
      <c r="B2" s="86"/>
      <c r="C2" s="86"/>
      <c r="D2" s="86"/>
      <c r="E2" s="86"/>
    </row>
    <row r="3" spans="2:26" s="8" customFormat="1" ht="18" customHeight="1">
      <c r="B3" s="7" t="s">
        <v>112</v>
      </c>
      <c r="C3" s="7"/>
      <c r="D3" s="7"/>
      <c r="E3" s="7"/>
      <c r="J3" s="12"/>
      <c r="K3" s="12"/>
      <c r="L3" s="12"/>
      <c r="M3" s="12"/>
      <c r="N3" s="12"/>
      <c r="O3" s="12"/>
      <c r="P3" s="12"/>
      <c r="Q3" s="12"/>
      <c r="R3" s="12"/>
      <c r="S3" s="12"/>
      <c r="T3" s="12"/>
      <c r="U3" s="12"/>
      <c r="V3" s="12"/>
      <c r="W3" s="12"/>
      <c r="X3" s="12"/>
      <c r="Y3" s="12"/>
      <c r="Z3" s="12"/>
    </row>
    <row r="5" spans="2:26">
      <c r="B5" s="2" t="s">
        <v>195</v>
      </c>
    </row>
    <row r="6" spans="2:26">
      <c r="B6" s="2" t="s">
        <v>200</v>
      </c>
    </row>
    <row r="7" spans="2:26">
      <c r="B7" s="2" t="s">
        <v>201</v>
      </c>
    </row>
    <row r="9" spans="2:26" s="5" customFormat="1" ht="12.75">
      <c r="D9" s="5" t="s">
        <v>21</v>
      </c>
      <c r="H9" s="5" t="s">
        <v>0</v>
      </c>
      <c r="J9" s="13" t="s">
        <v>6</v>
      </c>
      <c r="K9" s="13"/>
      <c r="L9" s="13" t="s">
        <v>1</v>
      </c>
      <c r="M9" s="13" t="s">
        <v>225</v>
      </c>
      <c r="N9" s="13" t="s">
        <v>51</v>
      </c>
      <c r="O9" s="13" t="s">
        <v>2</v>
      </c>
      <c r="P9" s="13" t="s">
        <v>3</v>
      </c>
      <c r="Q9" s="13" t="s">
        <v>4</v>
      </c>
      <c r="R9" s="13" t="s">
        <v>5</v>
      </c>
      <c r="S9" s="13" t="s">
        <v>22</v>
      </c>
      <c r="T9" s="13"/>
      <c r="U9" s="13"/>
      <c r="V9" s="13"/>
      <c r="W9" s="13"/>
      <c r="X9" s="13"/>
      <c r="Y9" s="13"/>
      <c r="Z9" s="13"/>
    </row>
    <row r="11" spans="2:26" s="5" customFormat="1" ht="12.75">
      <c r="B11" s="5" t="s">
        <v>113</v>
      </c>
      <c r="D11" s="5" t="s">
        <v>21</v>
      </c>
      <c r="H11" s="5" t="s">
        <v>0</v>
      </c>
      <c r="J11" s="13" t="s">
        <v>6</v>
      </c>
      <c r="K11" s="13"/>
      <c r="L11" s="13" t="s">
        <v>1</v>
      </c>
      <c r="M11" s="13" t="s">
        <v>225</v>
      </c>
      <c r="N11" s="13" t="s">
        <v>51</v>
      </c>
      <c r="O11" s="13" t="s">
        <v>2</v>
      </c>
      <c r="P11" s="13" t="s">
        <v>3</v>
      </c>
      <c r="Q11" s="13" t="s">
        <v>4</v>
      </c>
      <c r="R11" s="13" t="s">
        <v>5</v>
      </c>
      <c r="S11" s="13" t="s">
        <v>22</v>
      </c>
      <c r="T11" s="13"/>
      <c r="U11" s="13"/>
      <c r="V11" s="13"/>
      <c r="W11" s="13"/>
      <c r="X11" s="13"/>
      <c r="Y11" s="13"/>
      <c r="Z11" s="13"/>
    </row>
    <row r="13" spans="2:26">
      <c r="B13" s="10" t="s">
        <v>114</v>
      </c>
    </row>
    <row r="14" spans="2:26">
      <c r="B14" s="2" t="s">
        <v>115</v>
      </c>
      <c r="H14" s="2" t="s">
        <v>101</v>
      </c>
      <c r="J14" s="4">
        <f>SUM(L14:S14)</f>
        <v>29453170.172424804</v>
      </c>
      <c r="L14" s="4">
        <f>SUMPRODUCT('Import volumes AD'!L168:L171,'Tarieven AD 2013-2016'!L15:L18)</f>
        <v>475660.06699999736</v>
      </c>
      <c r="M14" s="4">
        <f>SUMPRODUCT('Import volumes AD'!M168:M171,'Tarieven AD 2013-2016'!M15:M18)</f>
        <v>903187.77</v>
      </c>
      <c r="N14" s="4">
        <f>SUMPRODUCT('Import volumes AD'!N168:N171,'Tarieven AD 2013-2016'!N15:N18)</f>
        <v>7698396.6599999974</v>
      </c>
      <c r="O14" s="4">
        <f>SUMPRODUCT('Import volumes AD'!O168:O171,'Tarieven AD 2013-2016'!O15:O18)</f>
        <v>9924887.8454248067</v>
      </c>
      <c r="P14" s="4">
        <f>SUMPRODUCT('Import volumes AD'!P168:P171,'Tarieven AD 2013-2016'!P15:P18)</f>
        <v>320020.10000000003</v>
      </c>
      <c r="Q14" s="4">
        <f>SUMPRODUCT('Import volumes AD'!Q168:Q171,'Tarieven AD 2013-2016'!Q15:Q18)</f>
        <v>7753907.6200000001</v>
      </c>
      <c r="R14" s="4">
        <f>SUMPRODUCT('Import volumes AD'!R168:R171,'Tarieven AD 2013-2016'!R15:R18)</f>
        <v>584112.73999999987</v>
      </c>
      <c r="S14" s="4">
        <f>SUMPRODUCT('Import volumes AD'!S168:S171,'Tarieven AD 2013-2016'!S15:S18)</f>
        <v>1792997.3700000003</v>
      </c>
    </row>
    <row r="15" spans="2:26">
      <c r="B15" s="2" t="s">
        <v>116</v>
      </c>
      <c r="H15" s="2" t="s">
        <v>101</v>
      </c>
      <c r="J15" s="4">
        <f>SUM(L15:S15)</f>
        <v>0</v>
      </c>
      <c r="L15" s="4">
        <f>SUMPRODUCT('Import volumes AD'!L174:L177,'Tarieven AD 2013-2016'!L21:L24)</f>
        <v>0</v>
      </c>
      <c r="M15" s="4">
        <f>SUMPRODUCT('Import volumes AD'!M174:M177,'Tarieven AD 2013-2016'!M21:M24)</f>
        <v>0</v>
      </c>
      <c r="N15" s="4">
        <f>SUMPRODUCT('Import volumes AD'!N174:N177,'Tarieven AD 2013-2016'!N21:N24)</f>
        <v>0</v>
      </c>
      <c r="O15" s="4">
        <f>SUMPRODUCT('Import volumes AD'!O174:O177,'Tarieven AD 2013-2016'!O21:O24)</f>
        <v>0</v>
      </c>
      <c r="P15" s="4">
        <f>SUMPRODUCT('Import volumes AD'!P174:P177,'Tarieven AD 2013-2016'!P21:P24)</f>
        <v>0</v>
      </c>
      <c r="Q15" s="4">
        <f>SUMPRODUCT('Import volumes AD'!Q174:Q177,'Tarieven AD 2013-2016'!Q21:Q24)</f>
        <v>0</v>
      </c>
      <c r="R15" s="4">
        <f>SUMPRODUCT('Import volumes AD'!R174:R177,'Tarieven AD 2013-2016'!R21:R24)</f>
        <v>0</v>
      </c>
      <c r="S15" s="4">
        <f>SUMPRODUCT('Import volumes AD'!S174:S177,'Tarieven AD 2013-2016'!S21:S24)</f>
        <v>0</v>
      </c>
    </row>
    <row r="17" spans="2:26">
      <c r="B17" s="10" t="s">
        <v>117</v>
      </c>
    </row>
    <row r="18" spans="2:26">
      <c r="B18" s="2" t="s">
        <v>115</v>
      </c>
      <c r="H18" s="2" t="s">
        <v>101</v>
      </c>
      <c r="J18" s="4">
        <f>SUM(L18:S18)</f>
        <v>1612487.0545751937</v>
      </c>
      <c r="L18" s="4">
        <f>SUMPRODUCT('Import volumes AD'!L184:L187,'Tarieven AD 2013-2016'!L33:L36)</f>
        <v>32120.369999999995</v>
      </c>
      <c r="M18" s="4">
        <f>SUMPRODUCT('Import volumes AD'!M184:M187,'Tarieven AD 2013-2016'!M33:M36)</f>
        <v>45933.86</v>
      </c>
      <c r="N18" s="4">
        <f>SUMPRODUCT('Import volumes AD'!N184:N187,'Tarieven AD 2013-2016'!N33:N36)</f>
        <v>493136.13000000024</v>
      </c>
      <c r="O18" s="4">
        <f>SUMPRODUCT('Import volumes AD'!O184:O187,'Tarieven AD 2013-2016'!O33:O36)</f>
        <v>564706.0845751937</v>
      </c>
      <c r="P18" s="4">
        <f>SUMPRODUCT('Import volumes AD'!P184:P187,'Tarieven AD 2013-2016'!P33:P36)</f>
        <v>30251.050000000003</v>
      </c>
      <c r="Q18" s="4">
        <f>SUMPRODUCT('Import volumes AD'!Q184:Q187,'Tarieven AD 2013-2016'!Q33:Q36)</f>
        <v>344119.64</v>
      </c>
      <c r="R18" s="4">
        <f>SUMPRODUCT('Import volumes AD'!R184:R187,'Tarieven AD 2013-2016'!R33:R36)</f>
        <v>16858.91</v>
      </c>
      <c r="S18" s="4">
        <f>SUMPRODUCT('Import volumes AD'!S184:S187,'Tarieven AD 2013-2016'!S33:S36)</f>
        <v>85361.01</v>
      </c>
    </row>
    <row r="19" spans="2:26">
      <c r="B19" s="2" t="s">
        <v>116</v>
      </c>
      <c r="H19" s="2" t="s">
        <v>101</v>
      </c>
      <c r="J19" s="4">
        <f>SUM(L19:S19)</f>
        <v>0</v>
      </c>
      <c r="L19" s="4">
        <f>SUMPRODUCT('Import volumes AD'!L190:L193,'Tarieven AD 2013-2016'!L39:L42)</f>
        <v>0</v>
      </c>
      <c r="M19" s="4">
        <f>SUMPRODUCT('Import volumes AD'!M190:M193,'Tarieven AD 2013-2016'!M39:M42)</f>
        <v>0</v>
      </c>
      <c r="N19" s="4">
        <f>SUMPRODUCT('Import volumes AD'!N190:N193,'Tarieven AD 2013-2016'!N39:N42)</f>
        <v>0</v>
      </c>
      <c r="O19" s="4">
        <f>SUMPRODUCT('Import volumes AD'!O190:O193,'Tarieven AD 2013-2016'!O39:O42)</f>
        <v>0</v>
      </c>
      <c r="P19" s="4">
        <f>SUMPRODUCT('Import volumes AD'!P190:P193,'Tarieven AD 2013-2016'!P39:P42)</f>
        <v>0</v>
      </c>
      <c r="Q19" s="4">
        <f>SUMPRODUCT('Import volumes AD'!Q190:Q193,'Tarieven AD 2013-2016'!Q39:Q42)</f>
        <v>0</v>
      </c>
      <c r="R19" s="4">
        <f>SUMPRODUCT('Import volumes AD'!R190:R193,'Tarieven AD 2013-2016'!R39:R42)</f>
        <v>0</v>
      </c>
      <c r="S19" s="4">
        <f>SUMPRODUCT('Import volumes AD'!S190:S193,'Tarieven AD 2013-2016'!S39:S42)</f>
        <v>0</v>
      </c>
    </row>
    <row r="21" spans="2:26">
      <c r="B21" s="10" t="s">
        <v>118</v>
      </c>
    </row>
    <row r="22" spans="2:26">
      <c r="B22" s="2" t="s">
        <v>119</v>
      </c>
      <c r="H22" s="2" t="s">
        <v>101</v>
      </c>
      <c r="J22" s="4">
        <f>SUM(L22:S22)</f>
        <v>717552.09864406777</v>
      </c>
      <c r="L22" s="4">
        <f>SUMPRODUCT('Import volumes AD'!L202:L211,'Tarieven AD 2013-2016'!L49:L58)</f>
        <v>16660.439999999999</v>
      </c>
      <c r="M22" s="4">
        <f>SUMPRODUCT('Import volumes AD'!M202:M211,'Tarieven AD 2013-2016'!M49:M58)</f>
        <v>12039.9</v>
      </c>
      <c r="N22" s="4">
        <f>SUMPRODUCT('Import volumes AD'!N202:N211,'Tarieven AD 2013-2016'!N49:N58)</f>
        <v>201666.9786440678</v>
      </c>
      <c r="O22" s="4">
        <f>SUMPRODUCT('Import volumes AD'!O202:O211,'Tarieven AD 2013-2016'!O49:O58)</f>
        <v>321679.31</v>
      </c>
      <c r="P22" s="4">
        <f>SUMPRODUCT('Import volumes AD'!P202:P211,'Tarieven AD 2013-2016'!P49:P58)</f>
        <v>2976</v>
      </c>
      <c r="Q22" s="4">
        <f>SUMPRODUCT('Import volumes AD'!Q202:Q211,'Tarieven AD 2013-2016'!Q49:Q58)</f>
        <v>78638.97</v>
      </c>
      <c r="R22" s="4">
        <f>SUMPRODUCT('Import volumes AD'!R202:R211,'Tarieven AD 2013-2016'!R49:R58)</f>
        <v>22789.5</v>
      </c>
      <c r="S22" s="4">
        <f>SUMPRODUCT('Import volumes AD'!S202:S211,'Tarieven AD 2013-2016'!S49:S58)</f>
        <v>61101</v>
      </c>
    </row>
    <row r="23" spans="2:26">
      <c r="B23" s="2" t="s">
        <v>120</v>
      </c>
      <c r="H23" s="2" t="s">
        <v>101</v>
      </c>
      <c r="J23" s="4">
        <f>SUM(L23:S23)</f>
        <v>306256.28949152544</v>
      </c>
      <c r="L23" s="4">
        <f>SUMPRODUCT('Import volumes AD'!L214:L223,'Tarieven AD 2013-2016'!L61:L70)</f>
        <v>8260.42</v>
      </c>
      <c r="M23" s="4">
        <f>SUMPRODUCT('Import volumes AD'!M214:M223,'Tarieven AD 2013-2016'!M61:M70)</f>
        <v>68103.28</v>
      </c>
      <c r="N23" s="4">
        <f>SUMPRODUCT('Import volumes AD'!N214:N223,'Tarieven AD 2013-2016'!N61:N70)</f>
        <v>54610.169491525427</v>
      </c>
      <c r="O23" s="4">
        <f>SUMPRODUCT('Import volumes AD'!O214:O223,'Tarieven AD 2013-2016'!O61:O70)</f>
        <v>58967</v>
      </c>
      <c r="P23" s="4">
        <f>SUMPRODUCT('Import volumes AD'!P214:P223,'Tarieven AD 2013-2016'!P61:P70)</f>
        <v>15078</v>
      </c>
      <c r="Q23" s="4">
        <f>SUMPRODUCT('Import volumes AD'!Q214:Q223,'Tarieven AD 2013-2016'!Q61:Q70)</f>
        <v>44385.420000000006</v>
      </c>
      <c r="R23" s="4">
        <f>SUMPRODUCT('Import volumes AD'!R214:R223,'Tarieven AD 2013-2016'!R61:R70)</f>
        <v>0</v>
      </c>
      <c r="S23" s="4">
        <f>SUMPRODUCT('Import volumes AD'!S214:S223,'Tarieven AD 2013-2016'!S61:S70)</f>
        <v>56852</v>
      </c>
    </row>
    <row r="25" spans="2:26">
      <c r="B25" s="10" t="s">
        <v>121</v>
      </c>
      <c r="H25" s="2" t="s">
        <v>101</v>
      </c>
      <c r="J25" s="4">
        <f>SUM(L25:S25)</f>
        <v>32089465.615135584</v>
      </c>
      <c r="L25" s="4">
        <f t="shared" ref="L25:S25" si="0">SUM(L14:L15,L18:L19,L22:L23)</f>
        <v>532701.29699999734</v>
      </c>
      <c r="M25" s="4">
        <f t="shared" si="0"/>
        <v>1029264.81</v>
      </c>
      <c r="N25" s="4">
        <f t="shared" si="0"/>
        <v>8447809.9381355904</v>
      </c>
      <c r="O25" s="4">
        <f t="shared" si="0"/>
        <v>10870240.24</v>
      </c>
      <c r="P25" s="4">
        <f t="shared" si="0"/>
        <v>368325.15</v>
      </c>
      <c r="Q25" s="4">
        <f t="shared" si="0"/>
        <v>8221051.6499999994</v>
      </c>
      <c r="R25" s="4">
        <f t="shared" si="0"/>
        <v>623761.14999999991</v>
      </c>
      <c r="S25" s="4">
        <f t="shared" si="0"/>
        <v>1996311.3800000004</v>
      </c>
    </row>
    <row r="28" spans="2:26" s="5" customFormat="1" ht="12.75">
      <c r="B28" s="5" t="s">
        <v>123</v>
      </c>
      <c r="D28" s="5" t="s">
        <v>21</v>
      </c>
      <c r="H28" s="5" t="s">
        <v>0</v>
      </c>
      <c r="J28" s="13" t="s">
        <v>6</v>
      </c>
      <c r="K28" s="13"/>
      <c r="L28" s="13" t="s">
        <v>1</v>
      </c>
      <c r="M28" s="13" t="s">
        <v>225</v>
      </c>
      <c r="N28" s="13" t="s">
        <v>51</v>
      </c>
      <c r="O28" s="13" t="s">
        <v>2</v>
      </c>
      <c r="P28" s="13" t="s">
        <v>3</v>
      </c>
      <c r="Q28" s="13" t="s">
        <v>4</v>
      </c>
      <c r="R28" s="13" t="s">
        <v>5</v>
      </c>
      <c r="S28" s="13" t="s">
        <v>22</v>
      </c>
      <c r="T28" s="13"/>
      <c r="U28" s="13"/>
      <c r="V28" s="13"/>
      <c r="W28" s="13"/>
      <c r="X28" s="13"/>
      <c r="Y28" s="13"/>
      <c r="Z28" s="13"/>
    </row>
    <row r="30" spans="2:26" ht="12.75">
      <c r="B30" s="10" t="s">
        <v>114</v>
      </c>
      <c r="T30" s="2"/>
      <c r="U30" s="2"/>
      <c r="V30" s="2"/>
      <c r="W30" s="2"/>
      <c r="X30" s="2"/>
      <c r="Y30" s="2"/>
      <c r="Z30" s="2"/>
    </row>
    <row r="31" spans="2:26" ht="12.75">
      <c r="B31" s="2" t="s">
        <v>115</v>
      </c>
      <c r="H31" s="2" t="s">
        <v>106</v>
      </c>
      <c r="J31" s="4">
        <f>SUM(L31:S31)</f>
        <v>28105194.811894108</v>
      </c>
      <c r="L31" s="4">
        <f>SUMPRODUCT('Import volumes AD'!L276:L279,'Tarieven AD 2013-2016'!L79:L82)</f>
        <v>466859.76999999897</v>
      </c>
      <c r="M31" s="4">
        <f>SUMPRODUCT('Import volumes AD'!M276:M279,'Tarieven AD 2013-2016'!M79:M82)</f>
        <v>980730</v>
      </c>
      <c r="N31" s="4">
        <f>SUMPRODUCT('Import volumes AD'!N276:N279,'Tarieven AD 2013-2016'!N79:N82)</f>
        <v>6728958.6199999992</v>
      </c>
      <c r="O31" s="4">
        <f>SUMPRODUCT('Import volumes AD'!O276:O279,'Tarieven AD 2013-2016'!O79:O82)</f>
        <v>9068862.4518941082</v>
      </c>
      <c r="P31" s="4">
        <f>SUMPRODUCT('Import volumes AD'!P276:P279,'Tarieven AD 2013-2016'!P79:P82)</f>
        <v>356550</v>
      </c>
      <c r="Q31" s="4">
        <f>SUMPRODUCT('Import volumes AD'!Q276:Q279,'Tarieven AD 2013-2016'!Q79:Q82)</f>
        <v>8061886.9900000002</v>
      </c>
      <c r="R31" s="4">
        <f>SUMPRODUCT('Import volumes AD'!R276:R279,'Tarieven AD 2013-2016'!R79:R82)</f>
        <v>405952.21</v>
      </c>
      <c r="S31" s="4">
        <f>SUMPRODUCT('Import volumes AD'!S276:S279,'Tarieven AD 2013-2016'!S79:S82)</f>
        <v>2035394.77</v>
      </c>
      <c r="T31" s="2"/>
      <c r="U31" s="2"/>
      <c r="V31" s="2"/>
      <c r="W31" s="2"/>
      <c r="X31" s="2"/>
      <c r="Y31" s="2"/>
      <c r="Z31" s="2"/>
    </row>
    <row r="32" spans="2:26" ht="12.75">
      <c r="B32" s="2" t="s">
        <v>116</v>
      </c>
      <c r="H32" s="2" t="s">
        <v>106</v>
      </c>
      <c r="J32" s="4">
        <f>SUM(L32:S32)</f>
        <v>0</v>
      </c>
      <c r="L32" s="4">
        <f>SUMPRODUCT('Import volumes AD'!L282:L285,'Tarieven AD 2013-2016'!L85:L88)</f>
        <v>0</v>
      </c>
      <c r="M32" s="4">
        <f>SUMPRODUCT('Import volumes AD'!M282:M285,'Tarieven AD 2013-2016'!M85:M88)</f>
        <v>0</v>
      </c>
      <c r="N32" s="4">
        <f>SUMPRODUCT('Import volumes AD'!N282:N285,'Tarieven AD 2013-2016'!N85:N88)</f>
        <v>0</v>
      </c>
      <c r="O32" s="4">
        <f>SUMPRODUCT('Import volumes AD'!O282:O285,'Tarieven AD 2013-2016'!O85:O88)</f>
        <v>0</v>
      </c>
      <c r="P32" s="4">
        <f>SUMPRODUCT('Import volumes AD'!P282:P285,'Tarieven AD 2013-2016'!P85:P88)</f>
        <v>0</v>
      </c>
      <c r="Q32" s="4">
        <f>SUMPRODUCT('Import volumes AD'!Q282:Q285,'Tarieven AD 2013-2016'!Q85:Q88)</f>
        <v>0</v>
      </c>
      <c r="R32" s="4">
        <f>SUMPRODUCT('Import volumes AD'!R282:R285,'Tarieven AD 2013-2016'!R85:R88)</f>
        <v>0</v>
      </c>
      <c r="S32" s="4">
        <f>SUMPRODUCT('Import volumes AD'!S282:S285,'Tarieven AD 2013-2016'!S85:S88)</f>
        <v>0</v>
      </c>
      <c r="T32" s="2"/>
      <c r="U32" s="2"/>
      <c r="V32" s="2"/>
      <c r="W32" s="2"/>
      <c r="X32" s="2"/>
      <c r="Y32" s="2"/>
      <c r="Z32" s="2"/>
    </row>
    <row r="34" spans="2:26" ht="12.75">
      <c r="B34" s="10" t="s">
        <v>117</v>
      </c>
      <c r="T34" s="2"/>
      <c r="U34" s="2"/>
      <c r="V34" s="2"/>
      <c r="W34" s="2"/>
      <c r="X34" s="2"/>
      <c r="Y34" s="2"/>
      <c r="Z34" s="2"/>
    </row>
    <row r="35" spans="2:26" ht="12.75">
      <c r="B35" s="2" t="s">
        <v>115</v>
      </c>
      <c r="H35" s="2" t="s">
        <v>106</v>
      </c>
      <c r="J35" s="4">
        <f>SUM(L35:S35)</f>
        <v>1569947.4181058919</v>
      </c>
      <c r="L35" s="4">
        <f>SUMPRODUCT('Import volumes AD'!L292:L295,'Tarieven AD 2013-2016'!L97:L100)</f>
        <v>56887.750000000007</v>
      </c>
      <c r="M35" s="4">
        <f>SUMPRODUCT('Import volumes AD'!M292:M295,'Tarieven AD 2013-2016'!M97:M100)</f>
        <v>56502.15</v>
      </c>
      <c r="N35" s="4">
        <f>SUMPRODUCT('Import volumes AD'!N292:N295,'Tarieven AD 2013-2016'!N97:N100)</f>
        <v>520926.79</v>
      </c>
      <c r="O35" s="4">
        <f>SUMPRODUCT('Import volumes AD'!O292:O295,'Tarieven AD 2013-2016'!O97:O100)</f>
        <v>397156.54810589197</v>
      </c>
      <c r="P35" s="4">
        <f>SUMPRODUCT('Import volumes AD'!P292:P295,'Tarieven AD 2013-2016'!P97:P100)</f>
        <v>31485.5</v>
      </c>
      <c r="Q35" s="4">
        <f>SUMPRODUCT('Import volumes AD'!Q292:Q295,'Tarieven AD 2013-2016'!Q97:Q100)</f>
        <v>420509.43999999994</v>
      </c>
      <c r="R35" s="4">
        <f>SUMPRODUCT('Import volumes AD'!R292:R295,'Tarieven AD 2013-2016'!R97:R100)</f>
        <v>13294.94</v>
      </c>
      <c r="S35" s="4">
        <f>SUMPRODUCT('Import volumes AD'!S292:S295,'Tarieven AD 2013-2016'!S97:S100)</f>
        <v>73184.299999999988</v>
      </c>
      <c r="T35" s="2"/>
      <c r="U35" s="2"/>
      <c r="V35" s="2"/>
      <c r="W35" s="2"/>
      <c r="X35" s="2"/>
      <c r="Y35" s="2"/>
      <c r="Z35" s="2"/>
    </row>
    <row r="36" spans="2:26" ht="12.75">
      <c r="B36" s="2" t="s">
        <v>116</v>
      </c>
      <c r="H36" s="2" t="s">
        <v>106</v>
      </c>
      <c r="J36" s="4">
        <f>SUM(L36:S36)</f>
        <v>0</v>
      </c>
      <c r="L36" s="4">
        <f>SUMPRODUCT('Import volumes AD'!L298:L301,'Tarieven AD 2013-2016'!L103:L106)</f>
        <v>0</v>
      </c>
      <c r="M36" s="4">
        <f>SUMPRODUCT('Import volumes AD'!M298:M301,'Tarieven AD 2013-2016'!M103:M106)</f>
        <v>0</v>
      </c>
      <c r="N36" s="4">
        <f>SUMPRODUCT('Import volumes AD'!N298:N301,'Tarieven AD 2013-2016'!N103:N106)</f>
        <v>0</v>
      </c>
      <c r="O36" s="4">
        <f>SUMPRODUCT('Import volumes AD'!O298:O301,'Tarieven AD 2013-2016'!O103:O106)</f>
        <v>0</v>
      </c>
      <c r="P36" s="4">
        <f>SUMPRODUCT('Import volumes AD'!P298:P301,'Tarieven AD 2013-2016'!P103:P106)</f>
        <v>0</v>
      </c>
      <c r="Q36" s="4">
        <f>SUMPRODUCT('Import volumes AD'!Q298:Q301,'Tarieven AD 2013-2016'!Q103:Q106)</f>
        <v>0</v>
      </c>
      <c r="R36" s="4">
        <f>SUMPRODUCT('Import volumes AD'!R298:R301,'Tarieven AD 2013-2016'!R103:R106)</f>
        <v>0</v>
      </c>
      <c r="S36" s="4">
        <f>SUMPRODUCT('Import volumes AD'!S298:S301,'Tarieven AD 2013-2016'!S103:S106)</f>
        <v>0</v>
      </c>
      <c r="T36" s="2"/>
      <c r="U36" s="2"/>
      <c r="V36" s="2"/>
      <c r="W36" s="2"/>
      <c r="X36" s="2"/>
      <c r="Y36" s="2"/>
      <c r="Z36" s="2"/>
    </row>
    <row r="38" spans="2:26" ht="12.75">
      <c r="B38" s="10" t="s">
        <v>118</v>
      </c>
      <c r="T38" s="2"/>
      <c r="U38" s="2"/>
      <c r="V38" s="2"/>
      <c r="W38" s="2"/>
      <c r="X38" s="2"/>
      <c r="Y38" s="2"/>
      <c r="Z38" s="2"/>
    </row>
    <row r="39" spans="2:26" ht="12.75">
      <c r="B39" s="2" t="s">
        <v>119</v>
      </c>
      <c r="H39" s="2" t="s">
        <v>106</v>
      </c>
      <c r="J39" s="4">
        <f>SUM(L39:S39)</f>
        <v>692484.82627582317</v>
      </c>
      <c r="L39" s="4">
        <f>SUMPRODUCT('Import volumes AD'!L308:L317,'Tarieven AD 2013-2016'!L113:L122)</f>
        <v>22309.63</v>
      </c>
      <c r="M39" s="4">
        <f>SUMPRODUCT('Import volumes AD'!M308:M317,'Tarieven AD 2013-2016'!M113:M122)</f>
        <v>9320</v>
      </c>
      <c r="N39" s="4">
        <f>SUMPRODUCT('Import volumes AD'!N308:N317,'Tarieven AD 2013-2016'!N113:N122)</f>
        <v>186401.78514090524</v>
      </c>
      <c r="O39" s="4">
        <f>SUMPRODUCT('Import volumes AD'!O308:O317,'Tarieven AD 2013-2016'!O113:O122)</f>
        <v>334307.14113491785</v>
      </c>
      <c r="P39" s="4">
        <f>SUMPRODUCT('Import volumes AD'!P308:P317,'Tarieven AD 2013-2016'!P113:P122)</f>
        <v>7697</v>
      </c>
      <c r="Q39" s="4">
        <f>SUMPRODUCT('Import volumes AD'!Q308:Q317,'Tarieven AD 2013-2016'!Q113:Q122)</f>
        <v>68319.270000000019</v>
      </c>
      <c r="R39" s="4">
        <f>SUMPRODUCT('Import volumes AD'!R308:R317,'Tarieven AD 2013-2016'!R113:R122)</f>
        <v>11695</v>
      </c>
      <c r="S39" s="4">
        <f>SUMPRODUCT('Import volumes AD'!S308:S317,'Tarieven AD 2013-2016'!S113:S122)</f>
        <v>52435</v>
      </c>
      <c r="T39" s="2"/>
      <c r="U39" s="2"/>
      <c r="V39" s="2"/>
      <c r="W39" s="2"/>
      <c r="X39" s="2"/>
      <c r="Y39" s="2"/>
      <c r="Z39" s="2"/>
    </row>
    <row r="40" spans="2:26" ht="12.75">
      <c r="B40" s="2" t="s">
        <v>120</v>
      </c>
      <c r="H40" s="2" t="s">
        <v>106</v>
      </c>
      <c r="J40" s="4">
        <f>SUM(L40:S40)</f>
        <v>210545.1188650821</v>
      </c>
      <c r="L40" s="4">
        <f>SUMPRODUCT('Import volumes AD'!L320:L329,'Tarieven AD 2013-2016'!L125:L134)</f>
        <v>26410.06</v>
      </c>
      <c r="M40" s="4">
        <f>SUMPRODUCT('Import volumes AD'!M320:M329,'Tarieven AD 2013-2016'!M125:M134)</f>
        <v>16770</v>
      </c>
      <c r="N40" s="4">
        <f>SUMPRODUCT('Import volumes AD'!N320:N329,'Tarieven AD 2013-2016'!N125:N134)</f>
        <v>2342</v>
      </c>
      <c r="O40" s="4">
        <f>SUMPRODUCT('Import volumes AD'!O320:O329,'Tarieven AD 2013-2016'!O125:O134)</f>
        <v>40990.858865082111</v>
      </c>
      <c r="P40" s="4">
        <f>SUMPRODUCT('Import volumes AD'!P320:P329,'Tarieven AD 2013-2016'!P125:P134)</f>
        <v>0</v>
      </c>
      <c r="Q40" s="4">
        <f>SUMPRODUCT('Import volumes AD'!Q320:Q329,'Tarieven AD 2013-2016'!Q125:Q134)</f>
        <v>106546.2</v>
      </c>
      <c r="R40" s="4">
        <f>SUMPRODUCT('Import volumes AD'!R320:R329,'Tarieven AD 2013-2016'!R125:R134)</f>
        <v>0</v>
      </c>
      <c r="S40" s="4">
        <f>SUMPRODUCT('Import volumes AD'!S320:S329,'Tarieven AD 2013-2016'!S125:S134)</f>
        <v>17486</v>
      </c>
      <c r="T40" s="2"/>
      <c r="U40" s="2"/>
      <c r="V40" s="2"/>
      <c r="W40" s="2"/>
      <c r="X40" s="2"/>
      <c r="Y40" s="2"/>
      <c r="Z40" s="2"/>
    </row>
    <row r="42" spans="2:26">
      <c r="B42" s="10" t="s">
        <v>121</v>
      </c>
      <c r="H42" s="2" t="s">
        <v>106</v>
      </c>
      <c r="J42" s="4">
        <f>SUM(L42:S42)</f>
        <v>30578172.175140902</v>
      </c>
      <c r="L42" s="4">
        <f t="shared" ref="L42:S42" si="1">SUM(L31:L32,L35:L36,L39:L40)</f>
        <v>572467.20999999903</v>
      </c>
      <c r="M42" s="4">
        <f t="shared" si="1"/>
        <v>1063322.1499999999</v>
      </c>
      <c r="N42" s="4">
        <f t="shared" si="1"/>
        <v>7438629.1951409047</v>
      </c>
      <c r="O42" s="4">
        <f t="shared" si="1"/>
        <v>9841317</v>
      </c>
      <c r="P42" s="4">
        <f t="shared" si="1"/>
        <v>395732.5</v>
      </c>
      <c r="Q42" s="4">
        <f t="shared" si="1"/>
        <v>8657261.8999999985</v>
      </c>
      <c r="R42" s="4">
        <f t="shared" si="1"/>
        <v>430942.15</v>
      </c>
      <c r="S42" s="4">
        <f t="shared" si="1"/>
        <v>2178500.0699999998</v>
      </c>
    </row>
    <row r="45" spans="2:26" s="5" customFormat="1" ht="12.75">
      <c r="B45" s="5" t="s">
        <v>124</v>
      </c>
      <c r="D45" s="5" t="s">
        <v>21</v>
      </c>
      <c r="H45" s="5" t="s">
        <v>0</v>
      </c>
      <c r="J45" s="13" t="s">
        <v>6</v>
      </c>
      <c r="K45" s="13"/>
      <c r="L45" s="13" t="s">
        <v>1</v>
      </c>
      <c r="M45" s="13" t="s">
        <v>225</v>
      </c>
      <c r="N45" s="13" t="s">
        <v>51</v>
      </c>
      <c r="O45" s="13" t="s">
        <v>2</v>
      </c>
      <c r="P45" s="13" t="s">
        <v>3</v>
      </c>
      <c r="Q45" s="13" t="s">
        <v>4</v>
      </c>
      <c r="R45" s="13" t="s">
        <v>5</v>
      </c>
      <c r="S45" s="13" t="s">
        <v>22</v>
      </c>
      <c r="T45" s="13"/>
      <c r="U45" s="13"/>
      <c r="V45" s="13"/>
      <c r="W45" s="13"/>
      <c r="X45" s="13"/>
      <c r="Y45" s="13"/>
      <c r="Z45" s="13"/>
    </row>
    <row r="47" spans="2:26">
      <c r="B47" s="10" t="s">
        <v>114</v>
      </c>
    </row>
    <row r="48" spans="2:26">
      <c r="B48" s="2" t="s">
        <v>115</v>
      </c>
      <c r="H48" s="2" t="s">
        <v>104</v>
      </c>
      <c r="J48" s="4">
        <f>SUM(L48:S48)</f>
        <v>33626603.206790797</v>
      </c>
      <c r="L48" s="4">
        <f>SUMPRODUCT('Import volumes AD'!L382:L385,'Tarieven AD 2013-2016'!L143:L146)</f>
        <v>569531.30999999982</v>
      </c>
      <c r="M48" s="4">
        <f>SUMPRODUCT('Import volumes AD'!M382:M385,'Tarieven AD 2013-2016'!M143:M146)</f>
        <v>899868</v>
      </c>
      <c r="N48" s="4">
        <f>SUMPRODUCT('Import volumes AD'!N382:N385,'Tarieven AD 2013-2016'!N143:N146)</f>
        <v>7141302.8399997875</v>
      </c>
      <c r="O48" s="4">
        <f>SUMPRODUCT('Import volumes AD'!O382:O385,'Tarieven AD 2013-2016'!O143:O146)</f>
        <v>11408171.346791008</v>
      </c>
      <c r="P48" s="4">
        <f>SUMPRODUCT('Import volumes AD'!P382:P385,'Tarieven AD 2013-2016'!P143:P146)</f>
        <v>356130</v>
      </c>
      <c r="Q48" s="4">
        <f>SUMPRODUCT('Import volumes AD'!Q382:Q385,'Tarieven AD 2013-2016'!Q143:Q146)</f>
        <v>10741300.310000001</v>
      </c>
      <c r="R48" s="4">
        <f>SUMPRODUCT('Import volumes AD'!R382:R385,'Tarieven AD 2013-2016'!R143:R146)</f>
        <v>458055.89999999997</v>
      </c>
      <c r="S48" s="4">
        <f>SUMPRODUCT('Import volumes AD'!S382:S385,'Tarieven AD 2013-2016'!S143:S146)</f>
        <v>2052243.5</v>
      </c>
    </row>
    <row r="49" spans="2:26">
      <c r="B49" s="2" t="s">
        <v>116</v>
      </c>
      <c r="H49" s="2" t="s">
        <v>104</v>
      </c>
      <c r="J49" s="4">
        <f>SUM(L49:S49)</f>
        <v>0</v>
      </c>
      <c r="L49" s="4">
        <f>SUMPRODUCT('Import volumes AD'!L388:L391,'Tarieven AD 2013-2016'!L149:L152)</f>
        <v>0</v>
      </c>
      <c r="M49" s="4">
        <f>SUMPRODUCT('Import volumes AD'!M388:M391,'Tarieven AD 2013-2016'!M149:M152)</f>
        <v>0</v>
      </c>
      <c r="N49" s="4">
        <f>SUMPRODUCT('Import volumes AD'!N388:N391,'Tarieven AD 2013-2016'!N149:N152)</f>
        <v>0</v>
      </c>
      <c r="O49" s="4">
        <f>SUMPRODUCT('Import volumes AD'!O388:O391,'Tarieven AD 2013-2016'!O149:O152)</f>
        <v>0</v>
      </c>
      <c r="P49" s="4">
        <f>SUMPRODUCT('Import volumes AD'!P388:P391,'Tarieven AD 2013-2016'!P149:P152)</f>
        <v>0</v>
      </c>
      <c r="Q49" s="4">
        <f>SUMPRODUCT('Import volumes AD'!Q388:Q391,'Tarieven AD 2013-2016'!Q149:Q152)</f>
        <v>0</v>
      </c>
      <c r="R49" s="4">
        <f>SUMPRODUCT('Import volumes AD'!R388:R391,'Tarieven AD 2013-2016'!R149:R152)</f>
        <v>0</v>
      </c>
      <c r="S49" s="4">
        <f>SUMPRODUCT('Import volumes AD'!S388:S391,'Tarieven AD 2013-2016'!S149:S152)</f>
        <v>0</v>
      </c>
    </row>
    <row r="51" spans="2:26">
      <c r="B51" s="10" t="s">
        <v>117</v>
      </c>
    </row>
    <row r="52" spans="2:26">
      <c r="B52" s="2" t="s">
        <v>115</v>
      </c>
      <c r="H52" s="2" t="s">
        <v>104</v>
      </c>
      <c r="J52" s="4">
        <f>SUM(L52:S52)</f>
        <v>1514824.0532089919</v>
      </c>
      <c r="L52" s="4">
        <f>SUMPRODUCT('Import volumes AD'!L398:L401,'Tarieven AD 2013-2016'!L159:L162)</f>
        <v>49569.06</v>
      </c>
      <c r="M52" s="4">
        <f>SUMPRODUCT('Import volumes AD'!M398:M401,'Tarieven AD 2013-2016'!M159:M162)</f>
        <v>33421.9</v>
      </c>
      <c r="N52" s="4">
        <f>SUMPRODUCT('Import volumes AD'!N398:N401,'Tarieven AD 2013-2016'!N159:N162)</f>
        <v>415455.68999999994</v>
      </c>
      <c r="O52" s="4">
        <f>SUMPRODUCT('Import volumes AD'!O398:O401,'Tarieven AD 2013-2016'!O159:O162)</f>
        <v>471985.18320899206</v>
      </c>
      <c r="P52" s="4">
        <f>SUMPRODUCT('Import volumes AD'!P398:P401,'Tarieven AD 2013-2016'!P159:P162)</f>
        <v>15593.25</v>
      </c>
      <c r="Q52" s="4">
        <f>SUMPRODUCT('Import volumes AD'!Q398:Q401,'Tarieven AD 2013-2016'!Q159:Q162)</f>
        <v>457663</v>
      </c>
      <c r="R52" s="4">
        <f>SUMPRODUCT('Import volumes AD'!R398:R401,'Tarieven AD 2013-2016'!R159:R162)</f>
        <v>18335.900000000001</v>
      </c>
      <c r="S52" s="4">
        <f>SUMPRODUCT('Import volumes AD'!S398:S401,'Tarieven AD 2013-2016'!S159:S162)</f>
        <v>52800.07</v>
      </c>
    </row>
    <row r="53" spans="2:26">
      <c r="B53" s="2" t="s">
        <v>116</v>
      </c>
      <c r="H53" s="2" t="s">
        <v>104</v>
      </c>
      <c r="J53" s="4">
        <f>SUM(L53:S53)</f>
        <v>0</v>
      </c>
      <c r="L53" s="4">
        <f>SUMPRODUCT('Import volumes AD'!L404:L407,'Tarieven AD 2013-2016'!L165:L168)</f>
        <v>0</v>
      </c>
      <c r="M53" s="4">
        <f>SUMPRODUCT('Import volumes AD'!M404:M407,'Tarieven AD 2013-2016'!M165:M168)</f>
        <v>0</v>
      </c>
      <c r="N53" s="4">
        <f>SUMPRODUCT('Import volumes AD'!N404:N407,'Tarieven AD 2013-2016'!N165:N168)</f>
        <v>0</v>
      </c>
      <c r="O53" s="4">
        <f>SUMPRODUCT('Import volumes AD'!O404:O407,'Tarieven AD 2013-2016'!O165:O168)</f>
        <v>0</v>
      </c>
      <c r="P53" s="4">
        <f>SUMPRODUCT('Import volumes AD'!P404:P407,'Tarieven AD 2013-2016'!P165:P168)</f>
        <v>0</v>
      </c>
      <c r="Q53" s="4">
        <f>SUMPRODUCT('Import volumes AD'!Q404:Q407,'Tarieven AD 2013-2016'!Q165:Q168)</f>
        <v>0</v>
      </c>
      <c r="R53" s="4">
        <f>SUMPRODUCT('Import volumes AD'!R404:R407,'Tarieven AD 2013-2016'!R165:R168)</f>
        <v>0</v>
      </c>
      <c r="S53" s="4">
        <f>SUMPRODUCT('Import volumes AD'!S404:S407,'Tarieven AD 2013-2016'!S165:S168)</f>
        <v>0</v>
      </c>
    </row>
    <row r="55" spans="2:26" ht="12.75">
      <c r="B55" s="10" t="s">
        <v>118</v>
      </c>
      <c r="T55" s="2"/>
      <c r="U55" s="2"/>
      <c r="V55" s="2"/>
      <c r="W55" s="2"/>
      <c r="X55" s="2"/>
      <c r="Y55" s="2"/>
      <c r="Z55" s="2"/>
    </row>
    <row r="56" spans="2:26" ht="12.75">
      <c r="B56" s="2" t="s">
        <v>119</v>
      </c>
      <c r="H56" s="2" t="s">
        <v>104</v>
      </c>
      <c r="J56" s="4">
        <f>SUM(L56:S56)</f>
        <v>475560.7487254095</v>
      </c>
      <c r="L56" s="4">
        <f>SUMPRODUCT('Import volumes AD'!L414:L423,'Tarieven AD 2013-2016'!L175:L184)</f>
        <v>17875.560000000001</v>
      </c>
      <c r="M56" s="4">
        <f>SUMPRODUCT('Import volumes AD'!M414:M423,'Tarieven AD 2013-2016'!M175:M184)</f>
        <v>5435</v>
      </c>
      <c r="N56" s="4">
        <f>SUMPRODUCT('Import volumes AD'!N414:N423,'Tarieven AD 2013-2016'!N175:N184)</f>
        <v>213325.27000000002</v>
      </c>
      <c r="O56" s="4">
        <f>SUMPRODUCT('Import volumes AD'!O414:O423,'Tarieven AD 2013-2016'!O175:O184)</f>
        <v>115324.79872540949</v>
      </c>
      <c r="P56" s="4">
        <f>SUMPRODUCT('Import volumes AD'!P414:P423,'Tarieven AD 2013-2016'!P175:P184)</f>
        <v>5900</v>
      </c>
      <c r="Q56" s="4">
        <f>SUMPRODUCT('Import volumes AD'!Q414:Q423,'Tarieven AD 2013-2016'!Q175:Q184)</f>
        <v>71761.240000000005</v>
      </c>
      <c r="R56" s="4">
        <f>SUMPRODUCT('Import volumes AD'!R414:R423,'Tarieven AD 2013-2016'!R175:R184)</f>
        <v>4238.88</v>
      </c>
      <c r="S56" s="4">
        <f>SUMPRODUCT('Import volumes AD'!S414:S423,'Tarieven AD 2013-2016'!S175:S184)</f>
        <v>41700</v>
      </c>
      <c r="T56" s="2"/>
      <c r="U56" s="2"/>
      <c r="V56" s="2"/>
      <c r="W56" s="2"/>
      <c r="X56" s="2"/>
      <c r="Y56" s="2"/>
      <c r="Z56" s="2"/>
    </row>
    <row r="57" spans="2:26" ht="12.75">
      <c r="B57" s="2" t="s">
        <v>120</v>
      </c>
      <c r="H57" s="2" t="s">
        <v>104</v>
      </c>
      <c r="J57" s="4">
        <f>SUM(L57:S57)</f>
        <v>168038.57127459027</v>
      </c>
      <c r="L57" s="4">
        <f>SUMPRODUCT('Import volumes AD'!L426:L435,'Tarieven AD 2013-2016'!L187:L196)</f>
        <v>9197.98</v>
      </c>
      <c r="M57" s="4">
        <f>SUMPRODUCT('Import volumes AD'!M426:M435,'Tarieven AD 2013-2016'!M187:M196)</f>
        <v>35243</v>
      </c>
      <c r="N57" s="4">
        <f>SUMPRODUCT('Import volumes AD'!N426:N435,'Tarieven AD 2013-2016'!N187:N196)</f>
        <v>22524.32</v>
      </c>
      <c r="O57" s="4">
        <f>SUMPRODUCT('Import volumes AD'!O426:O435,'Tarieven AD 2013-2016'!O187:O196)</f>
        <v>19813.451274590312</v>
      </c>
      <c r="P57" s="4">
        <f>SUMPRODUCT('Import volumes AD'!P426:P435,'Tarieven AD 2013-2016'!P187:P196)</f>
        <v>7170</v>
      </c>
      <c r="Q57" s="4">
        <f>SUMPRODUCT('Import volumes AD'!Q426:Q435,'Tarieven AD 2013-2016'!Q187:Q196)</f>
        <v>63589.819999999992</v>
      </c>
      <c r="R57" s="4">
        <f>SUMPRODUCT('Import volumes AD'!R426:R435,'Tarieven AD 2013-2016'!R187:R196)</f>
        <v>0</v>
      </c>
      <c r="S57" s="4">
        <f>SUMPRODUCT('Import volumes AD'!S426:S435,'Tarieven AD 2013-2016'!S187:S196)</f>
        <v>10500</v>
      </c>
      <c r="T57" s="2"/>
      <c r="U57" s="2"/>
      <c r="V57" s="2"/>
      <c r="W57" s="2"/>
      <c r="X57" s="2"/>
      <c r="Y57" s="2"/>
      <c r="Z57" s="2"/>
    </row>
    <row r="59" spans="2:26" ht="12.75">
      <c r="B59" s="10" t="s">
        <v>121</v>
      </c>
      <c r="H59" s="2" t="s">
        <v>104</v>
      </c>
      <c r="J59" s="4">
        <f>SUM(L59:S59)</f>
        <v>35785026.57999979</v>
      </c>
      <c r="L59" s="4">
        <f t="shared" ref="L59:S59" si="2">SUM(L48:L49,L52:L53,L56:L57)</f>
        <v>646173.90999999992</v>
      </c>
      <c r="M59" s="4">
        <f t="shared" si="2"/>
        <v>973967.9</v>
      </c>
      <c r="N59" s="4">
        <f t="shared" si="2"/>
        <v>7792608.1199997868</v>
      </c>
      <c r="O59" s="4">
        <f t="shared" si="2"/>
        <v>12015294.780000001</v>
      </c>
      <c r="P59" s="4">
        <f t="shared" si="2"/>
        <v>384793.25</v>
      </c>
      <c r="Q59" s="4">
        <f t="shared" si="2"/>
        <v>11334314.370000001</v>
      </c>
      <c r="R59" s="4">
        <f t="shared" si="2"/>
        <v>480630.68</v>
      </c>
      <c r="S59" s="4">
        <f t="shared" si="2"/>
        <v>2157243.5699999998</v>
      </c>
      <c r="T59" s="2"/>
      <c r="U59" s="2"/>
      <c r="V59" s="2"/>
      <c r="W59" s="2"/>
      <c r="X59" s="2"/>
      <c r="Y59" s="2"/>
      <c r="Z59" s="2"/>
    </row>
    <row r="62" spans="2:26" s="5" customFormat="1" ht="12.75">
      <c r="B62" s="5" t="s">
        <v>112</v>
      </c>
      <c r="D62" s="5" t="s">
        <v>21</v>
      </c>
      <c r="H62" s="5" t="s">
        <v>0</v>
      </c>
      <c r="J62" s="13" t="s">
        <v>6</v>
      </c>
      <c r="K62" s="13"/>
      <c r="L62" s="13" t="s">
        <v>1</v>
      </c>
      <c r="M62" s="13" t="s">
        <v>225</v>
      </c>
      <c r="N62" s="13" t="s">
        <v>183</v>
      </c>
      <c r="O62" s="13" t="s">
        <v>2</v>
      </c>
      <c r="P62" s="13" t="s">
        <v>3</v>
      </c>
      <c r="Q62" s="13" t="s">
        <v>4</v>
      </c>
      <c r="R62" s="13" t="s">
        <v>5</v>
      </c>
      <c r="S62" s="13"/>
      <c r="T62" s="13"/>
      <c r="U62" s="13"/>
      <c r="V62" s="13"/>
      <c r="W62" s="13"/>
      <c r="X62" s="13"/>
      <c r="Y62" s="13"/>
      <c r="Z62" s="13"/>
    </row>
    <row r="64" spans="2:26">
      <c r="B64" s="10" t="s">
        <v>226</v>
      </c>
      <c r="H64" s="2" t="s">
        <v>101</v>
      </c>
      <c r="J64" s="4">
        <f>SUM(L64:S64)</f>
        <v>32089465.615135584</v>
      </c>
      <c r="L64" s="19">
        <f>L25</f>
        <v>532701.29699999734</v>
      </c>
      <c r="M64" s="19">
        <f t="shared" ref="M64:R64" si="3">M25</f>
        <v>1029264.81</v>
      </c>
      <c r="N64" s="19">
        <f>N25+S25</f>
        <v>10444121.318135591</v>
      </c>
      <c r="O64" s="19">
        <f t="shared" si="3"/>
        <v>10870240.24</v>
      </c>
      <c r="P64" s="19">
        <f t="shared" si="3"/>
        <v>368325.15</v>
      </c>
      <c r="Q64" s="19">
        <f t="shared" si="3"/>
        <v>8221051.6499999994</v>
      </c>
      <c r="R64" s="19">
        <f t="shared" si="3"/>
        <v>623761.14999999991</v>
      </c>
    </row>
    <row r="65" spans="2:18">
      <c r="B65" s="10" t="s">
        <v>227</v>
      </c>
      <c r="H65" s="2" t="s">
        <v>106</v>
      </c>
      <c r="J65" s="4">
        <f>SUM(L65:S65)</f>
        <v>30578172.175140902</v>
      </c>
      <c r="L65" s="19">
        <f>L42</f>
        <v>572467.20999999903</v>
      </c>
      <c r="M65" s="19">
        <f t="shared" ref="M65:R65" si="4">M42</f>
        <v>1063322.1499999999</v>
      </c>
      <c r="N65" s="19">
        <f>N42+S42</f>
        <v>9617129.2651409041</v>
      </c>
      <c r="O65" s="19">
        <f t="shared" si="4"/>
        <v>9841317</v>
      </c>
      <c r="P65" s="19">
        <f t="shared" si="4"/>
        <v>395732.5</v>
      </c>
      <c r="Q65" s="19">
        <f t="shared" si="4"/>
        <v>8657261.8999999985</v>
      </c>
      <c r="R65" s="19">
        <f t="shared" si="4"/>
        <v>430942.15</v>
      </c>
    </row>
    <row r="66" spans="2:18">
      <c r="B66" s="10" t="s">
        <v>228</v>
      </c>
      <c r="H66" s="2" t="s">
        <v>104</v>
      </c>
      <c r="J66" s="4">
        <f>SUM(L66:S66)</f>
        <v>35785026.57999979</v>
      </c>
      <c r="L66" s="19">
        <f>L59</f>
        <v>646173.90999999992</v>
      </c>
      <c r="M66" s="19">
        <f t="shared" ref="M66:R66" si="5">M59</f>
        <v>973967.9</v>
      </c>
      <c r="N66" s="19">
        <f>N59+S59</f>
        <v>9949851.6899997871</v>
      </c>
      <c r="O66" s="19">
        <f t="shared" si="5"/>
        <v>12015294.780000001</v>
      </c>
      <c r="P66" s="19">
        <f t="shared" si="5"/>
        <v>384793.25</v>
      </c>
      <c r="Q66" s="19">
        <f t="shared" si="5"/>
        <v>11334314.370000001</v>
      </c>
      <c r="R66" s="19">
        <f t="shared" si="5"/>
        <v>480630.68</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tabColor rgb="FFFFFFCC"/>
  </sheetPr>
  <dimension ref="B1:Z576"/>
  <sheetViews>
    <sheetView showGridLines="0" zoomScale="85" zoomScaleNormal="85" workbookViewId="0">
      <pane xSplit="6" ySplit="7" topLeftCell="G8" activePane="bottomRight" state="frozen"/>
      <selection pane="topRight" activeCell="G1" sqref="G1"/>
      <selection pane="bottomLeft" activeCell="A10" sqref="A10"/>
      <selection pane="bottomRight"/>
    </sheetView>
  </sheetViews>
  <sheetFormatPr defaultRowHeight="14.25"/>
  <cols>
    <col min="1" max="1" width="2.7109375" style="2" customWidth="1"/>
    <col min="2" max="2" width="59.71093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8" width="14.7109375" style="11" customWidth="1"/>
    <col min="19" max="19" width="15.28515625" style="11" customWidth="1"/>
    <col min="20" max="20" width="20.140625" style="11" customWidth="1"/>
    <col min="21" max="23" width="15.28515625" style="11" customWidth="1"/>
    <col min="24" max="24" width="9.140625" style="102"/>
    <col min="25" max="26" width="17.42578125" style="11" customWidth="1"/>
    <col min="27" max="16384" width="9.140625" style="2"/>
  </cols>
  <sheetData>
    <row r="1" spans="2:26">
      <c r="B1" s="2" t="s">
        <v>288</v>
      </c>
    </row>
    <row r="2" spans="2:26">
      <c r="C2" s="86"/>
      <c r="D2" s="86"/>
      <c r="E2" s="86"/>
    </row>
    <row r="3" spans="2:26" s="8" customFormat="1" ht="18" customHeight="1">
      <c r="B3" s="107" t="s">
        <v>125</v>
      </c>
      <c r="C3" s="7"/>
      <c r="D3" s="7"/>
      <c r="E3" s="7"/>
      <c r="J3" s="12"/>
      <c r="K3" s="12"/>
      <c r="L3" s="12"/>
      <c r="M3" s="12"/>
      <c r="N3" s="12"/>
      <c r="O3" s="12"/>
      <c r="P3" s="12"/>
      <c r="Q3" s="12"/>
      <c r="R3" s="12"/>
      <c r="S3" s="12"/>
      <c r="T3" s="12"/>
      <c r="U3" s="12"/>
      <c r="V3" s="12"/>
      <c r="W3" s="12"/>
      <c r="X3" s="12"/>
      <c r="Y3" s="12"/>
      <c r="Z3" s="12"/>
    </row>
    <row r="5" spans="2:26">
      <c r="B5" s="2" t="s">
        <v>196</v>
      </c>
    </row>
    <row r="7" spans="2:26" s="5" customFormat="1" ht="12.75">
      <c r="D7" s="5" t="s">
        <v>21</v>
      </c>
      <c r="H7" s="5" t="s">
        <v>0</v>
      </c>
      <c r="J7" s="13" t="s">
        <v>6</v>
      </c>
      <c r="K7" s="13"/>
      <c r="L7" s="13" t="s">
        <v>1</v>
      </c>
      <c r="M7" s="13" t="s">
        <v>225</v>
      </c>
      <c r="N7" s="13" t="s">
        <v>51</v>
      </c>
      <c r="O7" s="13" t="s">
        <v>2</v>
      </c>
      <c r="P7" s="13" t="s">
        <v>3</v>
      </c>
      <c r="Q7" s="13" t="s">
        <v>4</v>
      </c>
      <c r="R7" s="13" t="s">
        <v>5</v>
      </c>
      <c r="S7" s="13" t="s">
        <v>22</v>
      </c>
      <c r="T7" s="13"/>
      <c r="U7" s="13"/>
      <c r="V7" s="13"/>
      <c r="W7" s="13"/>
      <c r="X7" s="13"/>
      <c r="Y7" s="13"/>
      <c r="Z7" s="13"/>
    </row>
    <row r="9" spans="2:26" s="5" customFormat="1" ht="12.75">
      <c r="B9" s="5" t="s">
        <v>126</v>
      </c>
      <c r="D9" s="5" t="s">
        <v>21</v>
      </c>
      <c r="H9" s="5" t="s">
        <v>0</v>
      </c>
      <c r="J9" s="13" t="s">
        <v>6</v>
      </c>
      <c r="K9" s="13"/>
      <c r="L9" s="13" t="s">
        <v>1</v>
      </c>
      <c r="M9" s="13" t="s">
        <v>225</v>
      </c>
      <c r="N9" s="13" t="s">
        <v>51</v>
      </c>
      <c r="O9" s="13" t="s">
        <v>2</v>
      </c>
      <c r="P9" s="13" t="s">
        <v>3</v>
      </c>
      <c r="Q9" s="13" t="s">
        <v>4</v>
      </c>
      <c r="R9" s="13" t="s">
        <v>5</v>
      </c>
      <c r="S9" s="13" t="s">
        <v>22</v>
      </c>
      <c r="T9" s="13"/>
      <c r="U9" s="13"/>
      <c r="V9" s="13"/>
      <c r="W9" s="13"/>
      <c r="X9" s="13"/>
      <c r="Y9" s="13"/>
      <c r="Z9" s="13"/>
    </row>
    <row r="11" spans="2:26">
      <c r="B11" s="20" t="s">
        <v>127</v>
      </c>
    </row>
    <row r="13" spans="2:26">
      <c r="B13" s="21" t="s">
        <v>53</v>
      </c>
    </row>
    <row r="14" spans="2:26">
      <c r="B14" s="22" t="s">
        <v>54</v>
      </c>
      <c r="H14" s="2" t="s">
        <v>71</v>
      </c>
      <c r="L14" s="26">
        <f>'Tarieven TD 2016'!L13</f>
        <v>18</v>
      </c>
      <c r="M14" s="26">
        <f>'Tarieven TD 2016'!M13</f>
        <v>18</v>
      </c>
      <c r="N14" s="26">
        <f>'Tarieven TD 2016'!N13</f>
        <v>18</v>
      </c>
      <c r="O14" s="26">
        <f>'Tarieven TD 2016'!O13</f>
        <v>18.007200000000001</v>
      </c>
      <c r="P14" s="26">
        <f>'Tarieven TD 2016'!P13</f>
        <v>18</v>
      </c>
      <c r="Q14" s="26">
        <f>'Tarieven TD 2016'!Q13</f>
        <v>18</v>
      </c>
      <c r="R14" s="26">
        <f>'Tarieven TD 2016'!R13</f>
        <v>18</v>
      </c>
      <c r="S14" s="26">
        <f>'Tarieven TD 2016'!S13</f>
        <v>18.007200000000001</v>
      </c>
    </row>
    <row r="15" spans="2:26">
      <c r="B15" s="23" t="s">
        <v>55</v>
      </c>
      <c r="H15" s="2" t="s">
        <v>71</v>
      </c>
      <c r="L15" s="26">
        <f>'Tarieven TD 2016'!L14</f>
        <v>22.559899999999999</v>
      </c>
      <c r="M15" s="26">
        <f>'Tarieven TD 2016'!M14</f>
        <v>22.86</v>
      </c>
      <c r="N15" s="26">
        <f>'Tarieven TD 2016'!N14</f>
        <v>22.726500000000001</v>
      </c>
      <c r="O15" s="26">
        <f>'Tarieven TD 2016'!O14</f>
        <v>22.6554</v>
      </c>
      <c r="P15" s="26">
        <f>'Tarieven TD 2016'!P14</f>
        <v>28.88</v>
      </c>
      <c r="Q15" s="26">
        <f>'Tarieven TD 2016'!Q14</f>
        <v>21.8081</v>
      </c>
      <c r="R15" s="26">
        <f>'Tarieven TD 2016'!R14</f>
        <v>18.615000000000002</v>
      </c>
      <c r="S15" s="26">
        <f>'Tarieven TD 2016'!S14</f>
        <v>21.447600000000001</v>
      </c>
    </row>
    <row r="16" spans="2:26">
      <c r="B16" s="23"/>
      <c r="L16" s="27"/>
      <c r="M16" s="27"/>
      <c r="N16" s="27"/>
      <c r="O16" s="27"/>
      <c r="P16" s="27"/>
      <c r="Q16" s="27"/>
      <c r="R16" s="27"/>
      <c r="S16" s="27"/>
    </row>
    <row r="17" spans="2:19">
      <c r="B17" s="24" t="s">
        <v>56</v>
      </c>
      <c r="L17" s="27"/>
      <c r="M17" s="27"/>
      <c r="N17" s="27"/>
      <c r="O17" s="27"/>
      <c r="P17" s="27"/>
      <c r="Q17" s="27"/>
      <c r="R17" s="27"/>
      <c r="S17" s="27"/>
    </row>
    <row r="18" spans="2:19">
      <c r="B18" s="22" t="s">
        <v>54</v>
      </c>
      <c r="H18" s="2" t="s">
        <v>71</v>
      </c>
      <c r="L18" s="26">
        <f>'Tarieven TD 2016'!L17</f>
        <v>18</v>
      </c>
      <c r="M18" s="26">
        <f>'Tarieven TD 2016'!M17</f>
        <v>18</v>
      </c>
      <c r="N18" s="26">
        <f>'Tarieven TD 2016'!N17</f>
        <v>18</v>
      </c>
      <c r="O18" s="26">
        <f>'Tarieven TD 2016'!O17</f>
        <v>18</v>
      </c>
      <c r="P18" s="26">
        <f>'Tarieven TD 2016'!P17</f>
        <v>18</v>
      </c>
      <c r="Q18" s="26">
        <f>'Tarieven TD 2016'!Q17</f>
        <v>18</v>
      </c>
      <c r="R18" s="26">
        <f>'Tarieven TD 2016'!R17</f>
        <v>18</v>
      </c>
      <c r="S18" s="26">
        <f>'Tarieven TD 2016'!S17</f>
        <v>18.007200000000001</v>
      </c>
    </row>
    <row r="19" spans="2:19">
      <c r="B19" s="23" t="s">
        <v>55</v>
      </c>
      <c r="H19" s="2" t="s">
        <v>71</v>
      </c>
      <c r="L19" s="26">
        <f>'Tarieven TD 2016'!L18</f>
        <v>22.2377</v>
      </c>
      <c r="M19" s="26">
        <f>'Tarieven TD 2016'!M18</f>
        <v>22.86</v>
      </c>
      <c r="N19" s="26">
        <f>'Tarieven TD 2016'!N18</f>
        <v>22.726500000000001</v>
      </c>
      <c r="O19" s="26">
        <f>'Tarieven TD 2016'!O18</f>
        <v>22.68</v>
      </c>
      <c r="P19" s="26">
        <f>'Tarieven TD 2016'!P18</f>
        <v>28.88</v>
      </c>
      <c r="Q19" s="26">
        <f>'Tarieven TD 2016'!Q18</f>
        <v>21.8081</v>
      </c>
      <c r="R19" s="26">
        <f>'Tarieven TD 2016'!R18</f>
        <v>18.615000000000002</v>
      </c>
      <c r="S19" s="26">
        <f>'Tarieven TD 2016'!S18</f>
        <v>21.447600000000001</v>
      </c>
    </row>
    <row r="20" spans="2:19">
      <c r="B20" s="23"/>
      <c r="L20" s="27"/>
      <c r="M20" s="27"/>
      <c r="N20" s="27"/>
      <c r="O20" s="27"/>
      <c r="P20" s="27"/>
      <c r="Q20" s="27"/>
      <c r="R20" s="27"/>
      <c r="S20" s="27"/>
    </row>
    <row r="21" spans="2:19">
      <c r="B21" s="25" t="s">
        <v>57</v>
      </c>
      <c r="L21" s="27"/>
      <c r="M21" s="27"/>
      <c r="N21" s="27"/>
      <c r="O21" s="27"/>
      <c r="P21" s="27"/>
      <c r="Q21" s="27"/>
      <c r="R21" s="27"/>
      <c r="S21" s="27"/>
    </row>
    <row r="22" spans="2:19">
      <c r="B22" s="22" t="s">
        <v>54</v>
      </c>
      <c r="H22" s="2" t="s">
        <v>71</v>
      </c>
      <c r="L22" s="26">
        <f>'Tarieven TD 2016'!L21</f>
        <v>500</v>
      </c>
      <c r="M22" s="26">
        <f>'Tarieven TD 2016'!M21</f>
        <v>444.72</v>
      </c>
      <c r="N22" s="26">
        <f>'Tarieven TD 2016'!N21</f>
        <v>919.83</v>
      </c>
      <c r="O22" s="26">
        <f>'Tarieven TD 2016'!O21</f>
        <v>684</v>
      </c>
      <c r="P22" s="26">
        <f>'Tarieven TD 2016'!P21</f>
        <v>572</v>
      </c>
      <c r="Q22" s="26">
        <f>'Tarieven TD 2016'!Q21</f>
        <v>675.55</v>
      </c>
      <c r="R22" s="26">
        <f>'Tarieven TD 2016'!R21</f>
        <v>300</v>
      </c>
      <c r="S22" s="26">
        <f>'Tarieven TD 2016'!S21</f>
        <v>705.13560000000007</v>
      </c>
    </row>
    <row r="23" spans="2:19">
      <c r="B23" s="23" t="s">
        <v>58</v>
      </c>
      <c r="H23" s="2" t="s">
        <v>71</v>
      </c>
      <c r="L23" s="26">
        <f>'Tarieven TD 2016'!L22</f>
        <v>25.326599999999999</v>
      </c>
      <c r="M23" s="26">
        <f>'Tarieven TD 2016'!M22</f>
        <v>19.032</v>
      </c>
      <c r="N23" s="26">
        <f>'Tarieven TD 2016'!N22</f>
        <v>0</v>
      </c>
      <c r="O23" s="26">
        <f>'Tarieven TD 2016'!O22</f>
        <v>0</v>
      </c>
      <c r="P23" s="26">
        <f>'Tarieven TD 2016'!P22</f>
        <v>30.9</v>
      </c>
      <c r="Q23" s="26">
        <f>'Tarieven TD 2016'!Q22</f>
        <v>0</v>
      </c>
      <c r="R23" s="26">
        <f>'Tarieven TD 2016'!R22</f>
        <v>0</v>
      </c>
      <c r="S23" s="26">
        <f>'Tarieven TD 2016'!S22</f>
        <v>0</v>
      </c>
    </row>
    <row r="24" spans="2:19">
      <c r="B24" s="22" t="s">
        <v>59</v>
      </c>
      <c r="H24" s="2" t="s">
        <v>71</v>
      </c>
      <c r="L24" s="26">
        <f>'Tarieven TD 2016'!L23</f>
        <v>16.931999999999999</v>
      </c>
      <c r="M24" s="26">
        <f>'Tarieven TD 2016'!M23</f>
        <v>19.032</v>
      </c>
      <c r="N24" s="26">
        <f>'Tarieven TD 2016'!N23</f>
        <v>0</v>
      </c>
      <c r="O24" s="26">
        <f>'Tarieven TD 2016'!O23</f>
        <v>0</v>
      </c>
      <c r="P24" s="26">
        <f>'Tarieven TD 2016'!P23</f>
        <v>22.6</v>
      </c>
      <c r="Q24" s="26">
        <f>'Tarieven TD 2016'!Q23</f>
        <v>0</v>
      </c>
      <c r="R24" s="26">
        <f>'Tarieven TD 2016'!R23</f>
        <v>0</v>
      </c>
      <c r="S24" s="26">
        <f>'Tarieven TD 2016'!S23</f>
        <v>0</v>
      </c>
    </row>
    <row r="25" spans="2:19">
      <c r="B25" s="23" t="s">
        <v>60</v>
      </c>
      <c r="H25" s="2" t="s">
        <v>71</v>
      </c>
      <c r="L25" s="26">
        <f>'Tarieven TD 2016'!L24</f>
        <v>0</v>
      </c>
      <c r="M25" s="26">
        <f>'Tarieven TD 2016'!M24</f>
        <v>0</v>
      </c>
      <c r="N25" s="26">
        <f>'Tarieven TD 2016'!N24</f>
        <v>21.15</v>
      </c>
      <c r="O25" s="26">
        <f>'Tarieven TD 2016'!O24</f>
        <v>16.200000000000003</v>
      </c>
      <c r="P25" s="26">
        <f>'Tarieven TD 2016'!P24</f>
        <v>0</v>
      </c>
      <c r="Q25" s="26">
        <f>'Tarieven TD 2016'!Q24</f>
        <v>20.832200000000004</v>
      </c>
      <c r="R25" s="26">
        <f>'Tarieven TD 2016'!R24</f>
        <v>24.166799999999999</v>
      </c>
      <c r="S25" s="26">
        <f>'Tarieven TD 2016'!S24</f>
        <v>20.166600000000003</v>
      </c>
    </row>
    <row r="26" spans="2:19">
      <c r="B26" s="23"/>
      <c r="L26" s="27"/>
      <c r="M26" s="27"/>
      <c r="N26" s="27"/>
      <c r="O26" s="27"/>
      <c r="P26" s="27"/>
      <c r="Q26" s="27"/>
      <c r="R26" s="27"/>
      <c r="S26" s="27"/>
    </row>
    <row r="27" spans="2:19">
      <c r="B27" s="20"/>
      <c r="L27" s="27"/>
      <c r="M27" s="27"/>
      <c r="N27" s="27"/>
      <c r="O27" s="27"/>
      <c r="P27" s="27"/>
      <c r="Q27" s="27"/>
      <c r="R27" s="27"/>
      <c r="S27" s="27"/>
    </row>
    <row r="28" spans="2:19">
      <c r="B28" s="20"/>
      <c r="L28" s="27"/>
      <c r="M28" s="27"/>
      <c r="N28" s="27"/>
      <c r="O28" s="27"/>
      <c r="P28" s="27"/>
      <c r="Q28" s="27"/>
      <c r="R28" s="27"/>
      <c r="S28" s="27"/>
    </row>
    <row r="29" spans="2:19">
      <c r="L29" s="27"/>
      <c r="M29" s="27"/>
      <c r="N29" s="27"/>
      <c r="O29" s="27"/>
      <c r="P29" s="27"/>
      <c r="Q29" s="27"/>
      <c r="R29" s="27"/>
      <c r="S29" s="27"/>
    </row>
    <row r="30" spans="2:19">
      <c r="B30" s="20" t="s">
        <v>128</v>
      </c>
      <c r="L30" s="27"/>
      <c r="M30" s="27"/>
      <c r="N30" s="27"/>
      <c r="O30" s="27"/>
      <c r="P30" s="27"/>
      <c r="Q30" s="27"/>
      <c r="R30" s="27"/>
      <c r="S30" s="27"/>
    </row>
    <row r="31" spans="2:19">
      <c r="L31" s="27"/>
      <c r="M31" s="27"/>
      <c r="N31" s="27"/>
      <c r="O31" s="27"/>
      <c r="P31" s="27"/>
      <c r="Q31" s="27"/>
      <c r="R31" s="27"/>
      <c r="S31" s="27"/>
    </row>
    <row r="32" spans="2:19">
      <c r="B32" s="9" t="s">
        <v>74</v>
      </c>
      <c r="L32" s="27"/>
      <c r="M32" s="27"/>
      <c r="N32" s="27"/>
      <c r="O32" s="27"/>
      <c r="P32" s="27"/>
      <c r="Q32" s="27"/>
      <c r="R32" s="27"/>
      <c r="S32" s="27"/>
    </row>
    <row r="33" spans="2:19">
      <c r="B33" s="9"/>
      <c r="L33" s="27"/>
      <c r="M33" s="27"/>
      <c r="N33" s="27"/>
      <c r="O33" s="27"/>
      <c r="P33" s="27"/>
      <c r="Q33" s="27"/>
      <c r="R33" s="27"/>
      <c r="S33" s="27"/>
    </row>
    <row r="34" spans="2:19">
      <c r="B34" s="17" t="s">
        <v>75</v>
      </c>
      <c r="L34" s="27"/>
      <c r="M34" s="27"/>
      <c r="N34" s="27"/>
      <c r="O34" s="27"/>
      <c r="P34" s="27"/>
      <c r="Q34" s="27"/>
      <c r="R34" s="27"/>
      <c r="S34" s="27"/>
    </row>
    <row r="35" spans="2:19">
      <c r="B35" s="56" t="s">
        <v>76</v>
      </c>
      <c r="H35" s="2" t="s">
        <v>71</v>
      </c>
      <c r="L35" s="26">
        <f>'Tarieven AD 2013-2016'!L205</f>
        <v>16.55</v>
      </c>
      <c r="M35" s="26">
        <f>'Tarieven AD 2013-2016'!M205</f>
        <v>16.080000000000002</v>
      </c>
      <c r="N35" s="26">
        <f>'Tarieven AD 2013-2016'!N205</f>
        <v>15.28</v>
      </c>
      <c r="O35" s="26">
        <f>'Tarieven AD 2013-2016'!O205</f>
        <v>20.862000000000002</v>
      </c>
      <c r="P35" s="26">
        <f>'Tarieven AD 2013-2016'!P205</f>
        <v>14.63</v>
      </c>
      <c r="Q35" s="26">
        <f>'Tarieven AD 2013-2016'!Q205</f>
        <v>20.891199999999998</v>
      </c>
      <c r="R35" s="26">
        <f>'Tarieven AD 2013-2016'!R205</f>
        <v>9.6</v>
      </c>
      <c r="S35" s="26">
        <f>'Tarieven AD 2013-2016'!S205</f>
        <v>19.3614</v>
      </c>
    </row>
    <row r="36" spans="2:19">
      <c r="B36" s="56" t="s">
        <v>77</v>
      </c>
      <c r="H36" s="2" t="s">
        <v>71</v>
      </c>
      <c r="L36" s="26">
        <f>'Tarieven AD 2013-2016'!L206</f>
        <v>37.409999999999997</v>
      </c>
      <c r="M36" s="26">
        <f>'Tarieven AD 2013-2016'!M206</f>
        <v>32.28</v>
      </c>
      <c r="N36" s="26">
        <f>'Tarieven AD 2013-2016'!N206</f>
        <v>26.31</v>
      </c>
      <c r="O36" s="26">
        <f>'Tarieven AD 2013-2016'!O206</f>
        <v>38.978999999999999</v>
      </c>
      <c r="P36" s="26">
        <f>'Tarieven AD 2013-2016'!P206</f>
        <v>34</v>
      </c>
      <c r="Q36" s="26">
        <f>'Tarieven AD 2013-2016'!Q206</f>
        <v>41.678800000000003</v>
      </c>
      <c r="R36" s="26">
        <f>'Tarieven AD 2013-2016'!R206</f>
        <v>9.6</v>
      </c>
      <c r="S36" s="26">
        <f>'Tarieven AD 2013-2016'!S206</f>
        <v>43.480800000000002</v>
      </c>
    </row>
    <row r="37" spans="2:19">
      <c r="B37" s="73" t="s">
        <v>78</v>
      </c>
      <c r="H37" s="2" t="s">
        <v>71</v>
      </c>
      <c r="L37" s="26">
        <f>'Tarieven AD 2013-2016'!L207</f>
        <v>37.5</v>
      </c>
      <c r="M37" s="26">
        <f>'Tarieven AD 2013-2016'!M207</f>
        <v>34.92</v>
      </c>
      <c r="N37" s="26">
        <f>'Tarieven AD 2013-2016'!N207</f>
        <v>26.31</v>
      </c>
      <c r="O37" s="26">
        <f>'Tarieven AD 2013-2016'!O207</f>
        <v>40.150200000000005</v>
      </c>
      <c r="P37" s="26">
        <f>'Tarieven AD 2013-2016'!P207</f>
        <v>34</v>
      </c>
      <c r="Q37" s="26">
        <f>'Tarieven AD 2013-2016'!Q207</f>
        <v>43.339600000000004</v>
      </c>
      <c r="R37" s="26">
        <f>'Tarieven AD 2013-2016'!R207</f>
        <v>9.6</v>
      </c>
      <c r="S37" s="26">
        <f>'Tarieven AD 2013-2016'!S207</f>
        <v>43.480800000000002</v>
      </c>
    </row>
    <row r="38" spans="2:19">
      <c r="B38" s="73" t="s">
        <v>79</v>
      </c>
      <c r="H38" s="2" t="s">
        <v>71</v>
      </c>
      <c r="L38" s="26">
        <f>'Tarieven AD 2013-2016'!L208</f>
        <v>46.81</v>
      </c>
      <c r="M38" s="26">
        <f>'Tarieven AD 2013-2016'!M208</f>
        <v>57.84</v>
      </c>
      <c r="N38" s="26">
        <f>'Tarieven AD 2013-2016'!N208</f>
        <v>32.9</v>
      </c>
      <c r="O38" s="26">
        <f>'Tarieven AD 2013-2016'!O208</f>
        <v>68.1858</v>
      </c>
      <c r="P38" s="26">
        <f>'Tarieven AD 2013-2016'!P208</f>
        <v>46</v>
      </c>
      <c r="Q38" s="26">
        <f>'Tarieven AD 2013-2016'!Q208</f>
        <v>70.5124</v>
      </c>
      <c r="R38" s="26">
        <f>'Tarieven AD 2013-2016'!R208</f>
        <v>9.6</v>
      </c>
      <c r="S38" s="26">
        <f>'Tarieven AD 2013-2016'!S208</f>
        <v>57.791400000000003</v>
      </c>
    </row>
    <row r="39" spans="2:19">
      <c r="B39" s="56"/>
      <c r="L39" s="27"/>
      <c r="M39" s="27"/>
      <c r="N39" s="27"/>
      <c r="O39" s="27"/>
      <c r="P39" s="27"/>
      <c r="Q39" s="27"/>
      <c r="R39" s="27"/>
      <c r="S39" s="27"/>
    </row>
    <row r="40" spans="2:19">
      <c r="B40" s="17" t="s">
        <v>80</v>
      </c>
      <c r="L40" s="27"/>
      <c r="M40" s="27"/>
      <c r="N40" s="27"/>
      <c r="O40" s="27"/>
      <c r="P40" s="27"/>
      <c r="Q40" s="27"/>
      <c r="R40" s="27"/>
      <c r="S40" s="27"/>
    </row>
    <row r="41" spans="2:19">
      <c r="B41" s="56" t="s">
        <v>76</v>
      </c>
      <c r="H41" s="2" t="s">
        <v>71</v>
      </c>
      <c r="L41" s="26">
        <f>'Tarieven AD 2013-2016'!L211</f>
        <v>0</v>
      </c>
      <c r="M41" s="26">
        <f>'Tarieven AD 2013-2016'!M211</f>
        <v>0</v>
      </c>
      <c r="N41" s="26">
        <f>'Tarieven AD 2013-2016'!N211</f>
        <v>0</v>
      </c>
      <c r="O41" s="26">
        <f>'Tarieven AD 2013-2016'!O211</f>
        <v>20.862000000000002</v>
      </c>
      <c r="P41" s="26">
        <f>'Tarieven AD 2013-2016'!P211</f>
        <v>0</v>
      </c>
      <c r="Q41" s="26">
        <f>'Tarieven AD 2013-2016'!Q211</f>
        <v>0</v>
      </c>
      <c r="R41" s="26">
        <f>'Tarieven AD 2013-2016'!R211</f>
        <v>0</v>
      </c>
      <c r="S41" s="26">
        <f>'Tarieven AD 2013-2016'!S211</f>
        <v>19.3614</v>
      </c>
    </row>
    <row r="42" spans="2:19">
      <c r="B42" s="56" t="s">
        <v>77</v>
      </c>
      <c r="H42" s="2" t="s">
        <v>71</v>
      </c>
      <c r="L42" s="26">
        <f>'Tarieven AD 2013-2016'!L212</f>
        <v>0</v>
      </c>
      <c r="M42" s="26">
        <f>'Tarieven AD 2013-2016'!M212</f>
        <v>0</v>
      </c>
      <c r="N42" s="26">
        <f>'Tarieven AD 2013-2016'!N212</f>
        <v>0</v>
      </c>
      <c r="O42" s="26">
        <f>'Tarieven AD 2013-2016'!O212</f>
        <v>38.978999999999999</v>
      </c>
      <c r="P42" s="26">
        <f>'Tarieven AD 2013-2016'!P212</f>
        <v>0</v>
      </c>
      <c r="Q42" s="26">
        <f>'Tarieven AD 2013-2016'!Q212</f>
        <v>0</v>
      </c>
      <c r="R42" s="26">
        <f>'Tarieven AD 2013-2016'!R212</f>
        <v>0</v>
      </c>
      <c r="S42" s="26">
        <f>'Tarieven AD 2013-2016'!S212</f>
        <v>43.480800000000002</v>
      </c>
    </row>
    <row r="43" spans="2:19">
      <c r="B43" s="73" t="s">
        <v>78</v>
      </c>
      <c r="H43" s="2" t="s">
        <v>71</v>
      </c>
      <c r="L43" s="26">
        <f>'Tarieven AD 2013-2016'!L213</f>
        <v>0</v>
      </c>
      <c r="M43" s="26">
        <f>'Tarieven AD 2013-2016'!M213</f>
        <v>0</v>
      </c>
      <c r="N43" s="26">
        <f>'Tarieven AD 2013-2016'!N213</f>
        <v>0</v>
      </c>
      <c r="O43" s="26">
        <f>'Tarieven AD 2013-2016'!O213</f>
        <v>40.150200000000005</v>
      </c>
      <c r="P43" s="26">
        <f>'Tarieven AD 2013-2016'!P213</f>
        <v>34</v>
      </c>
      <c r="Q43" s="26">
        <f>'Tarieven AD 2013-2016'!Q213</f>
        <v>0</v>
      </c>
      <c r="R43" s="26">
        <f>'Tarieven AD 2013-2016'!R213</f>
        <v>0</v>
      </c>
      <c r="S43" s="26">
        <f>'Tarieven AD 2013-2016'!S213</f>
        <v>43.480800000000002</v>
      </c>
    </row>
    <row r="44" spans="2:19">
      <c r="B44" s="73" t="s">
        <v>79</v>
      </c>
      <c r="H44" s="2" t="s">
        <v>71</v>
      </c>
      <c r="L44" s="26">
        <f>'Tarieven AD 2013-2016'!L214</f>
        <v>50.53</v>
      </c>
      <c r="M44" s="26">
        <f>'Tarieven AD 2013-2016'!M214</f>
        <v>0</v>
      </c>
      <c r="N44" s="26">
        <f>'Tarieven AD 2013-2016'!N214</f>
        <v>0</v>
      </c>
      <c r="O44" s="26">
        <f>'Tarieven AD 2013-2016'!O214</f>
        <v>68.1858</v>
      </c>
      <c r="P44" s="26">
        <f>'Tarieven AD 2013-2016'!P214</f>
        <v>0</v>
      </c>
      <c r="Q44" s="26">
        <f>'Tarieven AD 2013-2016'!Q214</f>
        <v>0</v>
      </c>
      <c r="R44" s="26">
        <f>'Tarieven AD 2013-2016'!R214</f>
        <v>0</v>
      </c>
      <c r="S44" s="26">
        <f>'Tarieven AD 2013-2016'!S214</f>
        <v>57.791400000000003</v>
      </c>
    </row>
    <row r="45" spans="2:19">
      <c r="B45" s="56"/>
      <c r="L45" s="27"/>
      <c r="M45" s="27"/>
      <c r="N45" s="27"/>
      <c r="O45" s="27"/>
      <c r="P45" s="27"/>
      <c r="Q45" s="27"/>
      <c r="R45" s="27"/>
      <c r="S45" s="27"/>
    </row>
    <row r="46" spans="2:19">
      <c r="B46" s="9"/>
      <c r="L46" s="27"/>
      <c r="M46" s="27"/>
      <c r="N46" s="27"/>
      <c r="O46" s="27"/>
      <c r="P46" s="27"/>
      <c r="Q46" s="27"/>
      <c r="R46" s="27"/>
      <c r="S46" s="27"/>
    </row>
    <row r="47" spans="2:19">
      <c r="B47" s="9"/>
      <c r="L47" s="27"/>
      <c r="M47" s="27"/>
      <c r="N47" s="27"/>
      <c r="O47" s="27"/>
      <c r="P47" s="27"/>
      <c r="Q47" s="27"/>
      <c r="R47" s="27"/>
      <c r="S47" s="27"/>
    </row>
    <row r="48" spans="2:19">
      <c r="B48" s="9" t="s">
        <v>83</v>
      </c>
      <c r="L48" s="27"/>
      <c r="M48" s="27"/>
      <c r="N48" s="27"/>
      <c r="O48" s="27"/>
      <c r="P48" s="27"/>
      <c r="Q48" s="27"/>
      <c r="R48" s="27"/>
      <c r="S48" s="27"/>
    </row>
    <row r="49" spans="2:19">
      <c r="B49" s="9"/>
      <c r="L49" s="27"/>
      <c r="M49" s="27"/>
      <c r="N49" s="27"/>
      <c r="O49" s="27"/>
      <c r="P49" s="27"/>
      <c r="Q49" s="27"/>
      <c r="R49" s="27"/>
      <c r="S49" s="27"/>
    </row>
    <row r="50" spans="2:19">
      <c r="B50" s="17" t="s">
        <v>75</v>
      </c>
      <c r="L50" s="27"/>
      <c r="M50" s="27"/>
      <c r="N50" s="27"/>
      <c r="O50" s="27"/>
      <c r="P50" s="27"/>
      <c r="Q50" s="27"/>
      <c r="R50" s="27"/>
      <c r="S50" s="27"/>
    </row>
    <row r="51" spans="2:19">
      <c r="B51" s="73" t="s">
        <v>84</v>
      </c>
      <c r="H51" s="2" t="s">
        <v>71</v>
      </c>
      <c r="L51" s="26">
        <f>'Tarieven AD 2013-2016'!L221</f>
        <v>81.599999999999994</v>
      </c>
      <c r="M51" s="26">
        <f>'Tarieven AD 2013-2016'!M221</f>
        <v>71.52</v>
      </c>
      <c r="N51" s="26">
        <f>'Tarieven AD 2013-2016'!N221</f>
        <v>53.01</v>
      </c>
      <c r="O51" s="26">
        <f>'Tarieven AD 2013-2016'!O221</f>
        <v>72.959999999999994</v>
      </c>
      <c r="P51" s="26">
        <f>'Tarieven AD 2013-2016'!P221</f>
        <v>34</v>
      </c>
      <c r="Q51" s="26">
        <f>'Tarieven AD 2013-2016'!Q221</f>
        <v>81.174700000000001</v>
      </c>
      <c r="R51" s="26">
        <f>'Tarieven AD 2013-2016'!R221</f>
        <v>91.9</v>
      </c>
      <c r="S51" s="26">
        <f>'Tarieven AD 2013-2016'!S221</f>
        <v>72.87060000000001</v>
      </c>
    </row>
    <row r="52" spans="2:19">
      <c r="B52" s="73" t="s">
        <v>85</v>
      </c>
      <c r="H52" s="2" t="s">
        <v>71</v>
      </c>
      <c r="L52" s="26">
        <f>'Tarieven AD 2013-2016'!L222</f>
        <v>86.7</v>
      </c>
      <c r="M52" s="26">
        <f>'Tarieven AD 2013-2016'!M222</f>
        <v>71.52</v>
      </c>
      <c r="N52" s="26">
        <f>'Tarieven AD 2013-2016'!N222</f>
        <v>53.01</v>
      </c>
      <c r="O52" s="26">
        <f>'Tarieven AD 2013-2016'!O222</f>
        <v>106.07999999999998</v>
      </c>
      <c r="P52" s="26">
        <f>'Tarieven AD 2013-2016'!P222</f>
        <v>34</v>
      </c>
      <c r="Q52" s="26">
        <f>'Tarieven AD 2013-2016'!Q222</f>
        <v>76.893799999999999</v>
      </c>
      <c r="R52" s="26">
        <f>'Tarieven AD 2013-2016'!R222</f>
        <v>91.9</v>
      </c>
      <c r="S52" s="26">
        <f>'Tarieven AD 2013-2016'!S222</f>
        <v>72.87060000000001</v>
      </c>
    </row>
    <row r="53" spans="2:19">
      <c r="B53" s="73" t="s">
        <v>86</v>
      </c>
      <c r="H53" s="2" t="s">
        <v>71</v>
      </c>
      <c r="L53" s="26">
        <f>'Tarieven AD 2013-2016'!L223</f>
        <v>113.6484</v>
      </c>
      <c r="M53" s="26">
        <f>'Tarieven AD 2013-2016'!M223</f>
        <v>71.52</v>
      </c>
      <c r="N53" s="26">
        <f>'Tarieven AD 2013-2016'!N223</f>
        <v>64.17</v>
      </c>
      <c r="O53" s="26">
        <f>'Tarieven AD 2013-2016'!O223</f>
        <v>204.84</v>
      </c>
      <c r="P53" s="26">
        <f>'Tarieven AD 2013-2016'!P223</f>
        <v>59</v>
      </c>
      <c r="Q53" s="26">
        <f>'Tarieven AD 2013-2016'!Q223</f>
        <v>76.893799999999999</v>
      </c>
      <c r="R53" s="26">
        <f>'Tarieven AD 2013-2016'!R223</f>
        <v>91.9</v>
      </c>
      <c r="S53" s="26">
        <f>'Tarieven AD 2013-2016'!S223</f>
        <v>74.920199999999994</v>
      </c>
    </row>
    <row r="54" spans="2:19">
      <c r="B54" s="73" t="s">
        <v>87</v>
      </c>
      <c r="H54" s="2" t="s">
        <v>71</v>
      </c>
      <c r="L54" s="26">
        <f>'Tarieven AD 2013-2016'!L224</f>
        <v>113.6484</v>
      </c>
      <c r="M54" s="26">
        <f>'Tarieven AD 2013-2016'!M224</f>
        <v>71.52</v>
      </c>
      <c r="N54" s="26">
        <f>'Tarieven AD 2013-2016'!N224</f>
        <v>64.17</v>
      </c>
      <c r="O54" s="26">
        <f>'Tarieven AD 2013-2016'!O224</f>
        <v>204.84</v>
      </c>
      <c r="P54" s="26">
        <f>'Tarieven AD 2013-2016'!P224</f>
        <v>61.5</v>
      </c>
      <c r="Q54" s="26">
        <f>'Tarieven AD 2013-2016'!Q224</f>
        <v>131.178</v>
      </c>
      <c r="R54" s="26">
        <f>'Tarieven AD 2013-2016'!R224</f>
        <v>91.9</v>
      </c>
      <c r="S54" s="26">
        <f>'Tarieven AD 2013-2016'!S224</f>
        <v>75.725400000000008</v>
      </c>
    </row>
    <row r="55" spans="2:19">
      <c r="B55" s="18" t="s">
        <v>88</v>
      </c>
      <c r="H55" s="2" t="s">
        <v>71</v>
      </c>
      <c r="L55" s="26">
        <f>'Tarieven AD 2013-2016'!L225</f>
        <v>255</v>
      </c>
      <c r="M55" s="26">
        <f>'Tarieven AD 2013-2016'!M225</f>
        <v>88.44</v>
      </c>
      <c r="N55" s="26">
        <f>'Tarieven AD 2013-2016'!N225</f>
        <v>64.17</v>
      </c>
      <c r="O55" s="26">
        <f>'Tarieven AD 2013-2016'!O225</f>
        <v>204.84</v>
      </c>
      <c r="P55" s="26">
        <f>'Tarieven AD 2013-2016'!P225</f>
        <v>71</v>
      </c>
      <c r="Q55" s="26">
        <f>'Tarieven AD 2013-2016'!Q225</f>
        <v>131.178</v>
      </c>
      <c r="R55" s="26">
        <f>'Tarieven AD 2013-2016'!R225</f>
        <v>91.9</v>
      </c>
      <c r="S55" s="26">
        <f>'Tarieven AD 2013-2016'!S225</f>
        <v>77.299200000000013</v>
      </c>
    </row>
    <row r="56" spans="2:19">
      <c r="B56" s="73" t="s">
        <v>89</v>
      </c>
      <c r="H56" s="2" t="s">
        <v>71</v>
      </c>
      <c r="L56" s="26">
        <f>'Tarieven AD 2013-2016'!L226</f>
        <v>255</v>
      </c>
      <c r="M56" s="26">
        <f>'Tarieven AD 2013-2016'!M226</f>
        <v>88.44</v>
      </c>
      <c r="N56" s="26">
        <f>'Tarieven AD 2013-2016'!N226</f>
        <v>74.239999999999995</v>
      </c>
      <c r="O56" s="26">
        <f>'Tarieven AD 2013-2016'!O226</f>
        <v>245.04000000000002</v>
      </c>
      <c r="P56" s="26">
        <f>'Tarieven AD 2013-2016'!P226</f>
        <v>76</v>
      </c>
      <c r="Q56" s="26">
        <f>'Tarieven AD 2013-2016'!Q226</f>
        <v>131.178</v>
      </c>
      <c r="R56" s="26">
        <f>'Tarieven AD 2013-2016'!R226</f>
        <v>91.9</v>
      </c>
      <c r="S56" s="26">
        <f>'Tarieven AD 2013-2016'!S226</f>
        <v>79.348800000000011</v>
      </c>
    </row>
    <row r="57" spans="2:19">
      <c r="B57" s="73" t="s">
        <v>90</v>
      </c>
      <c r="H57" s="2" t="s">
        <v>71</v>
      </c>
      <c r="L57" s="26">
        <f>'Tarieven AD 2013-2016'!L227</f>
        <v>255</v>
      </c>
      <c r="M57" s="26">
        <f>'Tarieven AD 2013-2016'!M227</f>
        <v>107.39999999999999</v>
      </c>
      <c r="N57" s="26">
        <f>'Tarieven AD 2013-2016'!N227</f>
        <v>74.239999999999995</v>
      </c>
      <c r="O57" s="26">
        <f>'Tarieven AD 2013-2016'!O227</f>
        <v>245.04000000000002</v>
      </c>
      <c r="P57" s="26">
        <f>'Tarieven AD 2013-2016'!P227</f>
        <v>76</v>
      </c>
      <c r="Q57" s="26">
        <f>'Tarieven AD 2013-2016'!Q227</f>
        <v>131.178</v>
      </c>
      <c r="R57" s="26">
        <f>'Tarieven AD 2013-2016'!R227</f>
        <v>91.9</v>
      </c>
      <c r="S57" s="26">
        <f>'Tarieven AD 2013-2016'!S227</f>
        <v>85.460999999999999</v>
      </c>
    </row>
    <row r="58" spans="2:19">
      <c r="B58" s="73" t="s">
        <v>91</v>
      </c>
      <c r="H58" s="2" t="s">
        <v>71</v>
      </c>
      <c r="L58" s="26">
        <f>'Tarieven AD 2013-2016'!L228</f>
        <v>255</v>
      </c>
      <c r="M58" s="26">
        <f>'Tarieven AD 2013-2016'!M228</f>
        <v>107.39999999999999</v>
      </c>
      <c r="N58" s="26">
        <f>'Tarieven AD 2013-2016'!N228</f>
        <v>75.38</v>
      </c>
      <c r="O58" s="26">
        <f>'Tarieven AD 2013-2016'!O228</f>
        <v>245.04000000000002</v>
      </c>
      <c r="P58" s="26">
        <f>'Tarieven AD 2013-2016'!P228</f>
        <v>0</v>
      </c>
      <c r="Q58" s="26">
        <f>'Tarieven AD 2013-2016'!Q228</f>
        <v>131.178</v>
      </c>
      <c r="R58" s="26">
        <f>'Tarieven AD 2013-2016'!R228</f>
        <v>91.9</v>
      </c>
      <c r="S58" s="26">
        <f>'Tarieven AD 2013-2016'!S228</f>
        <v>85.460999999999999</v>
      </c>
    </row>
    <row r="59" spans="2:19">
      <c r="B59" s="56" t="s">
        <v>92</v>
      </c>
      <c r="H59" s="2" t="s">
        <v>71</v>
      </c>
      <c r="L59" s="26">
        <f>'Tarieven AD 2013-2016'!L229</f>
        <v>0</v>
      </c>
      <c r="M59" s="26">
        <f>'Tarieven AD 2013-2016'!M229</f>
        <v>107.39999999999999</v>
      </c>
      <c r="N59" s="26">
        <f>'Tarieven AD 2013-2016'!N229</f>
        <v>75.38</v>
      </c>
      <c r="O59" s="26">
        <f>'Tarieven AD 2013-2016'!O229</f>
        <v>245.04000000000002</v>
      </c>
      <c r="P59" s="26">
        <f>'Tarieven AD 2013-2016'!P229</f>
        <v>0</v>
      </c>
      <c r="Q59" s="26">
        <f>'Tarieven AD 2013-2016'!Q229</f>
        <v>131.178</v>
      </c>
      <c r="R59" s="26">
        <f>'Tarieven AD 2013-2016'!R229</f>
        <v>91.9</v>
      </c>
      <c r="S59" s="26">
        <f>'Tarieven AD 2013-2016'!S229</f>
        <v>85.460999999999999</v>
      </c>
    </row>
    <row r="60" spans="2:19">
      <c r="B60" s="56" t="s">
        <v>93</v>
      </c>
      <c r="H60" s="2" t="s">
        <v>71</v>
      </c>
      <c r="L60" s="26">
        <f>'Tarieven AD 2013-2016'!L230</f>
        <v>0</v>
      </c>
      <c r="M60" s="26">
        <f>'Tarieven AD 2013-2016'!M230</f>
        <v>0</v>
      </c>
      <c r="N60" s="26">
        <f>'Tarieven AD 2013-2016'!N230</f>
        <v>79.680000000000007</v>
      </c>
      <c r="O60" s="26">
        <f>'Tarieven AD 2013-2016'!O230</f>
        <v>245.04000000000002</v>
      </c>
      <c r="P60" s="26">
        <f>'Tarieven AD 2013-2016'!P230</f>
        <v>0</v>
      </c>
      <c r="Q60" s="26">
        <f>'Tarieven AD 2013-2016'!Q230</f>
        <v>131.178</v>
      </c>
      <c r="R60" s="26">
        <f>'Tarieven AD 2013-2016'!R230</f>
        <v>91.9</v>
      </c>
      <c r="S60" s="26">
        <f>'Tarieven AD 2013-2016'!S230</f>
        <v>85.460999999999999</v>
      </c>
    </row>
    <row r="61" spans="2:19">
      <c r="B61" s="56"/>
      <c r="L61" s="27"/>
      <c r="M61" s="27"/>
      <c r="N61" s="27"/>
      <c r="O61" s="27"/>
      <c r="P61" s="27"/>
      <c r="Q61" s="27"/>
      <c r="R61" s="27"/>
      <c r="S61" s="27"/>
    </row>
    <row r="62" spans="2:19">
      <c r="B62" s="17" t="s">
        <v>80</v>
      </c>
      <c r="L62" s="27"/>
      <c r="M62" s="27"/>
      <c r="N62" s="27"/>
      <c r="O62" s="27"/>
      <c r="P62" s="27"/>
      <c r="Q62" s="27"/>
      <c r="R62" s="27"/>
      <c r="S62" s="27"/>
    </row>
    <row r="63" spans="2:19">
      <c r="B63" s="73" t="s">
        <v>84</v>
      </c>
      <c r="H63" s="2" t="s">
        <v>71</v>
      </c>
      <c r="L63" s="26">
        <f>'Tarieven AD 2013-2016'!L233</f>
        <v>255</v>
      </c>
      <c r="M63" s="26">
        <f>'Tarieven AD 2013-2016'!M233</f>
        <v>140.04</v>
      </c>
      <c r="N63" s="26">
        <f>'Tarieven AD 2013-2016'!N233</f>
        <v>53.01</v>
      </c>
      <c r="O63" s="26">
        <f>'Tarieven AD 2013-2016'!O233</f>
        <v>72.959999999999994</v>
      </c>
      <c r="P63" s="26">
        <f>'Tarieven AD 2013-2016'!P233</f>
        <v>104.5</v>
      </c>
      <c r="Q63" s="26">
        <f>'Tarieven AD 2013-2016'!Q233</f>
        <v>131.178</v>
      </c>
      <c r="R63" s="26">
        <f>'Tarieven AD 2013-2016'!R233</f>
        <v>91.9</v>
      </c>
      <c r="S63" s="26">
        <f>'Tarieven AD 2013-2016'!S233</f>
        <v>72.87060000000001</v>
      </c>
    </row>
    <row r="64" spans="2:19">
      <c r="B64" s="73" t="s">
        <v>85</v>
      </c>
      <c r="H64" s="2" t="s">
        <v>71</v>
      </c>
      <c r="L64" s="26">
        <f>'Tarieven AD 2013-2016'!L234</f>
        <v>255</v>
      </c>
      <c r="M64" s="26">
        <f>'Tarieven AD 2013-2016'!M234</f>
        <v>140.04</v>
      </c>
      <c r="N64" s="26">
        <f>'Tarieven AD 2013-2016'!N234</f>
        <v>53.01</v>
      </c>
      <c r="O64" s="26">
        <f>'Tarieven AD 2013-2016'!O234</f>
        <v>106.07999999999998</v>
      </c>
      <c r="P64" s="26">
        <f>'Tarieven AD 2013-2016'!P234</f>
        <v>104.5</v>
      </c>
      <c r="Q64" s="26">
        <f>'Tarieven AD 2013-2016'!Q234</f>
        <v>131.178</v>
      </c>
      <c r="R64" s="26">
        <f>'Tarieven AD 2013-2016'!R234</f>
        <v>91.9</v>
      </c>
      <c r="S64" s="26">
        <f>'Tarieven AD 2013-2016'!S234</f>
        <v>72.87060000000001</v>
      </c>
    </row>
    <row r="65" spans="2:19">
      <c r="B65" s="73" t="s">
        <v>86</v>
      </c>
      <c r="H65" s="2" t="s">
        <v>71</v>
      </c>
      <c r="L65" s="26">
        <f>'Tarieven AD 2013-2016'!L235</f>
        <v>255</v>
      </c>
      <c r="M65" s="26">
        <f>'Tarieven AD 2013-2016'!M235</f>
        <v>171.12</v>
      </c>
      <c r="N65" s="26">
        <f>'Tarieven AD 2013-2016'!N235</f>
        <v>64.17</v>
      </c>
      <c r="O65" s="26">
        <f>'Tarieven AD 2013-2016'!O235</f>
        <v>204.84</v>
      </c>
      <c r="P65" s="26">
        <f>'Tarieven AD 2013-2016'!P235</f>
        <v>120</v>
      </c>
      <c r="Q65" s="26">
        <f>'Tarieven AD 2013-2016'!Q235</f>
        <v>131.178</v>
      </c>
      <c r="R65" s="26">
        <f>'Tarieven AD 2013-2016'!R235</f>
        <v>91.9</v>
      </c>
      <c r="S65" s="26">
        <f>'Tarieven AD 2013-2016'!S235</f>
        <v>74.920199999999994</v>
      </c>
    </row>
    <row r="66" spans="2:19">
      <c r="B66" s="73" t="s">
        <v>87</v>
      </c>
      <c r="H66" s="2" t="s">
        <v>71</v>
      </c>
      <c r="L66" s="26">
        <f>'Tarieven AD 2013-2016'!L236</f>
        <v>255</v>
      </c>
      <c r="M66" s="26">
        <f>'Tarieven AD 2013-2016'!M236</f>
        <v>171.12</v>
      </c>
      <c r="N66" s="26">
        <f>'Tarieven AD 2013-2016'!N236</f>
        <v>64.17</v>
      </c>
      <c r="O66" s="26">
        <f>'Tarieven AD 2013-2016'!O236</f>
        <v>204.84</v>
      </c>
      <c r="P66" s="26">
        <f>'Tarieven AD 2013-2016'!P236</f>
        <v>128</v>
      </c>
      <c r="Q66" s="26">
        <f>'Tarieven AD 2013-2016'!Q236</f>
        <v>131.178</v>
      </c>
      <c r="R66" s="26">
        <f>'Tarieven AD 2013-2016'!R236</f>
        <v>91.9</v>
      </c>
      <c r="S66" s="26">
        <f>'Tarieven AD 2013-2016'!S236</f>
        <v>75.725400000000008</v>
      </c>
    </row>
    <row r="67" spans="2:19">
      <c r="B67" s="18" t="s">
        <v>88</v>
      </c>
      <c r="H67" s="2" t="s">
        <v>71</v>
      </c>
      <c r="L67" s="26">
        <f>'Tarieven AD 2013-2016'!L237</f>
        <v>255</v>
      </c>
      <c r="M67" s="26">
        <f>'Tarieven AD 2013-2016'!M237</f>
        <v>171.12</v>
      </c>
      <c r="N67" s="26">
        <f>'Tarieven AD 2013-2016'!N237</f>
        <v>64.17</v>
      </c>
      <c r="O67" s="26">
        <f>'Tarieven AD 2013-2016'!O237</f>
        <v>204.84</v>
      </c>
      <c r="P67" s="26">
        <f>'Tarieven AD 2013-2016'!P237</f>
        <v>136</v>
      </c>
      <c r="Q67" s="26">
        <f>'Tarieven AD 2013-2016'!Q237</f>
        <v>131.178</v>
      </c>
      <c r="R67" s="26">
        <f>'Tarieven AD 2013-2016'!R237</f>
        <v>91.9</v>
      </c>
      <c r="S67" s="26">
        <f>'Tarieven AD 2013-2016'!S237</f>
        <v>77.299200000000013</v>
      </c>
    </row>
    <row r="68" spans="2:19">
      <c r="B68" s="73" t="s">
        <v>89</v>
      </c>
      <c r="H68" s="2" t="s">
        <v>71</v>
      </c>
      <c r="L68" s="26">
        <f>'Tarieven AD 2013-2016'!L238</f>
        <v>255</v>
      </c>
      <c r="M68" s="26">
        <f>'Tarieven AD 2013-2016'!M238</f>
        <v>225.48000000000002</v>
      </c>
      <c r="N68" s="26">
        <f>'Tarieven AD 2013-2016'!N238</f>
        <v>74.239999999999995</v>
      </c>
      <c r="O68" s="26">
        <f>'Tarieven AD 2013-2016'!O238</f>
        <v>245.04000000000002</v>
      </c>
      <c r="P68" s="26">
        <f>'Tarieven AD 2013-2016'!P238</f>
        <v>149</v>
      </c>
      <c r="Q68" s="26">
        <f>'Tarieven AD 2013-2016'!Q238</f>
        <v>131.178</v>
      </c>
      <c r="R68" s="26">
        <f>'Tarieven AD 2013-2016'!R238</f>
        <v>91.9</v>
      </c>
      <c r="S68" s="26">
        <f>'Tarieven AD 2013-2016'!S238</f>
        <v>79.348800000000011</v>
      </c>
    </row>
    <row r="69" spans="2:19">
      <c r="B69" s="73" t="s">
        <v>90</v>
      </c>
      <c r="H69" s="2" t="s">
        <v>71</v>
      </c>
      <c r="L69" s="26">
        <f>'Tarieven AD 2013-2016'!L239</f>
        <v>255</v>
      </c>
      <c r="M69" s="26">
        <f>'Tarieven AD 2013-2016'!M239</f>
        <v>225.48000000000002</v>
      </c>
      <c r="N69" s="26">
        <f>'Tarieven AD 2013-2016'!N239</f>
        <v>74.239999999999995</v>
      </c>
      <c r="O69" s="26">
        <f>'Tarieven AD 2013-2016'!O239</f>
        <v>245.04000000000002</v>
      </c>
      <c r="P69" s="26">
        <f>'Tarieven AD 2013-2016'!P239</f>
        <v>151</v>
      </c>
      <c r="Q69" s="26">
        <f>'Tarieven AD 2013-2016'!Q239</f>
        <v>131.178</v>
      </c>
      <c r="R69" s="26">
        <f>'Tarieven AD 2013-2016'!R239</f>
        <v>91.9</v>
      </c>
      <c r="S69" s="26">
        <f>'Tarieven AD 2013-2016'!S239</f>
        <v>85.460999999999999</v>
      </c>
    </row>
    <row r="70" spans="2:19">
      <c r="B70" s="73" t="s">
        <v>91</v>
      </c>
      <c r="H70" s="2" t="s">
        <v>71</v>
      </c>
      <c r="L70" s="26">
        <f>'Tarieven AD 2013-2016'!L240</f>
        <v>255</v>
      </c>
      <c r="M70" s="26">
        <f>'Tarieven AD 2013-2016'!M240</f>
        <v>225.48000000000002</v>
      </c>
      <c r="N70" s="26">
        <f>'Tarieven AD 2013-2016'!N240</f>
        <v>75.38</v>
      </c>
      <c r="O70" s="26">
        <f>'Tarieven AD 2013-2016'!O240</f>
        <v>245.04000000000002</v>
      </c>
      <c r="P70" s="26">
        <f>'Tarieven AD 2013-2016'!P240</f>
        <v>151</v>
      </c>
      <c r="Q70" s="26">
        <f>'Tarieven AD 2013-2016'!Q240</f>
        <v>131.178</v>
      </c>
      <c r="R70" s="26">
        <f>'Tarieven AD 2013-2016'!R240</f>
        <v>91.9</v>
      </c>
      <c r="S70" s="26">
        <f>'Tarieven AD 2013-2016'!S240</f>
        <v>85.460999999999999</v>
      </c>
    </row>
    <row r="71" spans="2:19">
      <c r="B71" s="56" t="s">
        <v>92</v>
      </c>
      <c r="H71" s="2" t="s">
        <v>71</v>
      </c>
      <c r="L71" s="26">
        <f>'Tarieven AD 2013-2016'!L241</f>
        <v>0</v>
      </c>
      <c r="M71" s="26">
        <f>'Tarieven AD 2013-2016'!M241</f>
        <v>225.48000000000002</v>
      </c>
      <c r="N71" s="26">
        <f>'Tarieven AD 2013-2016'!N241</f>
        <v>75.38</v>
      </c>
      <c r="O71" s="26">
        <f>'Tarieven AD 2013-2016'!O241</f>
        <v>245.04000000000002</v>
      </c>
      <c r="P71" s="26">
        <f>'Tarieven AD 2013-2016'!P241</f>
        <v>151</v>
      </c>
      <c r="Q71" s="26">
        <f>'Tarieven AD 2013-2016'!Q241</f>
        <v>131.178</v>
      </c>
      <c r="R71" s="26">
        <f>'Tarieven AD 2013-2016'!R241</f>
        <v>91.9</v>
      </c>
      <c r="S71" s="26">
        <f>'Tarieven AD 2013-2016'!S241</f>
        <v>85.460999999999999</v>
      </c>
    </row>
    <row r="72" spans="2:19">
      <c r="B72" s="56" t="s">
        <v>93</v>
      </c>
      <c r="H72" s="2" t="s">
        <v>71</v>
      </c>
      <c r="L72" s="26">
        <f>'Tarieven AD 2013-2016'!L242</f>
        <v>0</v>
      </c>
      <c r="M72" s="26">
        <f>'Tarieven AD 2013-2016'!M242</f>
        <v>225.48000000000002</v>
      </c>
      <c r="N72" s="26">
        <f>'Tarieven AD 2013-2016'!N242</f>
        <v>79.680000000000007</v>
      </c>
      <c r="O72" s="26">
        <f>'Tarieven AD 2013-2016'!O242</f>
        <v>245.04000000000002</v>
      </c>
      <c r="P72" s="26">
        <f>'Tarieven AD 2013-2016'!P242</f>
        <v>151</v>
      </c>
      <c r="Q72" s="26">
        <f>'Tarieven AD 2013-2016'!Q242</f>
        <v>131.178</v>
      </c>
      <c r="R72" s="26">
        <f>'Tarieven AD 2013-2016'!R242</f>
        <v>91.9</v>
      </c>
      <c r="S72" s="26">
        <f>'Tarieven AD 2013-2016'!S242</f>
        <v>85.460999999999999</v>
      </c>
    </row>
    <row r="73" spans="2:19">
      <c r="B73" s="56"/>
      <c r="L73" s="27"/>
      <c r="M73" s="27"/>
      <c r="N73" s="27"/>
      <c r="O73" s="27"/>
      <c r="P73" s="27"/>
      <c r="Q73" s="27"/>
      <c r="R73" s="27"/>
      <c r="S73" s="27"/>
    </row>
    <row r="74" spans="2:19">
      <c r="B74" s="20"/>
      <c r="L74" s="27"/>
      <c r="M74" s="27"/>
      <c r="N74" s="27"/>
      <c r="O74" s="27"/>
      <c r="P74" s="27"/>
      <c r="Q74" s="27"/>
      <c r="R74" s="27"/>
      <c r="S74" s="27"/>
    </row>
    <row r="75" spans="2:19">
      <c r="B75" s="20"/>
      <c r="L75" s="27"/>
      <c r="M75" s="27"/>
      <c r="N75" s="27"/>
      <c r="O75" s="27"/>
      <c r="P75" s="27"/>
      <c r="Q75" s="27"/>
      <c r="R75" s="27"/>
      <c r="S75" s="27"/>
    </row>
    <row r="76" spans="2:19">
      <c r="B76" s="20"/>
      <c r="L76" s="27"/>
      <c r="M76" s="27"/>
      <c r="N76" s="27"/>
      <c r="O76" s="27"/>
      <c r="P76" s="27"/>
      <c r="Q76" s="27"/>
      <c r="R76" s="27"/>
      <c r="S76" s="27"/>
    </row>
    <row r="77" spans="2:19">
      <c r="B77" s="20"/>
      <c r="L77" s="27"/>
      <c r="M77" s="27"/>
      <c r="N77" s="27"/>
      <c r="O77" s="27"/>
      <c r="P77" s="27"/>
      <c r="Q77" s="27"/>
      <c r="R77" s="27"/>
      <c r="S77" s="27"/>
    </row>
    <row r="78" spans="2:19">
      <c r="B78" s="9" t="s">
        <v>94</v>
      </c>
      <c r="L78" s="27"/>
      <c r="M78" s="27"/>
      <c r="N78" s="27"/>
      <c r="O78" s="27"/>
      <c r="P78" s="27"/>
      <c r="Q78" s="27"/>
      <c r="R78" s="27"/>
      <c r="S78" s="27"/>
    </row>
    <row r="79" spans="2:19">
      <c r="B79" s="9"/>
      <c r="L79" s="27"/>
      <c r="M79" s="27"/>
      <c r="N79" s="27"/>
      <c r="O79" s="27"/>
      <c r="P79" s="27"/>
      <c r="Q79" s="27"/>
      <c r="R79" s="27"/>
      <c r="S79" s="27"/>
    </row>
    <row r="80" spans="2:19">
      <c r="B80" s="17" t="s">
        <v>75</v>
      </c>
      <c r="L80" s="27"/>
      <c r="M80" s="27"/>
      <c r="N80" s="27"/>
      <c r="O80" s="27"/>
      <c r="P80" s="27"/>
      <c r="Q80" s="27"/>
      <c r="R80" s="27"/>
      <c r="S80" s="27"/>
    </row>
    <row r="81" spans="2:19">
      <c r="B81" s="56" t="s">
        <v>76</v>
      </c>
      <c r="H81" s="2" t="s">
        <v>71</v>
      </c>
      <c r="L81" s="28">
        <f>'Tarieven AD 2013-2016'!L251</f>
        <v>632.4</v>
      </c>
      <c r="M81" s="28">
        <f>'Tarieven AD 2013-2016'!M251</f>
        <v>723</v>
      </c>
      <c r="N81" s="28">
        <f>'Tarieven AD 2013-2016'!N251</f>
        <v>601.83000000000004</v>
      </c>
      <c r="O81" s="28">
        <f>'Tarieven AD 2013-2016'!O251</f>
        <v>779.6</v>
      </c>
      <c r="P81" s="28">
        <f>'Tarieven AD 2013-2016'!P251</f>
        <v>495</v>
      </c>
      <c r="Q81" s="28">
        <f>'Tarieven AD 2013-2016'!Q251</f>
        <v>1084.72</v>
      </c>
      <c r="R81" s="28">
        <f>'Tarieven AD 2013-2016'!R251</f>
        <v>838.76</v>
      </c>
      <c r="S81" s="28">
        <f>'Tarieven AD 2013-2016'!S251</f>
        <v>650</v>
      </c>
    </row>
    <row r="82" spans="2:19">
      <c r="B82" s="56" t="s">
        <v>77</v>
      </c>
      <c r="H82" s="2" t="s">
        <v>71</v>
      </c>
      <c r="L82" s="28">
        <f>'Tarieven AD 2013-2016'!L252</f>
        <v>1122</v>
      </c>
      <c r="M82" s="28">
        <f>'Tarieven AD 2013-2016'!M252</f>
        <v>1319</v>
      </c>
      <c r="N82" s="28">
        <f>'Tarieven AD 2013-2016'!N252</f>
        <v>1140.3</v>
      </c>
      <c r="O82" s="28">
        <f>'Tarieven AD 2013-2016'!O252</f>
        <v>1556</v>
      </c>
      <c r="P82" s="28">
        <f>'Tarieven AD 2013-2016'!P252</f>
        <v>1160</v>
      </c>
      <c r="Q82" s="28">
        <f>'Tarieven AD 2013-2016'!Q252</f>
        <v>2062.25</v>
      </c>
      <c r="R82" s="28">
        <f>'Tarieven AD 2013-2016'!R252</f>
        <v>2161.61</v>
      </c>
      <c r="S82" s="28">
        <f>'Tarieven AD 2013-2016'!S252</f>
        <v>1460</v>
      </c>
    </row>
    <row r="83" spans="2:19">
      <c r="B83" s="73" t="s">
        <v>78</v>
      </c>
      <c r="H83" s="2" t="s">
        <v>71</v>
      </c>
      <c r="L83" s="28">
        <f>'Tarieven AD 2013-2016'!L253</f>
        <v>1122</v>
      </c>
      <c r="M83" s="28">
        <f>'Tarieven AD 2013-2016'!M253</f>
        <v>1319</v>
      </c>
      <c r="N83" s="28">
        <f>'Tarieven AD 2013-2016'!N253</f>
        <v>1167.58</v>
      </c>
      <c r="O83" s="28">
        <f>'Tarieven AD 2013-2016'!O253</f>
        <v>1556</v>
      </c>
      <c r="P83" s="28">
        <f>'Tarieven AD 2013-2016'!P253</f>
        <v>1160</v>
      </c>
      <c r="Q83" s="28">
        <f>'Tarieven AD 2013-2016'!Q253</f>
        <v>2224.4299999999998</v>
      </c>
      <c r="R83" s="28">
        <f>'Tarieven AD 2013-2016'!R253</f>
        <v>3009.6800000000003</v>
      </c>
      <c r="S83" s="28">
        <f>'Tarieven AD 2013-2016'!S253</f>
        <v>1460</v>
      </c>
    </row>
    <row r="84" spans="2:19">
      <c r="B84" s="73" t="s">
        <v>79</v>
      </c>
      <c r="H84" s="2" t="s">
        <v>71</v>
      </c>
      <c r="L84" s="28">
        <f>'Tarieven AD 2013-2016'!L254</f>
        <v>1530</v>
      </c>
      <c r="M84" s="28">
        <f>'Tarieven AD 2013-2016'!M254</f>
        <v>1677</v>
      </c>
      <c r="N84" s="28">
        <f>'Tarieven AD 2013-2016'!N254</f>
        <v>1604.88</v>
      </c>
      <c r="O84" s="28">
        <f>'Tarieven AD 2013-2016'!O254</f>
        <v>2299</v>
      </c>
      <c r="P84" s="28">
        <f>'Tarieven AD 2013-2016'!P254</f>
        <v>1675</v>
      </c>
      <c r="Q84" s="28">
        <f>'Tarieven AD 2013-2016'!Q254</f>
        <v>3631.33</v>
      </c>
      <c r="R84" s="28">
        <f>'Tarieven AD 2013-2016'!R254</f>
        <v>3113.3</v>
      </c>
      <c r="S84" s="28">
        <f>'Tarieven AD 2013-2016'!S254</f>
        <v>1940</v>
      </c>
    </row>
    <row r="85" spans="2:19">
      <c r="B85" s="56"/>
      <c r="L85" s="29"/>
      <c r="M85" s="29"/>
      <c r="N85" s="27"/>
      <c r="O85" s="27"/>
      <c r="P85" s="29"/>
      <c r="Q85" s="29"/>
      <c r="R85" s="29"/>
      <c r="S85" s="29"/>
    </row>
    <row r="86" spans="2:19">
      <c r="B86" s="17" t="s">
        <v>80</v>
      </c>
      <c r="L86" s="29"/>
      <c r="M86" s="29"/>
      <c r="N86" s="27"/>
      <c r="O86" s="27"/>
      <c r="P86" s="29"/>
      <c r="Q86" s="29"/>
      <c r="R86" s="29"/>
      <c r="S86" s="29"/>
    </row>
    <row r="87" spans="2:19">
      <c r="B87" s="56" t="s">
        <v>76</v>
      </c>
      <c r="H87" s="2" t="s">
        <v>71</v>
      </c>
      <c r="L87" s="28">
        <f>'Tarieven AD 2013-2016'!L257</f>
        <v>0</v>
      </c>
      <c r="M87" s="28">
        <f>'Tarieven AD 2013-2016'!M257</f>
        <v>0</v>
      </c>
      <c r="N87" s="28">
        <f>'Tarieven AD 2013-2016'!N257</f>
        <v>0</v>
      </c>
      <c r="O87" s="28">
        <f>'Tarieven AD 2013-2016'!O257</f>
        <v>779.6</v>
      </c>
      <c r="P87" s="28">
        <f>'Tarieven AD 2013-2016'!P257</f>
        <v>0</v>
      </c>
      <c r="Q87" s="28">
        <f>'Tarieven AD 2013-2016'!Q257</f>
        <v>0</v>
      </c>
      <c r="R87" s="28">
        <f>'Tarieven AD 2013-2016'!R257</f>
        <v>0</v>
      </c>
      <c r="S87" s="28">
        <f>'Tarieven AD 2013-2016'!S257</f>
        <v>650</v>
      </c>
    </row>
    <row r="88" spans="2:19">
      <c r="B88" s="56" t="s">
        <v>77</v>
      </c>
      <c r="H88" s="2" t="s">
        <v>71</v>
      </c>
      <c r="L88" s="28">
        <f>'Tarieven AD 2013-2016'!L258</f>
        <v>0</v>
      </c>
      <c r="M88" s="28">
        <f>'Tarieven AD 2013-2016'!M258</f>
        <v>0</v>
      </c>
      <c r="N88" s="28">
        <f>'Tarieven AD 2013-2016'!N258</f>
        <v>0</v>
      </c>
      <c r="O88" s="28">
        <f>'Tarieven AD 2013-2016'!O258</f>
        <v>1556</v>
      </c>
      <c r="P88" s="28">
        <f>'Tarieven AD 2013-2016'!P258</f>
        <v>0</v>
      </c>
      <c r="Q88" s="28">
        <f>'Tarieven AD 2013-2016'!Q258</f>
        <v>0</v>
      </c>
      <c r="R88" s="28">
        <f>'Tarieven AD 2013-2016'!R258</f>
        <v>0</v>
      </c>
      <c r="S88" s="28">
        <f>'Tarieven AD 2013-2016'!S258</f>
        <v>1460</v>
      </c>
    </row>
    <row r="89" spans="2:19">
      <c r="B89" s="73" t="s">
        <v>78</v>
      </c>
      <c r="H89" s="2" t="s">
        <v>71</v>
      </c>
      <c r="L89" s="28">
        <f>'Tarieven AD 2013-2016'!L259</f>
        <v>0</v>
      </c>
      <c r="M89" s="28">
        <f>'Tarieven AD 2013-2016'!M259</f>
        <v>0</v>
      </c>
      <c r="N89" s="28">
        <f>'Tarieven AD 2013-2016'!N259</f>
        <v>0</v>
      </c>
      <c r="O89" s="28">
        <f>'Tarieven AD 2013-2016'!O259</f>
        <v>1556</v>
      </c>
      <c r="P89" s="28">
        <f>'Tarieven AD 2013-2016'!P259</f>
        <v>0</v>
      </c>
      <c r="Q89" s="28">
        <f>'Tarieven AD 2013-2016'!Q259</f>
        <v>0</v>
      </c>
      <c r="R89" s="28">
        <f>'Tarieven AD 2013-2016'!R259</f>
        <v>0</v>
      </c>
      <c r="S89" s="28">
        <f>'Tarieven AD 2013-2016'!S259</f>
        <v>1460</v>
      </c>
    </row>
    <row r="90" spans="2:19">
      <c r="B90" s="73" t="s">
        <v>79</v>
      </c>
      <c r="H90" s="2" t="s">
        <v>71</v>
      </c>
      <c r="L90" s="28">
        <f>'Tarieven AD 2013-2016'!L260</f>
        <v>0</v>
      </c>
      <c r="M90" s="28">
        <f>'Tarieven AD 2013-2016'!M260</f>
        <v>0</v>
      </c>
      <c r="N90" s="28">
        <f>'Tarieven AD 2013-2016'!N260</f>
        <v>0</v>
      </c>
      <c r="O90" s="28">
        <f>'Tarieven AD 2013-2016'!O260</f>
        <v>2299</v>
      </c>
      <c r="P90" s="28">
        <f>'Tarieven AD 2013-2016'!P260</f>
        <v>0</v>
      </c>
      <c r="Q90" s="28">
        <f>'Tarieven AD 2013-2016'!Q260</f>
        <v>0</v>
      </c>
      <c r="R90" s="28">
        <f>'Tarieven AD 2013-2016'!R260</f>
        <v>0</v>
      </c>
      <c r="S90" s="28">
        <f>'Tarieven AD 2013-2016'!S260</f>
        <v>1940</v>
      </c>
    </row>
    <row r="91" spans="2:19">
      <c r="B91" s="56"/>
      <c r="L91" s="29"/>
      <c r="M91" s="29"/>
      <c r="N91" s="27"/>
      <c r="O91" s="27"/>
      <c r="P91" s="29"/>
      <c r="Q91" s="29"/>
      <c r="R91" s="29"/>
      <c r="S91" s="29"/>
    </row>
    <row r="92" spans="2:19">
      <c r="B92" s="9"/>
      <c r="L92" s="29"/>
      <c r="M92" s="29"/>
      <c r="N92" s="27"/>
      <c r="O92" s="27"/>
      <c r="P92" s="29"/>
      <c r="Q92" s="29"/>
      <c r="R92" s="29"/>
      <c r="S92" s="29"/>
    </row>
    <row r="93" spans="2:19">
      <c r="B93" s="9"/>
      <c r="L93" s="29"/>
      <c r="M93" s="29"/>
      <c r="N93" s="27"/>
      <c r="O93" s="27"/>
      <c r="P93" s="29"/>
      <c r="Q93" s="29"/>
      <c r="R93" s="29"/>
      <c r="S93" s="29"/>
    </row>
    <row r="94" spans="2:19">
      <c r="B94" s="9" t="s">
        <v>95</v>
      </c>
      <c r="L94" s="29"/>
      <c r="M94" s="29"/>
      <c r="N94" s="27"/>
      <c r="O94" s="27"/>
      <c r="P94" s="29"/>
      <c r="Q94" s="29"/>
      <c r="R94" s="29"/>
      <c r="S94" s="29"/>
    </row>
    <row r="95" spans="2:19">
      <c r="B95" s="9"/>
      <c r="L95" s="29"/>
      <c r="M95" s="29"/>
      <c r="N95" s="27"/>
      <c r="O95" s="27"/>
      <c r="P95" s="29"/>
      <c r="Q95" s="29"/>
      <c r="R95" s="29"/>
      <c r="S95" s="29"/>
    </row>
    <row r="96" spans="2:19">
      <c r="B96" s="17" t="s">
        <v>75</v>
      </c>
      <c r="L96" s="29"/>
      <c r="M96" s="29"/>
      <c r="N96" s="27"/>
      <c r="O96" s="27"/>
      <c r="P96" s="29"/>
      <c r="Q96" s="29"/>
      <c r="R96" s="29"/>
      <c r="S96" s="29"/>
    </row>
    <row r="97" spans="2:19">
      <c r="B97" s="56" t="s">
        <v>76</v>
      </c>
      <c r="H97" s="2" t="s">
        <v>71</v>
      </c>
      <c r="L97" s="28">
        <f>'Tarieven AD 2013-2016'!L267</f>
        <v>18.739999999999998</v>
      </c>
      <c r="M97" s="28">
        <f>'Tarieven AD 2013-2016'!M267</f>
        <v>26.2</v>
      </c>
      <c r="N97" s="28">
        <f>'Tarieven AD 2013-2016'!N267</f>
        <v>18.04</v>
      </c>
      <c r="O97" s="28">
        <f>'Tarieven AD 2013-2016'!O267</f>
        <v>30.2</v>
      </c>
      <c r="P97" s="28">
        <f>'Tarieven AD 2013-2016'!P267</f>
        <v>13.1</v>
      </c>
      <c r="Q97" s="28">
        <f>'Tarieven AD 2013-2016'!Q267</f>
        <v>51.14</v>
      </c>
      <c r="R97" s="28">
        <f>'Tarieven AD 2013-2016'!R267</f>
        <v>50.910000000000004</v>
      </c>
      <c r="S97" s="28">
        <f>'Tarieven AD 2013-2016'!S267</f>
        <v>23.6</v>
      </c>
    </row>
    <row r="98" spans="2:19">
      <c r="B98" s="56" t="s">
        <v>77</v>
      </c>
      <c r="H98" s="2" t="s">
        <v>71</v>
      </c>
      <c r="L98" s="28">
        <f>'Tarieven AD 2013-2016'!L268</f>
        <v>20.27</v>
      </c>
      <c r="M98" s="28">
        <f>'Tarieven AD 2013-2016'!M268</f>
        <v>27.8</v>
      </c>
      <c r="N98" s="28">
        <f>'Tarieven AD 2013-2016'!N268</f>
        <v>22.26</v>
      </c>
      <c r="O98" s="28">
        <f>'Tarieven AD 2013-2016'!O268</f>
        <v>36.1</v>
      </c>
      <c r="P98" s="28">
        <f>'Tarieven AD 2013-2016'!P268</f>
        <v>20.5</v>
      </c>
      <c r="Q98" s="28">
        <f>'Tarieven AD 2013-2016'!Q268</f>
        <v>51.14</v>
      </c>
      <c r="R98" s="28">
        <f>'Tarieven AD 2013-2016'!R268</f>
        <v>41.650000000000006</v>
      </c>
      <c r="S98" s="28">
        <f>'Tarieven AD 2013-2016'!S268</f>
        <v>23.6</v>
      </c>
    </row>
    <row r="99" spans="2:19">
      <c r="B99" s="73" t="s">
        <v>78</v>
      </c>
      <c r="H99" s="2" t="s">
        <v>71</v>
      </c>
      <c r="L99" s="28">
        <f>'Tarieven AD 2013-2016'!L269</f>
        <v>23.18</v>
      </c>
      <c r="M99" s="28">
        <f>'Tarieven AD 2013-2016'!M269</f>
        <v>29.2</v>
      </c>
      <c r="N99" s="28">
        <f>'Tarieven AD 2013-2016'!N269</f>
        <v>22.26</v>
      </c>
      <c r="O99" s="28">
        <f>'Tarieven AD 2013-2016'!O269</f>
        <v>36.1</v>
      </c>
      <c r="P99" s="28">
        <f>'Tarieven AD 2013-2016'!P269</f>
        <v>20.5</v>
      </c>
      <c r="Q99" s="28">
        <f>'Tarieven AD 2013-2016'!Q269</f>
        <v>51.14</v>
      </c>
      <c r="R99" s="28">
        <f>'Tarieven AD 2013-2016'!R269</f>
        <v>41.650000000000006</v>
      </c>
      <c r="S99" s="28">
        <f>'Tarieven AD 2013-2016'!S269</f>
        <v>23.6</v>
      </c>
    </row>
    <row r="100" spans="2:19">
      <c r="B100" s="73" t="s">
        <v>79</v>
      </c>
      <c r="H100" s="2" t="s">
        <v>71</v>
      </c>
      <c r="L100" s="28">
        <f>'Tarieven AD 2013-2016'!L270</f>
        <v>26.47</v>
      </c>
      <c r="M100" s="28">
        <f>'Tarieven AD 2013-2016'!M270</f>
        <v>30.4</v>
      </c>
      <c r="N100" s="28">
        <f>'Tarieven AD 2013-2016'!N270</f>
        <v>22.26</v>
      </c>
      <c r="O100" s="28">
        <f>'Tarieven AD 2013-2016'!O270</f>
        <v>36.1</v>
      </c>
      <c r="P100" s="28">
        <f>'Tarieven AD 2013-2016'!P270</f>
        <v>16.5</v>
      </c>
      <c r="Q100" s="28">
        <f>'Tarieven AD 2013-2016'!Q270</f>
        <v>60.300000000000004</v>
      </c>
      <c r="R100" s="28">
        <f>'Tarieven AD 2013-2016'!R270</f>
        <v>41.650000000000006</v>
      </c>
      <c r="S100" s="28">
        <f>'Tarieven AD 2013-2016'!S270</f>
        <v>23.6</v>
      </c>
    </row>
    <row r="101" spans="2:19">
      <c r="B101" s="56"/>
      <c r="L101" s="29"/>
      <c r="M101" s="29"/>
      <c r="N101" s="27"/>
      <c r="O101" s="27"/>
      <c r="P101" s="29"/>
      <c r="Q101" s="29"/>
      <c r="R101" s="29"/>
      <c r="S101" s="29"/>
    </row>
    <row r="102" spans="2:19">
      <c r="B102" s="17" t="s">
        <v>80</v>
      </c>
      <c r="L102" s="29"/>
      <c r="M102" s="29"/>
      <c r="N102" s="27"/>
      <c r="O102" s="27"/>
      <c r="P102" s="29"/>
      <c r="Q102" s="29"/>
      <c r="R102" s="29"/>
      <c r="S102" s="29"/>
    </row>
    <row r="103" spans="2:19">
      <c r="B103" s="56" t="s">
        <v>76</v>
      </c>
      <c r="H103" s="2" t="s">
        <v>71</v>
      </c>
      <c r="L103" s="28">
        <f>'Tarieven AD 2013-2016'!L273</f>
        <v>18.739999999999998</v>
      </c>
      <c r="M103" s="28">
        <f>'Tarieven AD 2013-2016'!M273</f>
        <v>0</v>
      </c>
      <c r="N103" s="28">
        <f>'Tarieven AD 2013-2016'!N273</f>
        <v>0</v>
      </c>
      <c r="O103" s="28">
        <f>'Tarieven AD 2013-2016'!O273</f>
        <v>30.2</v>
      </c>
      <c r="P103" s="28">
        <f>'Tarieven AD 2013-2016'!P273</f>
        <v>0</v>
      </c>
      <c r="Q103" s="28">
        <f>'Tarieven AD 2013-2016'!Q273</f>
        <v>51.14</v>
      </c>
      <c r="R103" s="28">
        <f>'Tarieven AD 2013-2016'!R273</f>
        <v>0</v>
      </c>
      <c r="S103" s="28">
        <f>'Tarieven AD 2013-2016'!S273</f>
        <v>23.6</v>
      </c>
    </row>
    <row r="104" spans="2:19">
      <c r="B104" s="56" t="s">
        <v>77</v>
      </c>
      <c r="H104" s="2" t="s">
        <v>71</v>
      </c>
      <c r="L104" s="28">
        <f>'Tarieven AD 2013-2016'!L274</f>
        <v>20.27</v>
      </c>
      <c r="M104" s="28">
        <f>'Tarieven AD 2013-2016'!M274</f>
        <v>0</v>
      </c>
      <c r="N104" s="28">
        <f>'Tarieven AD 2013-2016'!N274</f>
        <v>0</v>
      </c>
      <c r="O104" s="28">
        <f>'Tarieven AD 2013-2016'!O274</f>
        <v>36.1</v>
      </c>
      <c r="P104" s="28">
        <f>'Tarieven AD 2013-2016'!P274</f>
        <v>0</v>
      </c>
      <c r="Q104" s="28">
        <f>'Tarieven AD 2013-2016'!Q274</f>
        <v>51.14</v>
      </c>
      <c r="R104" s="28">
        <f>'Tarieven AD 2013-2016'!R274</f>
        <v>0</v>
      </c>
      <c r="S104" s="28">
        <f>'Tarieven AD 2013-2016'!S274</f>
        <v>23.6</v>
      </c>
    </row>
    <row r="105" spans="2:19">
      <c r="B105" s="73" t="s">
        <v>78</v>
      </c>
      <c r="H105" s="2" t="s">
        <v>71</v>
      </c>
      <c r="L105" s="28">
        <f>'Tarieven AD 2013-2016'!L275</f>
        <v>23.18</v>
      </c>
      <c r="M105" s="28">
        <f>'Tarieven AD 2013-2016'!M275</f>
        <v>0</v>
      </c>
      <c r="N105" s="28">
        <f>'Tarieven AD 2013-2016'!N275</f>
        <v>0</v>
      </c>
      <c r="O105" s="28">
        <f>'Tarieven AD 2013-2016'!O275</f>
        <v>36.1</v>
      </c>
      <c r="P105" s="28">
        <f>'Tarieven AD 2013-2016'!P275</f>
        <v>0</v>
      </c>
      <c r="Q105" s="28">
        <f>'Tarieven AD 2013-2016'!Q275</f>
        <v>51.14</v>
      </c>
      <c r="R105" s="28">
        <f>'Tarieven AD 2013-2016'!R275</f>
        <v>0</v>
      </c>
      <c r="S105" s="28">
        <f>'Tarieven AD 2013-2016'!S275</f>
        <v>23.6</v>
      </c>
    </row>
    <row r="106" spans="2:19">
      <c r="B106" s="73" t="s">
        <v>79</v>
      </c>
      <c r="H106" s="2" t="s">
        <v>71</v>
      </c>
      <c r="L106" s="28">
        <f>'Tarieven AD 2013-2016'!L276</f>
        <v>26.4</v>
      </c>
      <c r="M106" s="28">
        <f>'Tarieven AD 2013-2016'!M276</f>
        <v>0</v>
      </c>
      <c r="N106" s="28">
        <f>'Tarieven AD 2013-2016'!N276</f>
        <v>0</v>
      </c>
      <c r="O106" s="28">
        <f>'Tarieven AD 2013-2016'!O276</f>
        <v>36.1</v>
      </c>
      <c r="P106" s="28">
        <f>'Tarieven AD 2013-2016'!P276</f>
        <v>0</v>
      </c>
      <c r="Q106" s="28">
        <f>'Tarieven AD 2013-2016'!Q276</f>
        <v>60.300000000000004</v>
      </c>
      <c r="R106" s="28">
        <f>'Tarieven AD 2013-2016'!R276</f>
        <v>0</v>
      </c>
      <c r="S106" s="28">
        <f>'Tarieven AD 2013-2016'!S276</f>
        <v>23.6</v>
      </c>
    </row>
    <row r="107" spans="2:19">
      <c r="B107" s="56"/>
      <c r="L107" s="29"/>
      <c r="M107" s="29"/>
      <c r="N107" s="27"/>
      <c r="O107" s="27"/>
      <c r="P107" s="29"/>
      <c r="Q107" s="29"/>
      <c r="R107" s="29"/>
      <c r="S107" s="29"/>
    </row>
    <row r="108" spans="2:19">
      <c r="B108" s="9"/>
      <c r="L108" s="29"/>
      <c r="M108" s="29"/>
      <c r="N108" s="27"/>
      <c r="O108" s="27"/>
      <c r="P108" s="29"/>
      <c r="Q108" s="29"/>
      <c r="R108" s="29"/>
      <c r="S108" s="29"/>
    </row>
    <row r="109" spans="2:19">
      <c r="B109" s="9"/>
      <c r="L109" s="29"/>
      <c r="M109" s="29"/>
      <c r="N109" s="27"/>
      <c r="O109" s="27"/>
      <c r="P109" s="29"/>
      <c r="Q109" s="29"/>
      <c r="R109" s="29"/>
      <c r="S109" s="29"/>
    </row>
    <row r="110" spans="2:19">
      <c r="B110" s="9" t="s">
        <v>96</v>
      </c>
      <c r="L110" s="29"/>
      <c r="M110" s="29"/>
      <c r="N110" s="27"/>
      <c r="O110" s="27"/>
      <c r="P110" s="29"/>
      <c r="Q110" s="29"/>
      <c r="R110" s="29"/>
      <c r="S110" s="29"/>
    </row>
    <row r="111" spans="2:19">
      <c r="B111" s="9"/>
      <c r="L111" s="29"/>
      <c r="M111" s="29"/>
      <c r="N111" s="27"/>
      <c r="O111" s="27"/>
      <c r="P111" s="29"/>
      <c r="Q111" s="29"/>
      <c r="R111" s="29"/>
      <c r="S111" s="29"/>
    </row>
    <row r="112" spans="2:19">
      <c r="B112" s="17" t="s">
        <v>75</v>
      </c>
      <c r="L112" s="29"/>
      <c r="M112" s="29"/>
      <c r="N112" s="27"/>
      <c r="O112" s="27"/>
      <c r="P112" s="29"/>
      <c r="Q112" s="29"/>
      <c r="R112" s="29"/>
      <c r="S112" s="29"/>
    </row>
    <row r="113" spans="2:19">
      <c r="B113" s="73" t="s">
        <v>84</v>
      </c>
      <c r="H113" s="2" t="s">
        <v>71</v>
      </c>
      <c r="L113" s="28">
        <f>'Tarieven AD 2013-2016'!L283</f>
        <v>3806.4</v>
      </c>
      <c r="M113" s="28">
        <f>'Tarieven AD 2013-2016'!M283</f>
        <v>2393</v>
      </c>
      <c r="N113" s="28">
        <f>'Tarieven AD 2013-2016'!N283</f>
        <v>2441.9499999999998</v>
      </c>
      <c r="O113" s="28">
        <f>'Tarieven AD 2013-2016'!O283</f>
        <v>2422</v>
      </c>
      <c r="P113" s="28">
        <f>'Tarieven AD 2013-2016'!P283</f>
        <v>1040</v>
      </c>
      <c r="Q113" s="28">
        <f>'Tarieven AD 2013-2016'!Q283</f>
        <v>3926.46</v>
      </c>
      <c r="R113" s="28">
        <f>'Tarieven AD 2013-2016'!R283</f>
        <v>3285.9</v>
      </c>
      <c r="S113" s="28">
        <f>'Tarieven AD 2013-2016'!S283</f>
        <v>2820</v>
      </c>
    </row>
    <row r="114" spans="2:19">
      <c r="B114" s="73" t="s">
        <v>85</v>
      </c>
      <c r="H114" s="2" t="s">
        <v>71</v>
      </c>
      <c r="L114" s="28">
        <f>'Tarieven AD 2013-2016'!L284</f>
        <v>3806.27</v>
      </c>
      <c r="M114" s="28">
        <f>'Tarieven AD 2013-2016'!M284</f>
        <v>2393</v>
      </c>
      <c r="N114" s="28">
        <f>'Tarieven AD 2013-2016'!N284</f>
        <v>2441.9499999999998</v>
      </c>
      <c r="O114" s="28">
        <f>'Tarieven AD 2013-2016'!O284</f>
        <v>2422</v>
      </c>
      <c r="P114" s="28">
        <f>'Tarieven AD 2013-2016'!P284</f>
        <v>1320</v>
      </c>
      <c r="Q114" s="28">
        <f>'Tarieven AD 2013-2016'!Q284</f>
        <v>3926.46</v>
      </c>
      <c r="R114" s="28">
        <f>'Tarieven AD 2013-2016'!R284</f>
        <v>3285.9</v>
      </c>
      <c r="S114" s="28">
        <f>'Tarieven AD 2013-2016'!S284</f>
        <v>2820</v>
      </c>
    </row>
    <row r="115" spans="2:19">
      <c r="B115" s="73" t="s">
        <v>86</v>
      </c>
      <c r="H115" s="2" t="s">
        <v>71</v>
      </c>
      <c r="L115" s="28">
        <f>'Tarieven AD 2013-2016'!L285</f>
        <v>3906.2</v>
      </c>
      <c r="M115" s="28">
        <f>'Tarieven AD 2013-2016'!M285</f>
        <v>2393</v>
      </c>
      <c r="N115" s="28">
        <f>'Tarieven AD 2013-2016'!N285</f>
        <v>3000.22</v>
      </c>
      <c r="O115" s="28">
        <f>'Tarieven AD 2013-2016'!O285</f>
        <v>4143</v>
      </c>
      <c r="P115" s="28">
        <f>'Tarieven AD 2013-2016'!P285</f>
        <v>2300</v>
      </c>
      <c r="Q115" s="28">
        <f>'Tarieven AD 2013-2016'!Q285</f>
        <v>4124.57</v>
      </c>
      <c r="R115" s="28">
        <f>'Tarieven AD 2013-2016'!R285</f>
        <v>4032.09</v>
      </c>
      <c r="S115" s="28">
        <f>'Tarieven AD 2013-2016'!S285</f>
        <v>2900</v>
      </c>
    </row>
    <row r="116" spans="2:19">
      <c r="B116" s="73" t="s">
        <v>87</v>
      </c>
      <c r="H116" s="2" t="s">
        <v>71</v>
      </c>
      <c r="L116" s="28">
        <f>'Tarieven AD 2013-2016'!L286</f>
        <v>3906.2</v>
      </c>
      <c r="M116" s="28">
        <f>'Tarieven AD 2013-2016'!M286</f>
        <v>2393</v>
      </c>
      <c r="N116" s="28">
        <f>'Tarieven AD 2013-2016'!N286</f>
        <v>3000.22</v>
      </c>
      <c r="O116" s="28">
        <f>'Tarieven AD 2013-2016'!O286</f>
        <v>4143</v>
      </c>
      <c r="P116" s="28">
        <f>'Tarieven AD 2013-2016'!P286</f>
        <v>4140</v>
      </c>
      <c r="Q116" s="28">
        <f>'Tarieven AD 2013-2016'!Q286</f>
        <v>6594.96</v>
      </c>
      <c r="R116" s="28">
        <f>'Tarieven AD 2013-2016'!R286</f>
        <v>4032.09</v>
      </c>
      <c r="S116" s="28">
        <f>'Tarieven AD 2013-2016'!S286</f>
        <v>2930</v>
      </c>
    </row>
    <row r="117" spans="2:19">
      <c r="B117" s="18" t="s">
        <v>88</v>
      </c>
      <c r="H117" s="2" t="s">
        <v>71</v>
      </c>
      <c r="L117" s="28">
        <f>'Tarieven AD 2013-2016'!L287</f>
        <v>0</v>
      </c>
      <c r="M117" s="28">
        <f>'Tarieven AD 2013-2016'!M287</f>
        <v>2871</v>
      </c>
      <c r="N117" s="28">
        <f>'Tarieven AD 2013-2016'!N287</f>
        <v>3000.22</v>
      </c>
      <c r="O117" s="28">
        <f>'Tarieven AD 2013-2016'!O287</f>
        <v>4143</v>
      </c>
      <c r="P117" s="28">
        <f>'Tarieven AD 2013-2016'!P287</f>
        <v>4510</v>
      </c>
      <c r="Q117" s="28">
        <f>'Tarieven AD 2013-2016'!Q287</f>
        <v>6594.96</v>
      </c>
      <c r="R117" s="28">
        <f>'Tarieven AD 2013-2016'!R287</f>
        <v>4032.09</v>
      </c>
      <c r="S117" s="28">
        <f>'Tarieven AD 2013-2016'!S287</f>
        <v>2990</v>
      </c>
    </row>
    <row r="118" spans="2:19">
      <c r="B118" s="73" t="s">
        <v>89</v>
      </c>
      <c r="H118" s="2" t="s">
        <v>71</v>
      </c>
      <c r="L118" s="28">
        <f>'Tarieven AD 2013-2016'!L288</f>
        <v>0</v>
      </c>
      <c r="M118" s="28">
        <f>'Tarieven AD 2013-2016'!M288</f>
        <v>2871</v>
      </c>
      <c r="N118" s="28">
        <f>'Tarieven AD 2013-2016'!N288</f>
        <v>3503.73</v>
      </c>
      <c r="O118" s="28">
        <f>'Tarieven AD 2013-2016'!O288</f>
        <v>4948</v>
      </c>
      <c r="P118" s="28">
        <f>'Tarieven AD 2013-2016'!P288</f>
        <v>6100</v>
      </c>
      <c r="Q118" s="28">
        <f>'Tarieven AD 2013-2016'!Q288</f>
        <v>0</v>
      </c>
      <c r="R118" s="28">
        <f>'Tarieven AD 2013-2016'!R288</f>
        <v>4032.09</v>
      </c>
      <c r="S118" s="28">
        <f>'Tarieven AD 2013-2016'!S288</f>
        <v>3070</v>
      </c>
    </row>
    <row r="119" spans="2:19">
      <c r="B119" s="73" t="s">
        <v>90</v>
      </c>
      <c r="H119" s="2" t="s">
        <v>71</v>
      </c>
      <c r="L119" s="28">
        <f>'Tarieven AD 2013-2016'!L289</f>
        <v>0</v>
      </c>
      <c r="M119" s="28">
        <f>'Tarieven AD 2013-2016'!M289</f>
        <v>3477</v>
      </c>
      <c r="N119" s="28">
        <f>'Tarieven AD 2013-2016'!N289</f>
        <v>3503.73</v>
      </c>
      <c r="O119" s="28">
        <f>'Tarieven AD 2013-2016'!O289</f>
        <v>4948</v>
      </c>
      <c r="P119" s="28">
        <f>'Tarieven AD 2013-2016'!P289</f>
        <v>6680</v>
      </c>
      <c r="Q119" s="28">
        <f>'Tarieven AD 2013-2016'!Q289</f>
        <v>0</v>
      </c>
      <c r="R119" s="28">
        <f>'Tarieven AD 2013-2016'!R289</f>
        <v>4032.09</v>
      </c>
      <c r="S119" s="28">
        <f>'Tarieven AD 2013-2016'!S289</f>
        <v>3310</v>
      </c>
    </row>
    <row r="120" spans="2:19">
      <c r="B120" s="73" t="s">
        <v>91</v>
      </c>
      <c r="H120" s="2" t="s">
        <v>71</v>
      </c>
      <c r="L120" s="28">
        <f>'Tarieven AD 2013-2016'!L290</f>
        <v>0</v>
      </c>
      <c r="M120" s="28">
        <f>'Tarieven AD 2013-2016'!M290</f>
        <v>0</v>
      </c>
      <c r="N120" s="28">
        <f>'Tarieven AD 2013-2016'!N290</f>
        <v>3560.54</v>
      </c>
      <c r="O120" s="28">
        <f>'Tarieven AD 2013-2016'!O290</f>
        <v>4948</v>
      </c>
      <c r="P120" s="28">
        <f>'Tarieven AD 2013-2016'!P290</f>
        <v>6680</v>
      </c>
      <c r="Q120" s="28">
        <f>'Tarieven AD 2013-2016'!Q290</f>
        <v>0</v>
      </c>
      <c r="R120" s="28">
        <f>'Tarieven AD 2013-2016'!R290</f>
        <v>4032.09</v>
      </c>
      <c r="S120" s="28">
        <f>'Tarieven AD 2013-2016'!S290</f>
        <v>3310</v>
      </c>
    </row>
    <row r="121" spans="2:19">
      <c r="B121" s="56" t="s">
        <v>92</v>
      </c>
      <c r="H121" s="2" t="s">
        <v>71</v>
      </c>
      <c r="L121" s="28">
        <f>'Tarieven AD 2013-2016'!L291</f>
        <v>0</v>
      </c>
      <c r="M121" s="28">
        <f>'Tarieven AD 2013-2016'!M291</f>
        <v>0</v>
      </c>
      <c r="N121" s="28">
        <f>'Tarieven AD 2013-2016'!N291</f>
        <v>3560.54</v>
      </c>
      <c r="O121" s="28">
        <f>'Tarieven AD 2013-2016'!O291</f>
        <v>4948</v>
      </c>
      <c r="P121" s="28">
        <f>'Tarieven AD 2013-2016'!P291</f>
        <v>6680</v>
      </c>
      <c r="Q121" s="28">
        <f>'Tarieven AD 2013-2016'!Q291</f>
        <v>0</v>
      </c>
      <c r="R121" s="28">
        <f>'Tarieven AD 2013-2016'!R291</f>
        <v>4032.09</v>
      </c>
      <c r="S121" s="28">
        <f>'Tarieven AD 2013-2016'!S291</f>
        <v>3310</v>
      </c>
    </row>
    <row r="122" spans="2:19">
      <c r="B122" s="56" t="s">
        <v>93</v>
      </c>
      <c r="H122" s="2" t="s">
        <v>71</v>
      </c>
      <c r="L122" s="28">
        <f>'Tarieven AD 2013-2016'!L292</f>
        <v>0</v>
      </c>
      <c r="M122" s="28">
        <f>'Tarieven AD 2013-2016'!M292</f>
        <v>0</v>
      </c>
      <c r="N122" s="28">
        <f>'Tarieven AD 2013-2016'!N292</f>
        <v>3775.6</v>
      </c>
      <c r="O122" s="28">
        <f>'Tarieven AD 2013-2016'!O292</f>
        <v>4948</v>
      </c>
      <c r="P122" s="28">
        <f>'Tarieven AD 2013-2016'!P292</f>
        <v>6680</v>
      </c>
      <c r="Q122" s="28">
        <f>'Tarieven AD 2013-2016'!Q292</f>
        <v>0</v>
      </c>
      <c r="R122" s="28">
        <f>'Tarieven AD 2013-2016'!R292</f>
        <v>4032.09</v>
      </c>
      <c r="S122" s="28">
        <f>'Tarieven AD 2013-2016'!S292</f>
        <v>3310</v>
      </c>
    </row>
    <row r="123" spans="2:19">
      <c r="B123" s="56"/>
      <c r="L123" s="29"/>
      <c r="M123" s="29"/>
      <c r="N123" s="27"/>
      <c r="O123" s="27"/>
      <c r="P123" s="29"/>
      <c r="Q123" s="29"/>
      <c r="R123" s="29"/>
      <c r="S123" s="29"/>
    </row>
    <row r="124" spans="2:19">
      <c r="B124" s="17" t="s">
        <v>80</v>
      </c>
      <c r="L124" s="29"/>
      <c r="M124" s="29"/>
      <c r="N124" s="27"/>
      <c r="O124" s="27"/>
      <c r="P124" s="29"/>
      <c r="Q124" s="29"/>
      <c r="R124" s="29"/>
      <c r="S124" s="29"/>
    </row>
    <row r="125" spans="2:19">
      <c r="B125" s="73" t="s">
        <v>84</v>
      </c>
      <c r="H125" s="2" t="s">
        <v>71</v>
      </c>
      <c r="L125" s="28">
        <f>'Tarieven AD 2013-2016'!L295</f>
        <v>11334.13</v>
      </c>
      <c r="M125" s="28">
        <f>'Tarieven AD 2013-2016'!M295</f>
        <v>7812</v>
      </c>
      <c r="N125" s="28">
        <f>'Tarieven AD 2013-2016'!N295</f>
        <v>2441.9499999999998</v>
      </c>
      <c r="O125" s="28">
        <f>'Tarieven AD 2013-2016'!O295</f>
        <v>2422</v>
      </c>
      <c r="P125" s="28">
        <f>'Tarieven AD 2013-2016'!P295</f>
        <v>6680</v>
      </c>
      <c r="Q125" s="28">
        <f>'Tarieven AD 2013-2016'!Q295</f>
        <v>6594.96</v>
      </c>
      <c r="R125" s="28">
        <f>'Tarieven AD 2013-2016'!R295</f>
        <v>4032.09</v>
      </c>
      <c r="S125" s="28">
        <f>'Tarieven AD 2013-2016'!S295</f>
        <v>2820</v>
      </c>
    </row>
    <row r="126" spans="2:19">
      <c r="B126" s="73" t="s">
        <v>85</v>
      </c>
      <c r="H126" s="2" t="s">
        <v>71</v>
      </c>
      <c r="L126" s="28">
        <f>'Tarieven AD 2013-2016'!L296</f>
        <v>11334.13</v>
      </c>
      <c r="M126" s="28">
        <f>'Tarieven AD 2013-2016'!M296</f>
        <v>7812</v>
      </c>
      <c r="N126" s="28">
        <f>'Tarieven AD 2013-2016'!N296</f>
        <v>2441.9499999999998</v>
      </c>
      <c r="O126" s="28">
        <f>'Tarieven AD 2013-2016'!O296</f>
        <v>2422</v>
      </c>
      <c r="P126" s="28">
        <f>'Tarieven AD 2013-2016'!P296</f>
        <v>6680</v>
      </c>
      <c r="Q126" s="28">
        <f>'Tarieven AD 2013-2016'!Q296</f>
        <v>6594.96</v>
      </c>
      <c r="R126" s="28">
        <f>'Tarieven AD 2013-2016'!R296</f>
        <v>4032.09</v>
      </c>
      <c r="S126" s="28">
        <f>'Tarieven AD 2013-2016'!S296</f>
        <v>2820</v>
      </c>
    </row>
    <row r="127" spans="2:19">
      <c r="B127" s="73" t="s">
        <v>86</v>
      </c>
      <c r="H127" s="2" t="s">
        <v>71</v>
      </c>
      <c r="L127" s="28">
        <f>'Tarieven AD 2013-2016'!L297</f>
        <v>11334.13</v>
      </c>
      <c r="M127" s="28">
        <f>'Tarieven AD 2013-2016'!M297</f>
        <v>8774</v>
      </c>
      <c r="N127" s="28">
        <f>'Tarieven AD 2013-2016'!N297</f>
        <v>3000.22</v>
      </c>
      <c r="O127" s="28">
        <f>'Tarieven AD 2013-2016'!O297</f>
        <v>4143</v>
      </c>
      <c r="P127" s="28">
        <f>'Tarieven AD 2013-2016'!P297</f>
        <v>6680</v>
      </c>
      <c r="Q127" s="28">
        <f>'Tarieven AD 2013-2016'!Q297</f>
        <v>6594.96</v>
      </c>
      <c r="R127" s="28">
        <f>'Tarieven AD 2013-2016'!R297</f>
        <v>4032.09</v>
      </c>
      <c r="S127" s="28">
        <f>'Tarieven AD 2013-2016'!S297</f>
        <v>2900</v>
      </c>
    </row>
    <row r="128" spans="2:19">
      <c r="B128" s="73" t="s">
        <v>87</v>
      </c>
      <c r="H128" s="2" t="s">
        <v>71</v>
      </c>
      <c r="L128" s="28">
        <f>'Tarieven AD 2013-2016'!L298</f>
        <v>11334.13</v>
      </c>
      <c r="M128" s="28">
        <f>'Tarieven AD 2013-2016'!M298</f>
        <v>8774</v>
      </c>
      <c r="N128" s="28">
        <f>'Tarieven AD 2013-2016'!N298</f>
        <v>3000.22</v>
      </c>
      <c r="O128" s="28">
        <f>'Tarieven AD 2013-2016'!O298</f>
        <v>4143</v>
      </c>
      <c r="P128" s="28">
        <f>'Tarieven AD 2013-2016'!P298</f>
        <v>6680</v>
      </c>
      <c r="Q128" s="28">
        <f>'Tarieven AD 2013-2016'!Q298</f>
        <v>6594.96</v>
      </c>
      <c r="R128" s="28">
        <f>'Tarieven AD 2013-2016'!R298</f>
        <v>4032.09</v>
      </c>
      <c r="S128" s="28">
        <f>'Tarieven AD 2013-2016'!S298</f>
        <v>2930</v>
      </c>
    </row>
    <row r="129" spans="2:26">
      <c r="B129" s="18" t="s">
        <v>88</v>
      </c>
      <c r="H129" s="2" t="s">
        <v>71</v>
      </c>
      <c r="L129" s="28">
        <f>'Tarieven AD 2013-2016'!L299</f>
        <v>11334.13</v>
      </c>
      <c r="M129" s="28">
        <f>'Tarieven AD 2013-2016'!M299</f>
        <v>8774</v>
      </c>
      <c r="N129" s="28">
        <f>'Tarieven AD 2013-2016'!N299</f>
        <v>3000.22</v>
      </c>
      <c r="O129" s="28">
        <f>'Tarieven AD 2013-2016'!O299</f>
        <v>4143</v>
      </c>
      <c r="P129" s="28">
        <f>'Tarieven AD 2013-2016'!P299</f>
        <v>6680</v>
      </c>
      <c r="Q129" s="28">
        <f>'Tarieven AD 2013-2016'!Q299</f>
        <v>6594.96</v>
      </c>
      <c r="R129" s="28">
        <f>'Tarieven AD 2013-2016'!R299</f>
        <v>4032.09</v>
      </c>
      <c r="S129" s="28">
        <f>'Tarieven AD 2013-2016'!S299</f>
        <v>2990</v>
      </c>
    </row>
    <row r="130" spans="2:26">
      <c r="B130" s="73" t="s">
        <v>89</v>
      </c>
      <c r="H130" s="2" t="s">
        <v>71</v>
      </c>
      <c r="L130" s="28">
        <f>'Tarieven AD 2013-2016'!L300</f>
        <v>11334.13</v>
      </c>
      <c r="M130" s="28">
        <f>'Tarieven AD 2013-2016'!M300</f>
        <v>10549</v>
      </c>
      <c r="N130" s="28">
        <f>'Tarieven AD 2013-2016'!N300</f>
        <v>3503.73</v>
      </c>
      <c r="O130" s="28">
        <f>'Tarieven AD 2013-2016'!O300</f>
        <v>4948</v>
      </c>
      <c r="P130" s="28">
        <f>'Tarieven AD 2013-2016'!P300</f>
        <v>6680</v>
      </c>
      <c r="Q130" s="28">
        <f>'Tarieven AD 2013-2016'!Q300</f>
        <v>6594.96</v>
      </c>
      <c r="R130" s="28">
        <f>'Tarieven AD 2013-2016'!R300</f>
        <v>4032.09</v>
      </c>
      <c r="S130" s="28">
        <f>'Tarieven AD 2013-2016'!S300</f>
        <v>3070</v>
      </c>
    </row>
    <row r="131" spans="2:26">
      <c r="B131" s="73" t="s">
        <v>90</v>
      </c>
      <c r="H131" s="2" t="s">
        <v>71</v>
      </c>
      <c r="L131" s="28">
        <f>'Tarieven AD 2013-2016'!L301</f>
        <v>11334.13</v>
      </c>
      <c r="M131" s="28">
        <f>'Tarieven AD 2013-2016'!M301</f>
        <v>10549</v>
      </c>
      <c r="N131" s="28">
        <f>'Tarieven AD 2013-2016'!N301</f>
        <v>3503.73</v>
      </c>
      <c r="O131" s="28">
        <f>'Tarieven AD 2013-2016'!O301</f>
        <v>4948</v>
      </c>
      <c r="P131" s="28">
        <f>'Tarieven AD 2013-2016'!P301</f>
        <v>6680</v>
      </c>
      <c r="Q131" s="28">
        <f>'Tarieven AD 2013-2016'!Q301</f>
        <v>6594.96</v>
      </c>
      <c r="R131" s="28">
        <f>'Tarieven AD 2013-2016'!R301</f>
        <v>4032.09</v>
      </c>
      <c r="S131" s="28">
        <f>'Tarieven AD 2013-2016'!S301</f>
        <v>3310</v>
      </c>
    </row>
    <row r="132" spans="2:26">
      <c r="B132" s="73" t="s">
        <v>91</v>
      </c>
      <c r="H132" s="2" t="s">
        <v>71</v>
      </c>
      <c r="L132" s="28">
        <f>'Tarieven AD 2013-2016'!L302</f>
        <v>11334.13</v>
      </c>
      <c r="M132" s="28">
        <f>'Tarieven AD 2013-2016'!M302</f>
        <v>0</v>
      </c>
      <c r="N132" s="28">
        <f>'Tarieven AD 2013-2016'!N302</f>
        <v>3560.54</v>
      </c>
      <c r="O132" s="28">
        <f>'Tarieven AD 2013-2016'!O302</f>
        <v>4948</v>
      </c>
      <c r="P132" s="28">
        <f>'Tarieven AD 2013-2016'!P302</f>
        <v>6680</v>
      </c>
      <c r="Q132" s="28">
        <f>'Tarieven AD 2013-2016'!Q302</f>
        <v>6594.96</v>
      </c>
      <c r="R132" s="28">
        <f>'Tarieven AD 2013-2016'!R302</f>
        <v>4032.09</v>
      </c>
      <c r="S132" s="28">
        <f>'Tarieven AD 2013-2016'!S302</f>
        <v>3310</v>
      </c>
    </row>
    <row r="133" spans="2:26">
      <c r="B133" s="56" t="s">
        <v>92</v>
      </c>
      <c r="H133" s="2" t="s">
        <v>71</v>
      </c>
      <c r="L133" s="28">
        <f>'Tarieven AD 2013-2016'!L303</f>
        <v>0</v>
      </c>
      <c r="M133" s="28">
        <f>'Tarieven AD 2013-2016'!M303</f>
        <v>0</v>
      </c>
      <c r="N133" s="28">
        <f>'Tarieven AD 2013-2016'!N303</f>
        <v>3560.54</v>
      </c>
      <c r="O133" s="28">
        <f>'Tarieven AD 2013-2016'!O303</f>
        <v>4948</v>
      </c>
      <c r="P133" s="28">
        <f>'Tarieven AD 2013-2016'!P303</f>
        <v>6680</v>
      </c>
      <c r="Q133" s="28">
        <f>'Tarieven AD 2013-2016'!Q303</f>
        <v>6594.96</v>
      </c>
      <c r="R133" s="28">
        <f>'Tarieven AD 2013-2016'!R303</f>
        <v>4032.09</v>
      </c>
      <c r="S133" s="28">
        <f>'Tarieven AD 2013-2016'!S303</f>
        <v>3310</v>
      </c>
    </row>
    <row r="134" spans="2:26">
      <c r="B134" s="56" t="s">
        <v>93</v>
      </c>
      <c r="H134" s="2" t="s">
        <v>71</v>
      </c>
      <c r="L134" s="28">
        <f>'Tarieven AD 2013-2016'!L304</f>
        <v>0</v>
      </c>
      <c r="M134" s="28">
        <f>'Tarieven AD 2013-2016'!M304</f>
        <v>0</v>
      </c>
      <c r="N134" s="28">
        <f>'Tarieven AD 2013-2016'!N304</f>
        <v>3775.6</v>
      </c>
      <c r="O134" s="28">
        <f>'Tarieven AD 2013-2016'!O304</f>
        <v>4948</v>
      </c>
      <c r="P134" s="28">
        <f>'Tarieven AD 2013-2016'!P304</f>
        <v>6680</v>
      </c>
      <c r="Q134" s="28">
        <f>'Tarieven AD 2013-2016'!Q304</f>
        <v>6594.96</v>
      </c>
      <c r="R134" s="28">
        <f>'Tarieven AD 2013-2016'!R304</f>
        <v>4032.09</v>
      </c>
      <c r="S134" s="28">
        <f>'Tarieven AD 2013-2016'!S304</f>
        <v>3310</v>
      </c>
    </row>
    <row r="135" spans="2:26">
      <c r="B135" s="56"/>
      <c r="L135" s="29"/>
      <c r="M135" s="29"/>
      <c r="N135" s="27"/>
      <c r="O135" s="27"/>
      <c r="P135" s="29"/>
      <c r="Q135" s="29"/>
      <c r="R135" s="29"/>
      <c r="S135" s="29"/>
    </row>
    <row r="138" spans="2:26" s="5" customFormat="1" ht="12.75">
      <c r="B138" s="5" t="s">
        <v>129</v>
      </c>
      <c r="D138" s="5" t="s">
        <v>21</v>
      </c>
      <c r="H138" s="5" t="s">
        <v>0</v>
      </c>
      <c r="J138" s="13" t="s">
        <v>6</v>
      </c>
      <c r="K138" s="13"/>
      <c r="L138" s="13" t="s">
        <v>1</v>
      </c>
      <c r="M138" s="13" t="s">
        <v>225</v>
      </c>
      <c r="N138" s="13" t="s">
        <v>51</v>
      </c>
      <c r="O138" s="13" t="s">
        <v>2</v>
      </c>
      <c r="P138" s="13" t="s">
        <v>3</v>
      </c>
      <c r="Q138" s="13" t="s">
        <v>4</v>
      </c>
      <c r="R138" s="13" t="s">
        <v>5</v>
      </c>
      <c r="S138" s="13" t="s">
        <v>22</v>
      </c>
      <c r="T138" s="13"/>
      <c r="U138" s="13"/>
      <c r="V138" s="13"/>
      <c r="W138" s="13"/>
      <c r="X138" s="13"/>
      <c r="Y138" s="13"/>
      <c r="Z138" s="13"/>
    </row>
    <row r="140" spans="2:26">
      <c r="B140" s="10" t="s">
        <v>130</v>
      </c>
    </row>
    <row r="141" spans="2:26">
      <c r="B141" s="2" t="s">
        <v>58</v>
      </c>
      <c r="H141" s="2" t="s">
        <v>71</v>
      </c>
      <c r="L141" s="26">
        <f t="shared" ref="L141:S141" si="0">L23</f>
        <v>25.326599999999999</v>
      </c>
      <c r="M141" s="26">
        <f t="shared" si="0"/>
        <v>19.032</v>
      </c>
      <c r="N141" s="26">
        <f t="shared" si="0"/>
        <v>0</v>
      </c>
      <c r="O141" s="26">
        <f t="shared" si="0"/>
        <v>0</v>
      </c>
      <c r="P141" s="26">
        <f t="shared" si="0"/>
        <v>30.9</v>
      </c>
      <c r="Q141" s="26">
        <f t="shared" si="0"/>
        <v>0</v>
      </c>
      <c r="R141" s="26">
        <f t="shared" si="0"/>
        <v>0</v>
      </c>
      <c r="S141" s="26">
        <f t="shared" si="0"/>
        <v>0</v>
      </c>
    </row>
    <row r="142" spans="2:26">
      <c r="B142" s="2" t="s">
        <v>59</v>
      </c>
      <c r="H142" s="2" t="s">
        <v>71</v>
      </c>
      <c r="L142" s="26">
        <f t="shared" ref="L142:S142" si="1">L24</f>
        <v>16.931999999999999</v>
      </c>
      <c r="M142" s="26">
        <f t="shared" si="1"/>
        <v>19.032</v>
      </c>
      <c r="N142" s="26">
        <f t="shared" si="1"/>
        <v>0</v>
      </c>
      <c r="O142" s="26">
        <f t="shared" si="1"/>
        <v>0</v>
      </c>
      <c r="P142" s="26">
        <f t="shared" si="1"/>
        <v>22.6</v>
      </c>
      <c r="Q142" s="26">
        <f t="shared" si="1"/>
        <v>0</v>
      </c>
      <c r="R142" s="26">
        <f t="shared" si="1"/>
        <v>0</v>
      </c>
      <c r="S142" s="26">
        <f t="shared" si="1"/>
        <v>0</v>
      </c>
    </row>
    <row r="143" spans="2:26">
      <c r="B143" s="2" t="s">
        <v>60</v>
      </c>
      <c r="H143" s="2" t="s">
        <v>71</v>
      </c>
      <c r="L143" s="26">
        <f t="shared" ref="L143:S143" si="2">L25</f>
        <v>0</v>
      </c>
      <c r="M143" s="26">
        <f t="shared" si="2"/>
        <v>0</v>
      </c>
      <c r="N143" s="26">
        <f t="shared" si="2"/>
        <v>21.15</v>
      </c>
      <c r="O143" s="26">
        <f t="shared" si="2"/>
        <v>16.200000000000003</v>
      </c>
      <c r="P143" s="26">
        <f t="shared" si="2"/>
        <v>0</v>
      </c>
      <c r="Q143" s="26">
        <f t="shared" si="2"/>
        <v>20.832200000000004</v>
      </c>
      <c r="R143" s="26">
        <f t="shared" si="2"/>
        <v>24.166799999999999</v>
      </c>
      <c r="S143" s="26">
        <f t="shared" si="2"/>
        <v>20.166600000000003</v>
      </c>
    </row>
    <row r="145" spans="2:26">
      <c r="B145" s="10" t="s">
        <v>131</v>
      </c>
    </row>
    <row r="146" spans="2:26">
      <c r="B146" s="2" t="s">
        <v>58</v>
      </c>
      <c r="H146" s="2" t="s">
        <v>71</v>
      </c>
      <c r="L146" s="16">
        <f>'Berekening rekenvolumes'!L22</f>
        <v>7073.2222222222217</v>
      </c>
      <c r="M146" s="16">
        <f>'Berekening rekenvolumes'!M22</f>
        <v>10827.62918600702</v>
      </c>
      <c r="N146" s="16">
        <f>'Berekening rekenvolumes'!N22</f>
        <v>0</v>
      </c>
      <c r="O146" s="16">
        <f>'Berekening rekenvolumes'!O22</f>
        <v>0</v>
      </c>
      <c r="P146" s="16">
        <f>'Berekening rekenvolumes'!P22</f>
        <v>3332.1666666666665</v>
      </c>
      <c r="Q146" s="16">
        <f>'Berekening rekenvolumes'!Q22</f>
        <v>0</v>
      </c>
      <c r="R146" s="16">
        <f>'Berekening rekenvolumes'!R22</f>
        <v>0</v>
      </c>
      <c r="S146" s="16">
        <f>'Berekening rekenvolumes'!S22</f>
        <v>0</v>
      </c>
    </row>
    <row r="147" spans="2:26">
      <c r="B147" s="2" t="s">
        <v>59</v>
      </c>
      <c r="H147" s="2" t="s">
        <v>71</v>
      </c>
      <c r="L147" s="16">
        <f>'Berekening rekenvolumes'!L23</f>
        <v>23280.666666666668</v>
      </c>
      <c r="M147" s="16">
        <f>'Berekening rekenvolumes'!M23</f>
        <v>50771.303444784076</v>
      </c>
      <c r="N147" s="16">
        <f>'Berekening rekenvolumes'!N23</f>
        <v>0</v>
      </c>
      <c r="O147" s="16">
        <f>'Berekening rekenvolumes'!O23</f>
        <v>0</v>
      </c>
      <c r="P147" s="16">
        <f>'Berekening rekenvolumes'!P23</f>
        <v>25676</v>
      </c>
      <c r="Q147" s="16">
        <f>'Berekening rekenvolumes'!Q23</f>
        <v>0</v>
      </c>
      <c r="R147" s="16">
        <f>'Berekening rekenvolumes'!R23</f>
        <v>0</v>
      </c>
      <c r="S147" s="16">
        <f>'Berekening rekenvolumes'!S23</f>
        <v>0</v>
      </c>
    </row>
    <row r="148" spans="2:26">
      <c r="B148" s="2" t="s">
        <v>60</v>
      </c>
      <c r="H148" s="2" t="s">
        <v>71</v>
      </c>
      <c r="L148" s="16">
        <f>'Berekening rekenvolumes'!L24</f>
        <v>0</v>
      </c>
      <c r="M148" s="16">
        <f>'Berekening rekenvolumes'!M24</f>
        <v>0</v>
      </c>
      <c r="N148" s="16">
        <f>'Berekening rekenvolumes'!N24</f>
        <v>656842.85948541935</v>
      </c>
      <c r="O148" s="16">
        <f>'Berekening rekenvolumes'!O24</f>
        <v>767140.4862402369</v>
      </c>
      <c r="P148" s="16">
        <f>'Berekening rekenvolumes'!P24</f>
        <v>0</v>
      </c>
      <c r="Q148" s="16">
        <f>'Berekening rekenvolumes'!Q24</f>
        <v>644211.21631565655</v>
      </c>
      <c r="R148" s="16">
        <f>'Berekening rekenvolumes'!R24</f>
        <v>312709.94824531168</v>
      </c>
      <c r="S148" s="16">
        <f>'Berekening rekenvolumes'!S24</f>
        <v>145999.27155229097</v>
      </c>
    </row>
    <row r="149" spans="2:26">
      <c r="B149" s="2" t="s">
        <v>132</v>
      </c>
      <c r="H149" s="2" t="s">
        <v>71</v>
      </c>
      <c r="L149" s="16">
        <f>'Berekening rekenvolumes'!L25</f>
        <v>30353.888888888891</v>
      </c>
      <c r="M149" s="16">
        <f>'Berekening rekenvolumes'!M25</f>
        <v>61598.932630791096</v>
      </c>
      <c r="N149" s="16">
        <f>'Berekening rekenvolumes'!N25</f>
        <v>656842.85948541935</v>
      </c>
      <c r="O149" s="16">
        <f>'Berekening rekenvolumes'!O25</f>
        <v>767140.4862402369</v>
      </c>
      <c r="P149" s="16">
        <f>'Berekening rekenvolumes'!P25</f>
        <v>29008.166666666668</v>
      </c>
      <c r="Q149" s="16">
        <f>'Berekening rekenvolumes'!Q25</f>
        <v>644211.21631565655</v>
      </c>
      <c r="R149" s="16">
        <f>'Berekening rekenvolumes'!R25</f>
        <v>312709.94824531168</v>
      </c>
      <c r="S149" s="16">
        <f>'Berekening rekenvolumes'!S25</f>
        <v>145999.27155229097</v>
      </c>
    </row>
    <row r="151" spans="2:26">
      <c r="B151" s="10" t="s">
        <v>133</v>
      </c>
    </row>
    <row r="152" spans="2:26">
      <c r="B152" s="2" t="s">
        <v>132</v>
      </c>
      <c r="H152" s="2" t="s">
        <v>71</v>
      </c>
      <c r="L152" s="30">
        <f>IF(L143=0,(L141*L146+L142*L147)/L149,L143)</f>
        <v>18.888153673883995</v>
      </c>
      <c r="M152" s="30">
        <f t="shared" ref="M152:S152" si="3">IF(M143=0,(M141*M146+M142*M147)/M149,M143)</f>
        <v>19.032</v>
      </c>
      <c r="N152" s="30">
        <f t="shared" si="3"/>
        <v>21.15</v>
      </c>
      <c r="O152" s="30">
        <f t="shared" si="3"/>
        <v>16.200000000000003</v>
      </c>
      <c r="P152" s="30">
        <f>IF(P143=0,(P141*P146+P142*P147)/P149,P143)</f>
        <v>23.553420588454976</v>
      </c>
      <c r="Q152" s="30">
        <f t="shared" si="3"/>
        <v>20.832200000000004</v>
      </c>
      <c r="R152" s="30">
        <f t="shared" si="3"/>
        <v>24.166799999999999</v>
      </c>
      <c r="S152" s="30">
        <f t="shared" si="3"/>
        <v>20.166600000000003</v>
      </c>
    </row>
    <row r="155" spans="2:26" s="5" customFormat="1" ht="12.75">
      <c r="B155" s="5" t="s">
        <v>134</v>
      </c>
      <c r="D155" s="5" t="s">
        <v>21</v>
      </c>
      <c r="H155" s="5" t="s">
        <v>0</v>
      </c>
      <c r="J155" s="13" t="s">
        <v>6</v>
      </c>
      <c r="K155" s="13"/>
      <c r="L155" s="13" t="s">
        <v>1</v>
      </c>
      <c r="M155" s="13" t="s">
        <v>225</v>
      </c>
      <c r="N155" s="13" t="s">
        <v>51</v>
      </c>
      <c r="O155" s="13" t="s">
        <v>2</v>
      </c>
      <c r="P155" s="13" t="s">
        <v>3</v>
      </c>
      <c r="Q155" s="13" t="s">
        <v>4</v>
      </c>
      <c r="R155" s="13" t="s">
        <v>5</v>
      </c>
      <c r="S155" s="13" t="s">
        <v>22</v>
      </c>
      <c r="T155" s="13"/>
      <c r="U155" s="13"/>
      <c r="V155" s="13"/>
      <c r="W155" s="13"/>
      <c r="X155" s="13"/>
      <c r="Y155" s="13"/>
      <c r="Z155" s="13"/>
    </row>
    <row r="157" spans="2:26">
      <c r="B157" s="10" t="s">
        <v>135</v>
      </c>
    </row>
    <row r="158" spans="2:26">
      <c r="B158" s="2" t="s">
        <v>136</v>
      </c>
      <c r="H158" s="2" t="s">
        <v>71</v>
      </c>
      <c r="J158" s="4">
        <f>SUM(L158:S158)</f>
        <v>4866915.9180906648</v>
      </c>
      <c r="L158" s="40">
        <v>-119818.47155730487</v>
      </c>
      <c r="M158" s="40">
        <v>26480.45480966771</v>
      </c>
      <c r="N158" s="40">
        <v>0</v>
      </c>
      <c r="O158" s="40">
        <v>5226850.9030716838</v>
      </c>
      <c r="P158" s="40">
        <v>-77423.626006499209</v>
      </c>
      <c r="Q158" s="40">
        <v>-193151.36124031321</v>
      </c>
      <c r="R158" s="40">
        <v>3978.0190134301397</v>
      </c>
      <c r="S158" s="40">
        <v>0</v>
      </c>
      <c r="U158" s="68" t="s">
        <v>224</v>
      </c>
    </row>
    <row r="159" spans="2:26">
      <c r="B159" s="2" t="s">
        <v>137</v>
      </c>
      <c r="H159" s="2" t="s">
        <v>71</v>
      </c>
      <c r="J159" s="4">
        <f>SUM(L159:S159)</f>
        <v>1153174.7184706661</v>
      </c>
      <c r="L159" s="40">
        <v>7540.9706666666643</v>
      </c>
      <c r="M159" s="40">
        <v>24019.673599999991</v>
      </c>
      <c r="N159" s="40">
        <v>335404.66672266659</v>
      </c>
      <c r="O159" s="40">
        <v>-312068.48937333323</v>
      </c>
      <c r="P159" s="40">
        <v>34505.780399999996</v>
      </c>
      <c r="Q159" s="40">
        <v>799771.55788399966</v>
      </c>
      <c r="R159" s="40">
        <v>3601.4623839999986</v>
      </c>
      <c r="S159" s="40">
        <v>260399.09618666657</v>
      </c>
    </row>
    <row r="160" spans="2:26">
      <c r="B160" s="2" t="s">
        <v>138</v>
      </c>
      <c r="H160" s="2" t="s">
        <v>71</v>
      </c>
      <c r="J160" s="4">
        <f>SUM(L160:S160)</f>
        <v>1426634.1223550618</v>
      </c>
      <c r="L160" s="40">
        <v>29065.472799999989</v>
      </c>
      <c r="M160" s="40">
        <v>28058.659199999987</v>
      </c>
      <c r="N160" s="40">
        <v>469308.49024799978</v>
      </c>
      <c r="O160" s="40">
        <v>412164.51743999979</v>
      </c>
      <c r="P160" s="40">
        <v>37917.947599999992</v>
      </c>
      <c r="Q160" s="40">
        <v>342171.56905106228</v>
      </c>
      <c r="R160" s="40">
        <v>7410.4439759999977</v>
      </c>
      <c r="S160" s="40">
        <v>100537.02203999997</v>
      </c>
    </row>
    <row r="162" spans="2:26">
      <c r="B162" s="2" t="s">
        <v>139</v>
      </c>
      <c r="H162" s="2" t="s">
        <v>71</v>
      </c>
      <c r="J162" s="4">
        <f>SUM(L162:S162)</f>
        <v>6293550.0404457264</v>
      </c>
      <c r="L162" s="4">
        <f>L158+L160</f>
        <v>-90752.998757304886</v>
      </c>
      <c r="M162" s="4">
        <f t="shared" ref="M162:S162" si="4">M158+M160</f>
        <v>54539.114009667697</v>
      </c>
      <c r="N162" s="4">
        <f t="shared" ref="N162:R162" si="5">N158+N160</f>
        <v>469308.49024799978</v>
      </c>
      <c r="O162" s="4">
        <f t="shared" si="5"/>
        <v>5639015.4205116834</v>
      </c>
      <c r="P162" s="4">
        <f t="shared" si="5"/>
        <v>-39505.678406499217</v>
      </c>
      <c r="Q162" s="4">
        <f t="shared" si="5"/>
        <v>149020.20781074907</v>
      </c>
      <c r="R162" s="4">
        <f t="shared" si="5"/>
        <v>11388.462989430138</v>
      </c>
      <c r="S162" s="4">
        <f t="shared" si="4"/>
        <v>100537.02203999997</v>
      </c>
    </row>
    <row r="163" spans="2:26">
      <c r="B163" s="2" t="s">
        <v>140</v>
      </c>
      <c r="H163" s="2" t="s">
        <v>71</v>
      </c>
      <c r="J163" s="4">
        <f>SUM(L163:S163)</f>
        <v>1153174.7184706661</v>
      </c>
      <c r="L163" s="16">
        <f>L159</f>
        <v>7540.9706666666643</v>
      </c>
      <c r="M163" s="16">
        <f t="shared" ref="M163:S163" si="6">M159</f>
        <v>24019.673599999991</v>
      </c>
      <c r="N163" s="16">
        <f t="shared" ref="N163:R163" si="7">N159</f>
        <v>335404.66672266659</v>
      </c>
      <c r="O163" s="16">
        <f t="shared" si="7"/>
        <v>-312068.48937333323</v>
      </c>
      <c r="P163" s="16">
        <f t="shared" si="7"/>
        <v>34505.780399999996</v>
      </c>
      <c r="Q163" s="16">
        <f t="shared" si="7"/>
        <v>799771.55788399966</v>
      </c>
      <c r="R163" s="16">
        <f t="shared" si="7"/>
        <v>3601.4623839999986</v>
      </c>
      <c r="S163" s="16">
        <f t="shared" si="6"/>
        <v>260399.09618666657</v>
      </c>
    </row>
    <row r="165" spans="2:26" s="5" customFormat="1" ht="12.75">
      <c r="B165" s="5" t="s">
        <v>153</v>
      </c>
      <c r="D165" s="5" t="s">
        <v>21</v>
      </c>
      <c r="H165" s="5" t="s">
        <v>0</v>
      </c>
      <c r="J165" s="13" t="s">
        <v>6</v>
      </c>
      <c r="K165" s="13"/>
      <c r="L165" s="13" t="s">
        <v>1</v>
      </c>
      <c r="M165" s="13" t="s">
        <v>225</v>
      </c>
      <c r="N165" s="13" t="s">
        <v>51</v>
      </c>
      <c r="O165" s="13" t="s">
        <v>2</v>
      </c>
      <c r="P165" s="13" t="s">
        <v>3</v>
      </c>
      <c r="Q165" s="13" t="s">
        <v>4</v>
      </c>
      <c r="R165" s="13" t="s">
        <v>5</v>
      </c>
      <c r="S165" s="13" t="s">
        <v>22</v>
      </c>
      <c r="T165" s="13"/>
      <c r="U165" s="13"/>
      <c r="V165" s="13"/>
      <c r="W165" s="13"/>
      <c r="X165" s="13"/>
      <c r="Y165" s="13"/>
      <c r="Z165" s="13"/>
    </row>
    <row r="167" spans="2:26">
      <c r="B167" s="10" t="s">
        <v>141</v>
      </c>
      <c r="H167" s="2" t="s">
        <v>71</v>
      </c>
      <c r="J167" s="4">
        <f>SUM(L167:S167)</f>
        <v>735923265.55420411</v>
      </c>
      <c r="L167" s="4">
        <f>SUMPRODUCT(L14:L25,'Berekening rekenvolumes'!L13:L24)</f>
        <v>14440481.407518128</v>
      </c>
      <c r="M167" s="4">
        <f>SUMPRODUCT(M14:M25,'Berekening rekenvolumes'!M13:M24)</f>
        <v>19321382.680645909</v>
      </c>
      <c r="N167" s="4">
        <f>SUMPRODUCT(N14:N25,'Berekening rekenvolumes'!N13:N24)</f>
        <v>195321844.35143861</v>
      </c>
      <c r="O167" s="4">
        <f>SUMPRODUCT(O14:O25,'Berekening rekenvolumes'!O13:O24)</f>
        <v>251193086.97059673</v>
      </c>
      <c r="P167" s="4">
        <f>SUMPRODUCT(P14:P25,'Berekening rekenvolumes'!P13:P24)</f>
        <v>13023534.891972782</v>
      </c>
      <c r="Q167" s="4">
        <f>SUMPRODUCT(Q14:Q25,'Berekening rekenvolumes'!Q13:Q24)</f>
        <v>188781867.78625929</v>
      </c>
      <c r="R167" s="4">
        <f>SUMPRODUCT(R14:R25,'Berekening rekenvolumes'!R13:R24)</f>
        <v>13010964.894069152</v>
      </c>
      <c r="S167" s="4">
        <f>SUMPRODUCT(S14:S25,'Berekening rekenvolumes'!S13:S24)</f>
        <v>40830102.571703441</v>
      </c>
    </row>
    <row r="168" spans="2:26">
      <c r="B168" s="2" t="s">
        <v>142</v>
      </c>
      <c r="H168" s="2" t="s">
        <v>71</v>
      </c>
      <c r="J168" s="4">
        <f>SUM(L168:S168)</f>
        <v>127665570.96257326</v>
      </c>
      <c r="L168" s="4">
        <f>L14*'Berekening rekenvolumes'!L13+L18*'Berekening rekenvolumes'!L17</f>
        <v>2496659.004498099</v>
      </c>
      <c r="M168" s="4">
        <f>M14*'Berekening rekenvolumes'!M13+M18*'Berekening rekenvolumes'!M17</f>
        <v>3394147.4076225157</v>
      </c>
      <c r="N168" s="4">
        <f>N14*'Berekening rekenvolumes'!N13+N18*'Berekening rekenvolumes'!N17</f>
        <v>32892860.772050593</v>
      </c>
      <c r="O168" s="4">
        <f>O14*'Berekening rekenvolumes'!O13+O18*'Berekening rekenvolumes'!O17</f>
        <v>44531529.660878159</v>
      </c>
      <c r="P168" s="4">
        <f>P14*'Berekening rekenvolumes'!P13+P18*'Berekening rekenvolumes'!P17</f>
        <v>1846992.3597997515</v>
      </c>
      <c r="Q168" s="4">
        <f>Q14*'Berekening rekenvolumes'!Q13+Q18*'Berekening rekenvolumes'!Q17</f>
        <v>34390232.788417131</v>
      </c>
      <c r="R168" s="4">
        <f>R14*'Berekening rekenvolumes'!R13+R18*'Berekening rekenvolumes'!R17</f>
        <v>935764.32485885045</v>
      </c>
      <c r="S168" s="4">
        <f>S14*'Berekening rekenvolumes'!S13+S18*'Berekening rekenvolumes'!S17</f>
        <v>7177384.644448163</v>
      </c>
    </row>
    <row r="169" spans="2:26">
      <c r="B169" s="2" t="s">
        <v>143</v>
      </c>
      <c r="H169" s="2" t="s">
        <v>71</v>
      </c>
      <c r="J169" s="4">
        <f>SUM(L169:S169)</f>
        <v>608257694.59163082</v>
      </c>
      <c r="L169" s="4">
        <f>L167-L168</f>
        <v>11943822.403020028</v>
      </c>
      <c r="M169" s="4">
        <f t="shared" ref="M169:S169" si="8">M167-M168</f>
        <v>15927235.273023393</v>
      </c>
      <c r="N169" s="4">
        <f t="shared" si="8"/>
        <v>162428983.57938802</v>
      </c>
      <c r="O169" s="4">
        <f t="shared" si="8"/>
        <v>206661557.30971858</v>
      </c>
      <c r="P169" s="4">
        <f t="shared" si="8"/>
        <v>11176542.53217303</v>
      </c>
      <c r="Q169" s="4">
        <f t="shared" si="8"/>
        <v>154391634.99784216</v>
      </c>
      <c r="R169" s="4">
        <f t="shared" si="8"/>
        <v>12075200.569210302</v>
      </c>
      <c r="S169" s="4">
        <f t="shared" si="8"/>
        <v>33652717.92725528</v>
      </c>
    </row>
    <row r="171" spans="2:26">
      <c r="B171" s="10" t="s">
        <v>144</v>
      </c>
      <c r="H171" s="2" t="s">
        <v>71</v>
      </c>
      <c r="J171" s="4">
        <f>SUM(L171:S171)</f>
        <v>140305213.6107614</v>
      </c>
      <c r="L171" s="4">
        <f>SUMPRODUCT(L35:L44,'Berekening rekenvolumes'!L34:L43)+SUMPRODUCT(L51:L72,'Berekening rekenvolumes'!L50:L71)</f>
        <v>2423572.2065948723</v>
      </c>
      <c r="M171" s="4">
        <f>SUMPRODUCT(M35:M44,'Berekening rekenvolumes'!M34:M43)+SUMPRODUCT(M51:M72,'Berekening rekenvolumes'!M50:M71)</f>
        <v>3167937.6301690685</v>
      </c>
      <c r="N171" s="4">
        <f>SUMPRODUCT(N35:N44,'Berekening rekenvolumes'!N34:N43)+SUMPRODUCT(N51:N72,'Berekening rekenvolumes'!N50:N71)</f>
        <v>28787771.737154901</v>
      </c>
      <c r="O171" s="4">
        <f>SUMPRODUCT(O35:O44,'Berekening rekenvolumes'!O34:O43)+SUMPRODUCT(O51:O72,'Berekening rekenvolumes'!O50:O71)</f>
        <v>54202569.252917334</v>
      </c>
      <c r="P171" s="4">
        <f>SUMPRODUCT(P35:P44,'Berekening rekenvolumes'!P34:P43)+SUMPRODUCT(P51:P72,'Berekening rekenvolumes'!P50:P71)</f>
        <v>1566805.7370666666</v>
      </c>
      <c r="Q171" s="4">
        <f>SUMPRODUCT(Q35:Q44,'Berekening rekenvolumes'!Q34:Q43)+SUMPRODUCT(Q51:Q72,'Berekening rekenvolumes'!Q50:Q71)</f>
        <v>41430553.0713934</v>
      </c>
      <c r="R171" s="4">
        <f>SUMPRODUCT(R35:R44,'Berekening rekenvolumes'!R34:R43)+SUMPRODUCT(R51:R72,'Berekening rekenvolumes'!R50:R71)</f>
        <v>638886.39859017299</v>
      </c>
      <c r="S171" s="4">
        <f>SUMPRODUCT(S35:S44,'Berekening rekenvolumes'!S34:S43)+SUMPRODUCT(S51:S72,'Berekening rekenvolumes'!S50:S71)</f>
        <v>8087117.5768749882</v>
      </c>
    </row>
    <row r="173" spans="2:26">
      <c r="B173" s="10" t="s">
        <v>145</v>
      </c>
    </row>
    <row r="174" spans="2:26">
      <c r="B174" s="2" t="s">
        <v>146</v>
      </c>
      <c r="H174" s="2" t="s">
        <v>148</v>
      </c>
      <c r="L174" s="32">
        <f t="shared" ref="L174:R174" si="9">L167/(L167+L171)</f>
        <v>0.85628768372945285</v>
      </c>
      <c r="M174" s="32">
        <f t="shared" si="9"/>
        <v>0.85913591045054283</v>
      </c>
      <c r="N174" s="32">
        <f t="shared" si="9"/>
        <v>0.87154602181026131</v>
      </c>
      <c r="O174" s="32">
        <f t="shared" si="9"/>
        <v>0.82251689521986071</v>
      </c>
      <c r="P174" s="32">
        <f t="shared" si="9"/>
        <v>0.89261349156247793</v>
      </c>
      <c r="Q174" s="32">
        <f t="shared" si="9"/>
        <v>0.82003337214801642</v>
      </c>
      <c r="R174" s="32">
        <f t="shared" si="9"/>
        <v>0.95319462572213098</v>
      </c>
      <c r="S174" s="32">
        <f>S167/(S167+S171)</f>
        <v>0.83467749082405684</v>
      </c>
    </row>
    <row r="175" spans="2:26">
      <c r="B175" s="2" t="s">
        <v>147</v>
      </c>
      <c r="H175" s="2" t="s">
        <v>148</v>
      </c>
      <c r="L175" s="32">
        <f t="shared" ref="L175:R175" si="10">L171/(L167+L171)</f>
        <v>0.14371231627054723</v>
      </c>
      <c r="M175" s="32">
        <f t="shared" si="10"/>
        <v>0.14086408954945726</v>
      </c>
      <c r="N175" s="32">
        <f t="shared" si="10"/>
        <v>0.12845397818973869</v>
      </c>
      <c r="O175" s="32">
        <f t="shared" si="10"/>
        <v>0.17748310478013926</v>
      </c>
      <c r="P175" s="32">
        <f t="shared" si="10"/>
        <v>0.10738650843752214</v>
      </c>
      <c r="Q175" s="32">
        <f t="shared" si="10"/>
        <v>0.17996662785198356</v>
      </c>
      <c r="R175" s="32">
        <f t="shared" si="10"/>
        <v>4.6805374277868947E-2</v>
      </c>
      <c r="S175" s="32">
        <f>S171/(S167+S171)</f>
        <v>0.16532250917594316</v>
      </c>
    </row>
    <row r="178" spans="2:26">
      <c r="B178" s="2" t="s">
        <v>149</v>
      </c>
      <c r="H178" s="2" t="s">
        <v>71</v>
      </c>
      <c r="J178" s="4">
        <f>SUM(L178:S178)</f>
        <v>7263704.2943901783</v>
      </c>
      <c r="L178" s="4">
        <f t="shared" ref="L178:S178" si="11">L162+L163*L174</f>
        <v>-84295.758452073147</v>
      </c>
      <c r="M178" s="4">
        <f t="shared" si="11"/>
        <v>75175.278156728556</v>
      </c>
      <c r="N178" s="4">
        <f t="shared" si="11"/>
        <v>761629.09322673641</v>
      </c>
      <c r="O178" s="4">
        <f t="shared" si="11"/>
        <v>5382333.815536377</v>
      </c>
      <c r="P178" s="4">
        <f t="shared" si="11"/>
        <v>-8705.3532845671034</v>
      </c>
      <c r="Q178" s="4">
        <f t="shared" si="11"/>
        <v>804859.57537043781</v>
      </c>
      <c r="R178" s="4">
        <f t="shared" si="11"/>
        <v>14821.357578599351</v>
      </c>
      <c r="S178" s="4">
        <f t="shared" si="11"/>
        <v>317886.28625793906</v>
      </c>
    </row>
    <row r="179" spans="2:26">
      <c r="B179" s="2" t="s">
        <v>150</v>
      </c>
      <c r="H179" s="2" t="s">
        <v>71</v>
      </c>
      <c r="J179" s="4">
        <f>SUM(L179:S179)</f>
        <v>183020.46452621403</v>
      </c>
      <c r="L179" s="4">
        <f t="shared" ref="L179:S179" si="12">L163*L175</f>
        <v>1083.7303614349191</v>
      </c>
      <c r="M179" s="4">
        <f t="shared" si="12"/>
        <v>3383.5094529391331</v>
      </c>
      <c r="N179" s="4">
        <f t="shared" si="12"/>
        <v>43084.06374392999</v>
      </c>
      <c r="O179" s="4">
        <f t="shared" si="12"/>
        <v>-55386.884398027076</v>
      </c>
      <c r="P179" s="4">
        <f t="shared" si="12"/>
        <v>3705.4552780678855</v>
      </c>
      <c r="Q179" s="4">
        <f t="shared" si="12"/>
        <v>143932.19032431088</v>
      </c>
      <c r="R179" s="4">
        <f t="shared" si="12"/>
        <v>168.56779483078611</v>
      </c>
      <c r="S179" s="4">
        <f t="shared" si="12"/>
        <v>43049.831968727492</v>
      </c>
    </row>
    <row r="181" spans="2:26">
      <c r="B181" s="2" t="s">
        <v>151</v>
      </c>
      <c r="H181" s="2" t="s">
        <v>148</v>
      </c>
      <c r="L181" s="33">
        <f t="shared" ref="L181:R181" si="13">L178/L169</f>
        <v>-7.0576868616833025E-3</v>
      </c>
      <c r="M181" s="33">
        <f t="shared" si="13"/>
        <v>4.7199201159573495E-3</v>
      </c>
      <c r="N181" s="33">
        <f t="shared" si="13"/>
        <v>4.6889974710362338E-3</v>
      </c>
      <c r="O181" s="33">
        <f t="shared" si="13"/>
        <v>2.6044194603014659E-2</v>
      </c>
      <c r="P181" s="33">
        <f t="shared" si="13"/>
        <v>-7.7889501690775042E-4</v>
      </c>
      <c r="Q181" s="33">
        <f t="shared" si="13"/>
        <v>5.2131035167914822E-3</v>
      </c>
      <c r="R181" s="33">
        <f t="shared" si="13"/>
        <v>1.2274212335976662E-3</v>
      </c>
      <c r="S181" s="33">
        <f>S178/S169</f>
        <v>9.4460806091529233E-3</v>
      </c>
    </row>
    <row r="182" spans="2:26">
      <c r="B182" s="2" t="s">
        <v>152</v>
      </c>
      <c r="H182" s="2" t="s">
        <v>148</v>
      </c>
      <c r="L182" s="33">
        <f>L179/L171</f>
        <v>4.4716239874592563E-4</v>
      </c>
      <c r="M182" s="33">
        <f t="shared" ref="M182:S182" si="14">M179/M171</f>
        <v>1.0680480009193109E-3</v>
      </c>
      <c r="N182" s="33">
        <f t="shared" si="14"/>
        <v>1.4966098848256323E-3</v>
      </c>
      <c r="O182" s="33">
        <f t="shared" si="14"/>
        <v>-1.0218497971855088E-3</v>
      </c>
      <c r="P182" s="33">
        <f t="shared" si="14"/>
        <v>2.3649742852008848E-3</v>
      </c>
      <c r="Q182" s="33">
        <f t="shared" si="14"/>
        <v>3.474059109862376E-3</v>
      </c>
      <c r="R182" s="33">
        <f t="shared" si="14"/>
        <v>2.6384627251850048E-4</v>
      </c>
      <c r="S182" s="33">
        <f t="shared" si="14"/>
        <v>5.3232603037487612E-3</v>
      </c>
    </row>
    <row r="185" spans="2:26" s="5" customFormat="1" ht="12.75">
      <c r="B185" s="5" t="s">
        <v>154</v>
      </c>
      <c r="D185" s="5" t="s">
        <v>21</v>
      </c>
      <c r="H185" s="5" t="s">
        <v>0</v>
      </c>
      <c r="J185" s="13" t="s">
        <v>6</v>
      </c>
      <c r="K185" s="13"/>
      <c r="L185" s="13" t="s">
        <v>1</v>
      </c>
      <c r="M185" s="13" t="s">
        <v>225</v>
      </c>
      <c r="N185" s="13" t="s">
        <v>51</v>
      </c>
      <c r="O185" s="13" t="s">
        <v>2</v>
      </c>
      <c r="P185" s="13" t="s">
        <v>3</v>
      </c>
      <c r="Q185" s="13" t="s">
        <v>4</v>
      </c>
      <c r="R185" s="13" t="s">
        <v>5</v>
      </c>
      <c r="S185" s="13" t="s">
        <v>22</v>
      </c>
      <c r="T185" s="13"/>
      <c r="U185" s="13"/>
      <c r="V185" s="13"/>
      <c r="W185" s="13"/>
      <c r="X185" s="13"/>
      <c r="Y185" s="13"/>
      <c r="Z185" s="13"/>
    </row>
    <row r="187" spans="2:26">
      <c r="B187" s="10" t="s">
        <v>127</v>
      </c>
    </row>
    <row r="189" spans="2:26">
      <c r="B189" s="10" t="s">
        <v>53</v>
      </c>
    </row>
    <row r="190" spans="2:26">
      <c r="B190" s="2" t="s">
        <v>54</v>
      </c>
      <c r="D190" s="2" t="s">
        <v>71</v>
      </c>
      <c r="L190" s="34">
        <f t="shared" ref="L190:S190" si="15">L14</f>
        <v>18</v>
      </c>
      <c r="M190" s="34">
        <f t="shared" si="15"/>
        <v>18</v>
      </c>
      <c r="N190" s="34">
        <f t="shared" si="15"/>
        <v>18</v>
      </c>
      <c r="O190" s="34">
        <f t="shared" si="15"/>
        <v>18.007200000000001</v>
      </c>
      <c r="P190" s="34">
        <f t="shared" si="15"/>
        <v>18</v>
      </c>
      <c r="Q190" s="34">
        <f t="shared" si="15"/>
        <v>18</v>
      </c>
      <c r="R190" s="34">
        <f t="shared" si="15"/>
        <v>18</v>
      </c>
      <c r="S190" s="34">
        <f t="shared" si="15"/>
        <v>18.007200000000001</v>
      </c>
      <c r="U190" s="11" t="s">
        <v>205</v>
      </c>
    </row>
    <row r="191" spans="2:26">
      <c r="B191" s="2" t="s">
        <v>55</v>
      </c>
      <c r="D191" s="2" t="s">
        <v>71</v>
      </c>
      <c r="L191" s="35">
        <f>L15*(1-L$181)</f>
        <v>22.719120709830889</v>
      </c>
      <c r="M191" s="35">
        <f t="shared" ref="M191:S191" si="16">M15*(1-M$181)</f>
        <v>22.752102626149213</v>
      </c>
      <c r="N191" s="35">
        <f t="shared" si="16"/>
        <v>22.619935498974495</v>
      </c>
      <c r="O191" s="35">
        <f t="shared" si="16"/>
        <v>22.065358353590863</v>
      </c>
      <c r="P191" s="35">
        <f t="shared" si="16"/>
        <v>28.902494488088291</v>
      </c>
      <c r="Q191" s="35">
        <f t="shared" si="16"/>
        <v>21.694412117195458</v>
      </c>
      <c r="R191" s="35">
        <f t="shared" si="16"/>
        <v>18.592151553736581</v>
      </c>
      <c r="S191" s="35">
        <f t="shared" si="16"/>
        <v>21.245004241527131</v>
      </c>
      <c r="U191" s="11" t="s">
        <v>206</v>
      </c>
    </row>
    <row r="192" spans="2:26">
      <c r="L192" s="36"/>
      <c r="M192" s="36"/>
      <c r="N192" s="36"/>
      <c r="O192" s="36"/>
      <c r="P192" s="36"/>
      <c r="Q192" s="36"/>
      <c r="R192" s="36"/>
      <c r="S192" s="36"/>
    </row>
    <row r="193" spans="2:21">
      <c r="B193" s="10" t="s">
        <v>56</v>
      </c>
      <c r="L193" s="36"/>
      <c r="M193" s="36"/>
      <c r="N193" s="36"/>
      <c r="O193" s="36"/>
      <c r="P193" s="36"/>
      <c r="Q193" s="36"/>
      <c r="R193" s="36"/>
      <c r="S193" s="36"/>
    </row>
    <row r="194" spans="2:21">
      <c r="B194" s="2" t="s">
        <v>54</v>
      </c>
      <c r="D194" s="2" t="s">
        <v>71</v>
      </c>
      <c r="L194" s="34">
        <f t="shared" ref="L194:S194" si="17">L18</f>
        <v>18</v>
      </c>
      <c r="M194" s="34">
        <f t="shared" si="17"/>
        <v>18</v>
      </c>
      <c r="N194" s="34">
        <f t="shared" si="17"/>
        <v>18</v>
      </c>
      <c r="O194" s="34">
        <f t="shared" si="17"/>
        <v>18</v>
      </c>
      <c r="P194" s="34">
        <f t="shared" si="17"/>
        <v>18</v>
      </c>
      <c r="Q194" s="34">
        <f t="shared" si="17"/>
        <v>18</v>
      </c>
      <c r="R194" s="34">
        <f t="shared" si="17"/>
        <v>18</v>
      </c>
      <c r="S194" s="34">
        <f t="shared" si="17"/>
        <v>18.007200000000001</v>
      </c>
      <c r="U194" s="11" t="s">
        <v>205</v>
      </c>
    </row>
    <row r="195" spans="2:21">
      <c r="B195" s="2" t="s">
        <v>55</v>
      </c>
      <c r="D195" s="2" t="s">
        <v>71</v>
      </c>
      <c r="L195" s="35">
        <f t="shared" ref="L195:S195" si="18">L19*(1-L$181)</f>
        <v>22.394646723124058</v>
      </c>
      <c r="M195" s="35">
        <f t="shared" si="18"/>
        <v>22.752102626149213</v>
      </c>
      <c r="N195" s="35">
        <f t="shared" si="18"/>
        <v>22.619935498974495</v>
      </c>
      <c r="O195" s="35">
        <f t="shared" si="18"/>
        <v>22.089317666403627</v>
      </c>
      <c r="P195" s="35">
        <f t="shared" si="18"/>
        <v>28.902494488088291</v>
      </c>
      <c r="Q195" s="35">
        <f t="shared" si="18"/>
        <v>21.694412117195458</v>
      </c>
      <c r="R195" s="35">
        <f t="shared" si="18"/>
        <v>18.592151553736581</v>
      </c>
      <c r="S195" s="35">
        <f t="shared" si="18"/>
        <v>21.245004241527131</v>
      </c>
      <c r="U195" s="11" t="s">
        <v>206</v>
      </c>
    </row>
    <row r="196" spans="2:21">
      <c r="L196" s="36"/>
      <c r="M196" s="36"/>
      <c r="N196" s="36"/>
      <c r="O196" s="36"/>
      <c r="P196" s="36"/>
      <c r="Q196" s="36"/>
      <c r="R196" s="36"/>
      <c r="S196" s="36"/>
    </row>
    <row r="197" spans="2:21">
      <c r="B197" s="10" t="s">
        <v>57</v>
      </c>
      <c r="L197" s="36"/>
      <c r="M197" s="36"/>
      <c r="N197" s="36"/>
      <c r="O197" s="36"/>
      <c r="P197" s="36"/>
      <c r="Q197" s="36"/>
      <c r="R197" s="36"/>
      <c r="S197" s="36"/>
    </row>
    <row r="198" spans="2:21">
      <c r="B198" s="2" t="s">
        <v>54</v>
      </c>
      <c r="D198" s="2" t="s">
        <v>71</v>
      </c>
      <c r="L198" s="35">
        <f>L22*(1-L$181)</f>
        <v>503.52884343084168</v>
      </c>
      <c r="M198" s="35">
        <f t="shared" ref="M198:S198" si="19">M22*(1-M$181)</f>
        <v>442.6209571260315</v>
      </c>
      <c r="N198" s="35">
        <f t="shared" si="19"/>
        <v>915.51691945621678</v>
      </c>
      <c r="O198" s="35">
        <f t="shared" si="19"/>
        <v>666.18577089153803</v>
      </c>
      <c r="P198" s="35">
        <f t="shared" si="19"/>
        <v>572.44552794967115</v>
      </c>
      <c r="Q198" s="35">
        <f t="shared" si="19"/>
        <v>672.0282879192315</v>
      </c>
      <c r="R198" s="35">
        <f t="shared" si="19"/>
        <v>299.6317736299207</v>
      </c>
      <c r="S198" s="35">
        <f t="shared" si="19"/>
        <v>698.47483228201656</v>
      </c>
      <c r="U198" s="11" t="s">
        <v>206</v>
      </c>
    </row>
    <row r="199" spans="2:21">
      <c r="B199" s="2" t="s">
        <v>61</v>
      </c>
      <c r="D199" s="2" t="s">
        <v>71</v>
      </c>
      <c r="L199" s="35">
        <f t="shared" ref="L199:S199" si="20">L152*(1-L$181)</f>
        <v>19.021460347909624</v>
      </c>
      <c r="M199" s="35">
        <f t="shared" si="20"/>
        <v>18.942170480353099</v>
      </c>
      <c r="N199" s="35">
        <f t="shared" si="20"/>
        <v>21.050827703487581</v>
      </c>
      <c r="O199" s="35">
        <f t="shared" si="20"/>
        <v>15.778084047431165</v>
      </c>
      <c r="P199" s="35">
        <f t="shared" si="20"/>
        <v>23.571766230382455</v>
      </c>
      <c r="Q199" s="35">
        <f t="shared" si="20"/>
        <v>20.723599584917501</v>
      </c>
      <c r="R199" s="35">
        <f t="shared" si="20"/>
        <v>24.137137156531892</v>
      </c>
      <c r="S199" s="35">
        <f t="shared" si="20"/>
        <v>19.976104670787457</v>
      </c>
      <c r="U199" s="11" t="s">
        <v>206</v>
      </c>
    </row>
    <row r="200" spans="2:21">
      <c r="L200" s="36"/>
      <c r="M200" s="36"/>
      <c r="N200" s="36"/>
      <c r="O200" s="36"/>
      <c r="P200" s="36"/>
      <c r="Q200" s="36"/>
      <c r="R200" s="36"/>
      <c r="S200" s="36"/>
    </row>
    <row r="201" spans="2:21">
      <c r="L201" s="36"/>
      <c r="M201" s="36"/>
      <c r="N201" s="36"/>
      <c r="O201" s="36"/>
      <c r="P201" s="36"/>
      <c r="Q201" s="36"/>
      <c r="R201" s="36"/>
      <c r="S201" s="36"/>
    </row>
    <row r="202" spans="2:21">
      <c r="L202" s="36"/>
      <c r="M202" s="36"/>
      <c r="N202" s="36"/>
      <c r="O202" s="36"/>
      <c r="P202" s="36"/>
      <c r="Q202" s="36"/>
      <c r="R202" s="36"/>
      <c r="S202" s="36"/>
    </row>
    <row r="203" spans="2:21">
      <c r="L203" s="36"/>
      <c r="M203" s="36"/>
      <c r="N203" s="36"/>
      <c r="O203" s="36"/>
      <c r="P203" s="36"/>
      <c r="Q203" s="36"/>
      <c r="R203" s="36"/>
      <c r="S203" s="36"/>
    </row>
    <row r="204" spans="2:21">
      <c r="B204" s="10" t="s">
        <v>128</v>
      </c>
      <c r="L204" s="36"/>
      <c r="M204" s="36"/>
      <c r="N204" s="36"/>
      <c r="O204" s="36"/>
      <c r="P204" s="36"/>
      <c r="Q204" s="36"/>
      <c r="R204" s="36"/>
      <c r="S204" s="36"/>
    </row>
    <row r="205" spans="2:21">
      <c r="L205" s="36"/>
      <c r="M205" s="36"/>
      <c r="N205" s="36"/>
      <c r="O205" s="36"/>
      <c r="P205" s="36"/>
      <c r="Q205" s="36"/>
      <c r="R205" s="36"/>
      <c r="S205" s="36"/>
    </row>
    <row r="206" spans="2:21">
      <c r="B206" s="10" t="s">
        <v>74</v>
      </c>
      <c r="L206" s="36"/>
      <c r="M206" s="36"/>
      <c r="N206" s="36"/>
      <c r="O206" s="36"/>
      <c r="P206" s="36"/>
      <c r="Q206" s="36"/>
      <c r="R206" s="36"/>
      <c r="S206" s="36"/>
    </row>
    <row r="207" spans="2:21">
      <c r="L207" s="36"/>
      <c r="M207" s="36"/>
      <c r="N207" s="36"/>
      <c r="O207" s="36"/>
      <c r="P207" s="36"/>
      <c r="Q207" s="36"/>
      <c r="R207" s="36"/>
      <c r="S207" s="36"/>
    </row>
    <row r="208" spans="2:21">
      <c r="B208" s="10" t="s">
        <v>75</v>
      </c>
      <c r="L208" s="36"/>
      <c r="M208" s="36"/>
      <c r="N208" s="36"/>
      <c r="O208" s="36"/>
      <c r="P208" s="36"/>
      <c r="Q208" s="36"/>
      <c r="R208" s="36"/>
      <c r="S208" s="36"/>
    </row>
    <row r="209" spans="2:21">
      <c r="B209" s="2" t="s">
        <v>76</v>
      </c>
      <c r="D209" s="2" t="s">
        <v>71</v>
      </c>
      <c r="L209" s="30">
        <f t="shared" ref="L209:S212" si="21">L35*(1-L$182)</f>
        <v>16.542599462300757</v>
      </c>
      <c r="M209" s="30">
        <f t="shared" si="21"/>
        <v>16.062825788145219</v>
      </c>
      <c r="N209" s="30">
        <f t="shared" si="21"/>
        <v>15.257131800959865</v>
      </c>
      <c r="O209" s="30">
        <f t="shared" si="21"/>
        <v>20.883317830468886</v>
      </c>
      <c r="P209" s="30">
        <f t="shared" si="21"/>
        <v>14.595400426207512</v>
      </c>
      <c r="Q209" s="30">
        <f t="shared" si="21"/>
        <v>20.818622736324041</v>
      </c>
      <c r="R209" s="30">
        <f t="shared" si="21"/>
        <v>9.5974670757838219</v>
      </c>
      <c r="S209" s="30">
        <f t="shared" si="21"/>
        <v>19.258334227955</v>
      </c>
      <c r="U209" s="11" t="s">
        <v>206</v>
      </c>
    </row>
    <row r="210" spans="2:21">
      <c r="B210" s="2" t="s">
        <v>77</v>
      </c>
      <c r="D210" s="2" t="s">
        <v>71</v>
      </c>
      <c r="L210" s="30">
        <f t="shared" si="21"/>
        <v>37.393271654662911</v>
      </c>
      <c r="M210" s="30">
        <f t="shared" si="21"/>
        <v>32.245523410530325</v>
      </c>
      <c r="N210" s="30">
        <f t="shared" si="21"/>
        <v>26.270624193930239</v>
      </c>
      <c r="O210" s="30">
        <f t="shared" si="21"/>
        <v>39.018830683244488</v>
      </c>
      <c r="P210" s="30">
        <f t="shared" si="21"/>
        <v>33.919590874303168</v>
      </c>
      <c r="Q210" s="30">
        <f t="shared" si="21"/>
        <v>41.534005385171866</v>
      </c>
      <c r="R210" s="30">
        <f t="shared" si="21"/>
        <v>9.5974670757838219</v>
      </c>
      <c r="S210" s="30">
        <f t="shared" si="21"/>
        <v>43.249340383384762</v>
      </c>
    </row>
    <row r="211" spans="2:21">
      <c r="B211" s="2" t="s">
        <v>78</v>
      </c>
      <c r="D211" s="2" t="s">
        <v>71</v>
      </c>
      <c r="L211" s="30">
        <f t="shared" si="21"/>
        <v>37.483231410047033</v>
      </c>
      <c r="M211" s="30">
        <f t="shared" si="21"/>
        <v>34.882703763807896</v>
      </c>
      <c r="N211" s="30">
        <f t="shared" si="21"/>
        <v>26.270624193930239</v>
      </c>
      <c r="O211" s="30">
        <f t="shared" si="21"/>
        <v>40.191227473726961</v>
      </c>
      <c r="P211" s="30">
        <f t="shared" si="21"/>
        <v>33.919590874303168</v>
      </c>
      <c r="Q211" s="30">
        <f t="shared" si="21"/>
        <v>43.189035667802209</v>
      </c>
      <c r="R211" s="30">
        <f t="shared" si="21"/>
        <v>9.5974670757838219</v>
      </c>
      <c r="S211" s="30">
        <f t="shared" si="21"/>
        <v>43.249340383384762</v>
      </c>
    </row>
    <row r="212" spans="2:21">
      <c r="B212" s="2" t="s">
        <v>79</v>
      </c>
      <c r="D212" s="2" t="s">
        <v>71</v>
      </c>
      <c r="L212" s="30">
        <f t="shared" si="21"/>
        <v>46.789068328114709</v>
      </c>
      <c r="M212" s="30">
        <f t="shared" si="21"/>
        <v>57.778224103626833</v>
      </c>
      <c r="N212" s="30">
        <f t="shared" si="21"/>
        <v>32.850761534789235</v>
      </c>
      <c r="O212" s="30">
        <f t="shared" si="21"/>
        <v>68.25547564590093</v>
      </c>
      <c r="P212" s="30">
        <f t="shared" si="21"/>
        <v>45.89121118288076</v>
      </c>
      <c r="Q212" s="30">
        <f t="shared" si="21"/>
        <v>70.26743575442174</v>
      </c>
      <c r="R212" s="30">
        <f t="shared" si="21"/>
        <v>9.5974670757838219</v>
      </c>
      <c r="S212" s="30">
        <f t="shared" si="21"/>
        <v>57.48376133448194</v>
      </c>
    </row>
    <row r="213" spans="2:21">
      <c r="L213" s="36"/>
      <c r="M213" s="36"/>
      <c r="N213" s="36"/>
      <c r="O213" s="36"/>
      <c r="P213" s="36"/>
      <c r="Q213" s="36"/>
      <c r="R213" s="36"/>
      <c r="S213" s="36"/>
    </row>
    <row r="214" spans="2:21">
      <c r="B214" s="10" t="s">
        <v>80</v>
      </c>
      <c r="L214" s="36"/>
      <c r="M214" s="36"/>
      <c r="N214" s="36"/>
      <c r="O214" s="36"/>
      <c r="P214" s="36"/>
      <c r="Q214" s="36"/>
      <c r="R214" s="36"/>
      <c r="S214" s="36"/>
    </row>
    <row r="215" spans="2:21">
      <c r="B215" s="2" t="s">
        <v>76</v>
      </c>
      <c r="D215" s="2" t="s">
        <v>71</v>
      </c>
      <c r="L215" s="30">
        <f t="shared" ref="L215:S218" si="22">L41*(1-L$182)</f>
        <v>0</v>
      </c>
      <c r="M215" s="30">
        <f t="shared" si="22"/>
        <v>0</v>
      </c>
      <c r="N215" s="30">
        <f t="shared" si="22"/>
        <v>0</v>
      </c>
      <c r="O215" s="30">
        <f t="shared" si="22"/>
        <v>20.883317830468886</v>
      </c>
      <c r="P215" s="30">
        <f t="shared" si="22"/>
        <v>0</v>
      </c>
      <c r="Q215" s="30">
        <f t="shared" si="22"/>
        <v>0</v>
      </c>
      <c r="R215" s="30">
        <f t="shared" si="22"/>
        <v>0</v>
      </c>
      <c r="S215" s="30">
        <f t="shared" si="22"/>
        <v>19.258334227955</v>
      </c>
    </row>
    <row r="216" spans="2:21">
      <c r="B216" s="2" t="s">
        <v>77</v>
      </c>
      <c r="D216" s="2" t="s">
        <v>71</v>
      </c>
      <c r="L216" s="30">
        <f t="shared" si="22"/>
        <v>0</v>
      </c>
      <c r="M216" s="30">
        <f t="shared" si="22"/>
        <v>0</v>
      </c>
      <c r="N216" s="30">
        <f t="shared" si="22"/>
        <v>0</v>
      </c>
      <c r="O216" s="30">
        <f t="shared" si="22"/>
        <v>39.018830683244488</v>
      </c>
      <c r="P216" s="30">
        <f t="shared" si="22"/>
        <v>0</v>
      </c>
      <c r="Q216" s="30">
        <f t="shared" si="22"/>
        <v>0</v>
      </c>
      <c r="R216" s="30">
        <f t="shared" si="22"/>
        <v>0</v>
      </c>
      <c r="S216" s="30">
        <f t="shared" si="22"/>
        <v>43.249340383384762</v>
      </c>
    </row>
    <row r="217" spans="2:21">
      <c r="B217" s="2" t="s">
        <v>78</v>
      </c>
      <c r="D217" s="2" t="s">
        <v>71</v>
      </c>
      <c r="L217" s="30">
        <f t="shared" si="22"/>
        <v>0</v>
      </c>
      <c r="M217" s="30">
        <f t="shared" si="22"/>
        <v>0</v>
      </c>
      <c r="N217" s="30">
        <f t="shared" si="22"/>
        <v>0</v>
      </c>
      <c r="O217" s="30">
        <f t="shared" si="22"/>
        <v>40.191227473726961</v>
      </c>
      <c r="P217" s="30">
        <f t="shared" si="22"/>
        <v>33.919590874303168</v>
      </c>
      <c r="Q217" s="30">
        <f t="shared" si="22"/>
        <v>0</v>
      </c>
      <c r="R217" s="30">
        <f t="shared" si="22"/>
        <v>0</v>
      </c>
      <c r="S217" s="30">
        <f t="shared" si="22"/>
        <v>43.249340383384762</v>
      </c>
    </row>
    <row r="218" spans="2:21">
      <c r="B218" s="2" t="s">
        <v>79</v>
      </c>
      <c r="D218" s="2" t="s">
        <v>71</v>
      </c>
      <c r="L218" s="30">
        <f t="shared" si="22"/>
        <v>50.50740488399137</v>
      </c>
      <c r="M218" s="30">
        <f t="shared" si="22"/>
        <v>0</v>
      </c>
      <c r="N218" s="30">
        <f t="shared" si="22"/>
        <v>0</v>
      </c>
      <c r="O218" s="30">
        <f t="shared" si="22"/>
        <v>68.25547564590093</v>
      </c>
      <c r="P218" s="30">
        <f t="shared" si="22"/>
        <v>0</v>
      </c>
      <c r="Q218" s="30">
        <f t="shared" si="22"/>
        <v>0</v>
      </c>
      <c r="R218" s="30">
        <f t="shared" si="22"/>
        <v>0</v>
      </c>
      <c r="S218" s="30">
        <f t="shared" si="22"/>
        <v>57.48376133448194</v>
      </c>
    </row>
    <row r="219" spans="2:21">
      <c r="L219" s="36"/>
      <c r="M219" s="36"/>
      <c r="N219" s="36"/>
      <c r="O219" s="36"/>
      <c r="P219" s="36"/>
      <c r="Q219" s="36"/>
      <c r="R219" s="36"/>
      <c r="S219" s="36"/>
    </row>
    <row r="220" spans="2:21">
      <c r="L220" s="36"/>
      <c r="M220" s="36"/>
      <c r="N220" s="36"/>
      <c r="O220" s="36"/>
      <c r="P220" s="36"/>
      <c r="Q220" s="36"/>
      <c r="R220" s="36"/>
      <c r="S220" s="36"/>
    </row>
    <row r="221" spans="2:21">
      <c r="L221" s="36"/>
      <c r="M221" s="36"/>
      <c r="N221" s="36"/>
      <c r="O221" s="36"/>
      <c r="P221" s="36"/>
      <c r="Q221" s="36"/>
      <c r="R221" s="36"/>
      <c r="S221" s="36"/>
    </row>
    <row r="222" spans="2:21">
      <c r="B222" s="10" t="s">
        <v>83</v>
      </c>
      <c r="L222" s="36"/>
      <c r="M222" s="36"/>
      <c r="N222" s="36"/>
      <c r="O222" s="36"/>
      <c r="P222" s="36"/>
      <c r="Q222" s="36"/>
      <c r="R222" s="36"/>
      <c r="S222" s="36"/>
    </row>
    <row r="223" spans="2:21">
      <c r="L223" s="36"/>
      <c r="M223" s="36"/>
      <c r="N223" s="36"/>
      <c r="O223" s="36"/>
      <c r="P223" s="36"/>
      <c r="Q223" s="36"/>
      <c r="R223" s="36"/>
      <c r="S223" s="36"/>
    </row>
    <row r="224" spans="2:21">
      <c r="B224" s="10" t="s">
        <v>75</v>
      </c>
      <c r="L224" s="36"/>
      <c r="M224" s="36"/>
      <c r="N224" s="36"/>
      <c r="O224" s="36"/>
      <c r="P224" s="36"/>
      <c r="Q224" s="36"/>
      <c r="R224" s="36"/>
      <c r="S224" s="36"/>
    </row>
    <row r="225" spans="2:21">
      <c r="B225" s="2" t="s">
        <v>84</v>
      </c>
      <c r="D225" s="2" t="s">
        <v>71</v>
      </c>
      <c r="L225" s="30">
        <f t="shared" ref="L225:S234" si="23">L51*(1-L$182)</f>
        <v>81.563511548262326</v>
      </c>
      <c r="M225" s="30">
        <f t="shared" si="23"/>
        <v>71.443613206974248</v>
      </c>
      <c r="N225" s="30">
        <f t="shared" si="23"/>
        <v>52.930664710005395</v>
      </c>
      <c r="O225" s="30">
        <f t="shared" si="23"/>
        <v>73.034554161202649</v>
      </c>
      <c r="P225" s="30">
        <f t="shared" si="23"/>
        <v>33.919590874303168</v>
      </c>
      <c r="Q225" s="30">
        <f t="shared" si="23"/>
        <v>80.892694293974657</v>
      </c>
      <c r="R225" s="30">
        <f t="shared" si="23"/>
        <v>91.875752527555548</v>
      </c>
      <c r="S225" s="30">
        <f t="shared" si="23"/>
        <v>72.482690827709661</v>
      </c>
      <c r="U225" s="11" t="s">
        <v>206</v>
      </c>
    </row>
    <row r="226" spans="2:21">
      <c r="B226" s="2" t="s">
        <v>85</v>
      </c>
      <c r="D226" s="2" t="s">
        <v>71</v>
      </c>
      <c r="L226" s="30">
        <f t="shared" si="23"/>
        <v>86.661231020028737</v>
      </c>
      <c r="M226" s="30">
        <f t="shared" si="23"/>
        <v>71.443613206974248</v>
      </c>
      <c r="N226" s="30">
        <f t="shared" si="23"/>
        <v>52.930664710005395</v>
      </c>
      <c r="O226" s="30">
        <f t="shared" si="23"/>
        <v>106.18839782648541</v>
      </c>
      <c r="P226" s="30">
        <f t="shared" si="23"/>
        <v>33.919590874303168</v>
      </c>
      <c r="Q226" s="30">
        <f t="shared" si="23"/>
        <v>76.626666393618066</v>
      </c>
      <c r="R226" s="30">
        <f t="shared" si="23"/>
        <v>91.875752527555548</v>
      </c>
      <c r="S226" s="30">
        <f t="shared" si="23"/>
        <v>72.482690827709661</v>
      </c>
    </row>
    <row r="227" spans="2:21">
      <c r="B227" s="2" t="s">
        <v>86</v>
      </c>
      <c r="D227" s="2" t="s">
        <v>71</v>
      </c>
      <c r="L227" s="30">
        <f t="shared" si="23"/>
        <v>113.59758070884236</v>
      </c>
      <c r="M227" s="30">
        <f t="shared" si="23"/>
        <v>71.443613206974248</v>
      </c>
      <c r="N227" s="30">
        <f t="shared" si="23"/>
        <v>64.07396254369074</v>
      </c>
      <c r="O227" s="30">
        <f t="shared" si="23"/>
        <v>205.04931571245547</v>
      </c>
      <c r="P227" s="30">
        <f t="shared" si="23"/>
        <v>58.860466517173151</v>
      </c>
      <c r="Q227" s="30">
        <f t="shared" si="23"/>
        <v>76.626666393618066</v>
      </c>
      <c r="R227" s="30">
        <f t="shared" si="23"/>
        <v>91.875752527555548</v>
      </c>
      <c r="S227" s="30">
        <f t="shared" si="23"/>
        <v>74.521380273391074</v>
      </c>
    </row>
    <row r="228" spans="2:21">
      <c r="B228" s="2" t="s">
        <v>87</v>
      </c>
      <c r="D228" s="2" t="s">
        <v>71</v>
      </c>
      <c r="L228" s="30">
        <f t="shared" si="23"/>
        <v>113.59758070884236</v>
      </c>
      <c r="M228" s="30">
        <f t="shared" si="23"/>
        <v>71.443613206974248</v>
      </c>
      <c r="N228" s="30">
        <f t="shared" si="23"/>
        <v>64.07396254369074</v>
      </c>
      <c r="O228" s="30">
        <f t="shared" si="23"/>
        <v>205.04931571245547</v>
      </c>
      <c r="P228" s="30">
        <f t="shared" si="23"/>
        <v>61.354554081460144</v>
      </c>
      <c r="Q228" s="30">
        <f t="shared" si="23"/>
        <v>130.72227987408647</v>
      </c>
      <c r="R228" s="30">
        <f t="shared" si="23"/>
        <v>91.875752527555548</v>
      </c>
      <c r="S228" s="30">
        <f t="shared" si="23"/>
        <v>75.322293984194516</v>
      </c>
    </row>
    <row r="229" spans="2:21">
      <c r="B229" s="2" t="s">
        <v>88</v>
      </c>
      <c r="D229" s="2" t="s">
        <v>71</v>
      </c>
      <c r="L229" s="30">
        <f t="shared" si="23"/>
        <v>254.88597358831981</v>
      </c>
      <c r="M229" s="30">
        <f t="shared" si="23"/>
        <v>88.345541834798695</v>
      </c>
      <c r="N229" s="30">
        <f t="shared" si="23"/>
        <v>64.07396254369074</v>
      </c>
      <c r="O229" s="30">
        <f t="shared" si="23"/>
        <v>205.04931571245547</v>
      </c>
      <c r="P229" s="30">
        <f t="shared" si="23"/>
        <v>70.832086825750736</v>
      </c>
      <c r="Q229" s="30">
        <f t="shared" si="23"/>
        <v>130.72227987408647</v>
      </c>
      <c r="R229" s="30">
        <f t="shared" si="23"/>
        <v>91.875752527555548</v>
      </c>
      <c r="S229" s="30">
        <f t="shared" si="23"/>
        <v>76.887716237128473</v>
      </c>
    </row>
    <row r="230" spans="2:21">
      <c r="B230" s="2" t="s">
        <v>89</v>
      </c>
      <c r="D230" s="2" t="s">
        <v>71</v>
      </c>
      <c r="L230" s="30">
        <f t="shared" si="23"/>
        <v>254.88597358831981</v>
      </c>
      <c r="M230" s="30">
        <f t="shared" si="23"/>
        <v>88.345541834798695</v>
      </c>
      <c r="N230" s="30">
        <f t="shared" si="23"/>
        <v>74.128891682150538</v>
      </c>
      <c r="O230" s="30">
        <f t="shared" si="23"/>
        <v>245.29039407430236</v>
      </c>
      <c r="P230" s="30">
        <f t="shared" si="23"/>
        <v>75.820261954324735</v>
      </c>
      <c r="Q230" s="30">
        <f t="shared" si="23"/>
        <v>130.72227987408647</v>
      </c>
      <c r="R230" s="30">
        <f t="shared" si="23"/>
        <v>91.875752527555548</v>
      </c>
      <c r="S230" s="30">
        <f t="shared" si="23"/>
        <v>78.926405682809914</v>
      </c>
    </row>
    <row r="231" spans="2:21">
      <c r="B231" s="2" t="s">
        <v>90</v>
      </c>
      <c r="D231" s="2" t="s">
        <v>71</v>
      </c>
      <c r="L231" s="30">
        <f t="shared" si="23"/>
        <v>254.88597358831981</v>
      </c>
      <c r="M231" s="30">
        <f t="shared" si="23"/>
        <v>107.28529164470126</v>
      </c>
      <c r="N231" s="30">
        <f t="shared" si="23"/>
        <v>74.128891682150538</v>
      </c>
      <c r="O231" s="30">
        <f t="shared" si="23"/>
        <v>245.29039407430236</v>
      </c>
      <c r="P231" s="30">
        <f t="shared" si="23"/>
        <v>75.820261954324735</v>
      </c>
      <c r="Q231" s="30">
        <f t="shared" si="23"/>
        <v>130.72227987408647</v>
      </c>
      <c r="R231" s="30">
        <f t="shared" si="23"/>
        <v>91.875752527555548</v>
      </c>
      <c r="S231" s="30">
        <f t="shared" si="23"/>
        <v>85.006068851181325</v>
      </c>
    </row>
    <row r="232" spans="2:21">
      <c r="B232" s="2" t="s">
        <v>91</v>
      </c>
      <c r="D232" s="2" t="s">
        <v>71</v>
      </c>
      <c r="L232" s="30">
        <f t="shared" si="23"/>
        <v>254.88597358831981</v>
      </c>
      <c r="M232" s="30">
        <f t="shared" si="23"/>
        <v>107.28529164470126</v>
      </c>
      <c r="N232" s="30">
        <f t="shared" si="23"/>
        <v>75.267185546881848</v>
      </c>
      <c r="O232" s="30">
        <f t="shared" si="23"/>
        <v>245.29039407430236</v>
      </c>
      <c r="P232" s="30">
        <f t="shared" si="23"/>
        <v>0</v>
      </c>
      <c r="Q232" s="30">
        <f t="shared" si="23"/>
        <v>130.72227987408647</v>
      </c>
      <c r="R232" s="30">
        <f t="shared" si="23"/>
        <v>91.875752527555548</v>
      </c>
      <c r="S232" s="30">
        <f t="shared" si="23"/>
        <v>85.006068851181325</v>
      </c>
    </row>
    <row r="233" spans="2:21">
      <c r="B233" s="2" t="s">
        <v>92</v>
      </c>
      <c r="D233" s="2" t="s">
        <v>71</v>
      </c>
      <c r="L233" s="30">
        <f t="shared" si="23"/>
        <v>0</v>
      </c>
      <c r="M233" s="30">
        <f t="shared" si="23"/>
        <v>107.28529164470126</v>
      </c>
      <c r="N233" s="30">
        <f t="shared" si="23"/>
        <v>75.267185546881848</v>
      </c>
      <c r="O233" s="30">
        <f t="shared" si="23"/>
        <v>245.29039407430236</v>
      </c>
      <c r="P233" s="30">
        <f t="shared" si="23"/>
        <v>0</v>
      </c>
      <c r="Q233" s="30">
        <f t="shared" si="23"/>
        <v>130.72227987408647</v>
      </c>
      <c r="R233" s="30">
        <f t="shared" si="23"/>
        <v>91.875752527555548</v>
      </c>
      <c r="S233" s="30">
        <f t="shared" si="23"/>
        <v>85.006068851181325</v>
      </c>
    </row>
    <row r="234" spans="2:21">
      <c r="B234" s="2" t="s">
        <v>93</v>
      </c>
      <c r="D234" s="2" t="s">
        <v>71</v>
      </c>
      <c r="L234" s="30">
        <f t="shared" si="23"/>
        <v>0</v>
      </c>
      <c r="M234" s="30">
        <f t="shared" si="23"/>
        <v>0</v>
      </c>
      <c r="N234" s="30">
        <f t="shared" si="23"/>
        <v>79.560750124377108</v>
      </c>
      <c r="O234" s="30">
        <f t="shared" si="23"/>
        <v>245.29039407430236</v>
      </c>
      <c r="P234" s="30">
        <f t="shared" si="23"/>
        <v>0</v>
      </c>
      <c r="Q234" s="30">
        <f t="shared" si="23"/>
        <v>130.72227987408647</v>
      </c>
      <c r="R234" s="30">
        <f t="shared" si="23"/>
        <v>91.875752527555548</v>
      </c>
      <c r="S234" s="30">
        <f t="shared" si="23"/>
        <v>85.006068851181325</v>
      </c>
    </row>
    <row r="235" spans="2:21">
      <c r="L235" s="36"/>
      <c r="M235" s="36"/>
      <c r="N235" s="36"/>
      <c r="O235" s="36"/>
      <c r="P235" s="36"/>
      <c r="Q235" s="36"/>
      <c r="R235" s="36"/>
      <c r="S235" s="36"/>
    </row>
    <row r="236" spans="2:21">
      <c r="B236" s="10" t="s">
        <v>80</v>
      </c>
      <c r="L236" s="36"/>
      <c r="M236" s="36"/>
      <c r="N236" s="36"/>
      <c r="O236" s="36"/>
      <c r="P236" s="36"/>
      <c r="Q236" s="36"/>
      <c r="R236" s="36"/>
      <c r="S236" s="36"/>
    </row>
    <row r="237" spans="2:21">
      <c r="B237" s="2" t="s">
        <v>84</v>
      </c>
      <c r="D237" s="2" t="s">
        <v>71</v>
      </c>
      <c r="L237" s="30">
        <f t="shared" ref="L237:S246" si="24">L63*(1-L$182)</f>
        <v>254.88597358831981</v>
      </c>
      <c r="M237" s="30">
        <f t="shared" si="24"/>
        <v>139.89043055795125</v>
      </c>
      <c r="N237" s="30">
        <f t="shared" si="24"/>
        <v>52.930664710005395</v>
      </c>
      <c r="O237" s="30">
        <f t="shared" si="24"/>
        <v>73.034554161202649</v>
      </c>
      <c r="P237" s="30">
        <f t="shared" si="24"/>
        <v>104.2528601871965</v>
      </c>
      <c r="Q237" s="30">
        <f t="shared" si="24"/>
        <v>130.72227987408647</v>
      </c>
      <c r="R237" s="30">
        <f t="shared" si="24"/>
        <v>91.875752527555548</v>
      </c>
      <c r="S237" s="30">
        <f t="shared" si="24"/>
        <v>72.482690827709661</v>
      </c>
    </row>
    <row r="238" spans="2:21">
      <c r="B238" s="2" t="s">
        <v>85</v>
      </c>
      <c r="D238" s="2" t="s">
        <v>71</v>
      </c>
      <c r="L238" s="30">
        <f t="shared" si="24"/>
        <v>254.88597358831981</v>
      </c>
      <c r="M238" s="30">
        <f t="shared" si="24"/>
        <v>139.89043055795125</v>
      </c>
      <c r="N238" s="30">
        <f t="shared" si="24"/>
        <v>52.930664710005395</v>
      </c>
      <c r="O238" s="30">
        <f t="shared" si="24"/>
        <v>106.18839782648541</v>
      </c>
      <c r="P238" s="30">
        <f t="shared" si="24"/>
        <v>104.2528601871965</v>
      </c>
      <c r="Q238" s="30">
        <f t="shared" si="24"/>
        <v>130.72227987408647</v>
      </c>
      <c r="R238" s="30">
        <f t="shared" si="24"/>
        <v>91.875752527555548</v>
      </c>
      <c r="S238" s="30">
        <f t="shared" si="24"/>
        <v>72.482690827709661</v>
      </c>
    </row>
    <row r="239" spans="2:21">
      <c r="B239" s="2" t="s">
        <v>86</v>
      </c>
      <c r="D239" s="2" t="s">
        <v>71</v>
      </c>
      <c r="L239" s="30">
        <f t="shared" si="24"/>
        <v>254.88597358831981</v>
      </c>
      <c r="M239" s="30">
        <f t="shared" si="24"/>
        <v>170.9372356260827</v>
      </c>
      <c r="N239" s="30">
        <f t="shared" si="24"/>
        <v>64.07396254369074</v>
      </c>
      <c r="O239" s="30">
        <f t="shared" si="24"/>
        <v>205.04931571245547</v>
      </c>
      <c r="P239" s="30">
        <f t="shared" si="24"/>
        <v>119.71620308577589</v>
      </c>
      <c r="Q239" s="30">
        <f t="shared" si="24"/>
        <v>130.72227987408647</v>
      </c>
      <c r="R239" s="30">
        <f t="shared" si="24"/>
        <v>91.875752527555548</v>
      </c>
      <c r="S239" s="30">
        <f t="shared" si="24"/>
        <v>74.521380273391074</v>
      </c>
    </row>
    <row r="240" spans="2:21">
      <c r="B240" s="2" t="s">
        <v>87</v>
      </c>
      <c r="D240" s="2" t="s">
        <v>71</v>
      </c>
      <c r="L240" s="30">
        <f t="shared" si="24"/>
        <v>254.88597358831981</v>
      </c>
      <c r="M240" s="30">
        <f t="shared" si="24"/>
        <v>170.9372356260827</v>
      </c>
      <c r="N240" s="30">
        <f t="shared" si="24"/>
        <v>64.07396254369074</v>
      </c>
      <c r="O240" s="30">
        <f t="shared" si="24"/>
        <v>205.04931571245547</v>
      </c>
      <c r="P240" s="30">
        <f t="shared" si="24"/>
        <v>127.69728329149429</v>
      </c>
      <c r="Q240" s="30">
        <f t="shared" si="24"/>
        <v>130.72227987408647</v>
      </c>
      <c r="R240" s="30">
        <f t="shared" si="24"/>
        <v>91.875752527555548</v>
      </c>
      <c r="S240" s="30">
        <f t="shared" si="24"/>
        <v>75.322293984194516</v>
      </c>
    </row>
    <row r="241" spans="2:21">
      <c r="B241" s="2" t="s">
        <v>88</v>
      </c>
      <c r="D241" s="2" t="s">
        <v>71</v>
      </c>
      <c r="L241" s="30">
        <f t="shared" si="24"/>
        <v>254.88597358831981</v>
      </c>
      <c r="M241" s="30">
        <f t="shared" si="24"/>
        <v>170.9372356260827</v>
      </c>
      <c r="N241" s="30">
        <f t="shared" si="24"/>
        <v>64.07396254369074</v>
      </c>
      <c r="O241" s="30">
        <f t="shared" si="24"/>
        <v>205.04931571245547</v>
      </c>
      <c r="P241" s="30">
        <f t="shared" si="24"/>
        <v>135.67836349721267</v>
      </c>
      <c r="Q241" s="30">
        <f t="shared" si="24"/>
        <v>130.72227987408647</v>
      </c>
      <c r="R241" s="30">
        <f t="shared" si="24"/>
        <v>91.875752527555548</v>
      </c>
      <c r="S241" s="30">
        <f t="shared" si="24"/>
        <v>76.887716237128473</v>
      </c>
    </row>
    <row r="242" spans="2:21">
      <c r="B242" s="2" t="s">
        <v>89</v>
      </c>
      <c r="D242" s="2" t="s">
        <v>71</v>
      </c>
      <c r="L242" s="30">
        <f t="shared" si="24"/>
        <v>254.88597358831981</v>
      </c>
      <c r="M242" s="30">
        <f t="shared" si="24"/>
        <v>225.23917653675272</v>
      </c>
      <c r="N242" s="30">
        <f t="shared" si="24"/>
        <v>74.128891682150538</v>
      </c>
      <c r="O242" s="30">
        <f t="shared" si="24"/>
        <v>245.29039407430236</v>
      </c>
      <c r="P242" s="30">
        <f t="shared" si="24"/>
        <v>148.64761883150507</v>
      </c>
      <c r="Q242" s="30">
        <f t="shared" si="24"/>
        <v>130.72227987408647</v>
      </c>
      <c r="R242" s="30">
        <f t="shared" si="24"/>
        <v>91.875752527555548</v>
      </c>
      <c r="S242" s="30">
        <f t="shared" si="24"/>
        <v>78.926405682809914</v>
      </c>
    </row>
    <row r="243" spans="2:21">
      <c r="B243" s="2" t="s">
        <v>90</v>
      </c>
      <c r="D243" s="2" t="s">
        <v>71</v>
      </c>
      <c r="L243" s="30">
        <f t="shared" si="24"/>
        <v>254.88597358831981</v>
      </c>
      <c r="M243" s="30">
        <f t="shared" si="24"/>
        <v>225.23917653675272</v>
      </c>
      <c r="N243" s="30">
        <f t="shared" si="24"/>
        <v>74.128891682150538</v>
      </c>
      <c r="O243" s="30">
        <f t="shared" si="24"/>
        <v>245.29039407430236</v>
      </c>
      <c r="P243" s="30">
        <f t="shared" si="24"/>
        <v>150.64288888293467</v>
      </c>
      <c r="Q243" s="30">
        <f t="shared" si="24"/>
        <v>130.72227987408647</v>
      </c>
      <c r="R243" s="30">
        <f t="shared" si="24"/>
        <v>91.875752527555548</v>
      </c>
      <c r="S243" s="30">
        <f t="shared" si="24"/>
        <v>85.006068851181325</v>
      </c>
    </row>
    <row r="244" spans="2:21">
      <c r="B244" s="2" t="s">
        <v>91</v>
      </c>
      <c r="D244" s="2" t="s">
        <v>71</v>
      </c>
      <c r="L244" s="30">
        <f t="shared" si="24"/>
        <v>254.88597358831981</v>
      </c>
      <c r="M244" s="30">
        <f t="shared" si="24"/>
        <v>225.23917653675272</v>
      </c>
      <c r="N244" s="30">
        <f t="shared" si="24"/>
        <v>75.267185546881848</v>
      </c>
      <c r="O244" s="30">
        <f t="shared" si="24"/>
        <v>245.29039407430236</v>
      </c>
      <c r="P244" s="30">
        <f t="shared" si="24"/>
        <v>150.64288888293467</v>
      </c>
      <c r="Q244" s="30">
        <f t="shared" si="24"/>
        <v>130.72227987408647</v>
      </c>
      <c r="R244" s="30">
        <f t="shared" si="24"/>
        <v>91.875752527555548</v>
      </c>
      <c r="S244" s="30">
        <f t="shared" si="24"/>
        <v>85.006068851181325</v>
      </c>
    </row>
    <row r="245" spans="2:21">
      <c r="B245" s="2" t="s">
        <v>92</v>
      </c>
      <c r="D245" s="2" t="s">
        <v>71</v>
      </c>
      <c r="L245" s="30">
        <f t="shared" si="24"/>
        <v>0</v>
      </c>
      <c r="M245" s="30">
        <f t="shared" si="24"/>
        <v>225.23917653675272</v>
      </c>
      <c r="N245" s="30">
        <f t="shared" si="24"/>
        <v>75.267185546881848</v>
      </c>
      <c r="O245" s="30">
        <f t="shared" si="24"/>
        <v>245.29039407430236</v>
      </c>
      <c r="P245" s="30">
        <f t="shared" si="24"/>
        <v>150.64288888293467</v>
      </c>
      <c r="Q245" s="30">
        <f t="shared" si="24"/>
        <v>130.72227987408647</v>
      </c>
      <c r="R245" s="30">
        <f t="shared" si="24"/>
        <v>91.875752527555548</v>
      </c>
      <c r="S245" s="30">
        <f t="shared" si="24"/>
        <v>85.006068851181325</v>
      </c>
    </row>
    <row r="246" spans="2:21">
      <c r="B246" s="2" t="s">
        <v>93</v>
      </c>
      <c r="D246" s="2" t="s">
        <v>71</v>
      </c>
      <c r="L246" s="30">
        <f t="shared" si="24"/>
        <v>0</v>
      </c>
      <c r="M246" s="30">
        <f t="shared" si="24"/>
        <v>225.23917653675272</v>
      </c>
      <c r="N246" s="30">
        <f t="shared" si="24"/>
        <v>79.560750124377108</v>
      </c>
      <c r="O246" s="30">
        <f t="shared" si="24"/>
        <v>245.29039407430236</v>
      </c>
      <c r="P246" s="30">
        <f t="shared" si="24"/>
        <v>150.64288888293467</v>
      </c>
      <c r="Q246" s="30">
        <f t="shared" si="24"/>
        <v>130.72227987408647</v>
      </c>
      <c r="R246" s="30">
        <f t="shared" si="24"/>
        <v>91.875752527555548</v>
      </c>
      <c r="S246" s="30">
        <f t="shared" si="24"/>
        <v>85.006068851181325</v>
      </c>
    </row>
    <row r="247" spans="2:21">
      <c r="L247" s="36"/>
      <c r="M247" s="36"/>
      <c r="N247" s="36"/>
      <c r="O247" s="36"/>
      <c r="P247" s="36"/>
      <c r="Q247" s="36"/>
      <c r="R247" s="36"/>
      <c r="S247" s="36"/>
    </row>
    <row r="248" spans="2:21">
      <c r="L248" s="36"/>
      <c r="M248" s="36"/>
      <c r="N248" s="36"/>
      <c r="O248" s="36"/>
      <c r="P248" s="36"/>
      <c r="Q248" s="36"/>
      <c r="R248" s="36"/>
      <c r="S248" s="36"/>
    </row>
    <row r="249" spans="2:21">
      <c r="L249" s="36"/>
      <c r="M249" s="36"/>
      <c r="N249" s="36"/>
      <c r="O249" s="36"/>
      <c r="P249" s="36"/>
      <c r="Q249" s="36"/>
      <c r="R249" s="36"/>
      <c r="S249" s="36"/>
    </row>
    <row r="250" spans="2:21">
      <c r="L250" s="36"/>
      <c r="M250" s="36"/>
      <c r="N250" s="36"/>
      <c r="O250" s="36"/>
      <c r="P250" s="36"/>
      <c r="Q250" s="36"/>
      <c r="R250" s="36"/>
      <c r="S250" s="36"/>
    </row>
    <row r="251" spans="2:21">
      <c r="L251" s="36"/>
      <c r="M251" s="36"/>
      <c r="N251" s="36"/>
      <c r="O251" s="36"/>
      <c r="P251" s="36"/>
      <c r="Q251" s="36"/>
      <c r="R251" s="36"/>
      <c r="S251" s="36"/>
    </row>
    <row r="252" spans="2:21">
      <c r="B252" s="10" t="s">
        <v>94</v>
      </c>
      <c r="L252" s="36"/>
      <c r="M252" s="36"/>
      <c r="N252" s="36"/>
      <c r="O252" s="36"/>
      <c r="P252" s="36"/>
      <c r="Q252" s="36"/>
      <c r="R252" s="36"/>
      <c r="S252" s="36"/>
    </row>
    <row r="253" spans="2:21">
      <c r="L253" s="36"/>
      <c r="M253" s="36"/>
      <c r="N253" s="36"/>
      <c r="O253" s="36"/>
      <c r="P253" s="36"/>
      <c r="Q253" s="36"/>
      <c r="R253" s="36"/>
      <c r="S253" s="36"/>
    </row>
    <row r="254" spans="2:21">
      <c r="B254" s="10" t="s">
        <v>75</v>
      </c>
      <c r="L254" s="36"/>
      <c r="M254" s="36"/>
      <c r="N254" s="36"/>
      <c r="O254" s="36"/>
      <c r="P254" s="36"/>
      <c r="Q254" s="36"/>
      <c r="R254" s="36"/>
      <c r="S254" s="36"/>
    </row>
    <row r="255" spans="2:21">
      <c r="B255" s="2" t="s">
        <v>76</v>
      </c>
      <c r="D255" s="2" t="s">
        <v>71</v>
      </c>
      <c r="L255" s="34">
        <f t="shared" ref="L255:S258" si="25">L81</f>
        <v>632.4</v>
      </c>
      <c r="M255" s="34">
        <f t="shared" si="25"/>
        <v>723</v>
      </c>
      <c r="N255" s="34">
        <f t="shared" si="25"/>
        <v>601.83000000000004</v>
      </c>
      <c r="O255" s="34">
        <f t="shared" si="25"/>
        <v>779.6</v>
      </c>
      <c r="P255" s="34">
        <f t="shared" si="25"/>
        <v>495</v>
      </c>
      <c r="Q255" s="34">
        <f t="shared" si="25"/>
        <v>1084.72</v>
      </c>
      <c r="R255" s="34">
        <f t="shared" si="25"/>
        <v>838.76</v>
      </c>
      <c r="S255" s="34">
        <f t="shared" si="25"/>
        <v>650</v>
      </c>
      <c r="U255" s="11" t="s">
        <v>205</v>
      </c>
    </row>
    <row r="256" spans="2:21">
      <c r="B256" s="2" t="s">
        <v>77</v>
      </c>
      <c r="D256" s="2" t="s">
        <v>71</v>
      </c>
      <c r="L256" s="34">
        <f t="shared" si="25"/>
        <v>1122</v>
      </c>
      <c r="M256" s="34">
        <f t="shared" si="25"/>
        <v>1319</v>
      </c>
      <c r="N256" s="34">
        <f t="shared" si="25"/>
        <v>1140.3</v>
      </c>
      <c r="O256" s="34">
        <f t="shared" si="25"/>
        <v>1556</v>
      </c>
      <c r="P256" s="34">
        <f t="shared" si="25"/>
        <v>1160</v>
      </c>
      <c r="Q256" s="34">
        <f t="shared" si="25"/>
        <v>2062.25</v>
      </c>
      <c r="R256" s="34">
        <f t="shared" si="25"/>
        <v>2161.61</v>
      </c>
      <c r="S256" s="34">
        <f t="shared" si="25"/>
        <v>1460</v>
      </c>
    </row>
    <row r="257" spans="2:21">
      <c r="B257" s="2" t="s">
        <v>78</v>
      </c>
      <c r="D257" s="2" t="s">
        <v>71</v>
      </c>
      <c r="L257" s="34">
        <f t="shared" si="25"/>
        <v>1122</v>
      </c>
      <c r="M257" s="34">
        <f t="shared" si="25"/>
        <v>1319</v>
      </c>
      <c r="N257" s="34">
        <f t="shared" si="25"/>
        <v>1167.58</v>
      </c>
      <c r="O257" s="34">
        <f t="shared" si="25"/>
        <v>1556</v>
      </c>
      <c r="P257" s="34">
        <f t="shared" si="25"/>
        <v>1160</v>
      </c>
      <c r="Q257" s="34">
        <f t="shared" si="25"/>
        <v>2224.4299999999998</v>
      </c>
      <c r="R257" s="34">
        <f t="shared" si="25"/>
        <v>3009.6800000000003</v>
      </c>
      <c r="S257" s="34">
        <f t="shared" si="25"/>
        <v>1460</v>
      </c>
    </row>
    <row r="258" spans="2:21">
      <c r="B258" s="2" t="s">
        <v>79</v>
      </c>
      <c r="D258" s="2" t="s">
        <v>71</v>
      </c>
      <c r="L258" s="34">
        <f t="shared" si="25"/>
        <v>1530</v>
      </c>
      <c r="M258" s="34">
        <f t="shared" si="25"/>
        <v>1677</v>
      </c>
      <c r="N258" s="34">
        <f t="shared" si="25"/>
        <v>1604.88</v>
      </c>
      <c r="O258" s="34">
        <f t="shared" si="25"/>
        <v>2299</v>
      </c>
      <c r="P258" s="34">
        <f t="shared" si="25"/>
        <v>1675</v>
      </c>
      <c r="Q258" s="34">
        <f t="shared" si="25"/>
        <v>3631.33</v>
      </c>
      <c r="R258" s="34">
        <f t="shared" si="25"/>
        <v>3113.3</v>
      </c>
      <c r="S258" s="34">
        <f t="shared" si="25"/>
        <v>1940</v>
      </c>
    </row>
    <row r="259" spans="2:21">
      <c r="L259" s="36"/>
      <c r="M259" s="36"/>
      <c r="N259" s="36"/>
      <c r="O259" s="36"/>
      <c r="P259" s="36"/>
      <c r="Q259" s="36"/>
      <c r="R259" s="36"/>
      <c r="S259" s="36"/>
    </row>
    <row r="260" spans="2:21">
      <c r="B260" s="10" t="s">
        <v>80</v>
      </c>
      <c r="L260" s="36"/>
      <c r="M260" s="36"/>
      <c r="N260" s="36"/>
      <c r="O260" s="36"/>
      <c r="P260" s="36"/>
      <c r="Q260" s="36"/>
      <c r="R260" s="36"/>
      <c r="S260" s="36"/>
    </row>
    <row r="261" spans="2:21">
      <c r="B261" s="2" t="s">
        <v>76</v>
      </c>
      <c r="D261" s="2" t="s">
        <v>71</v>
      </c>
      <c r="L261" s="34">
        <f t="shared" ref="L261:S264" si="26">L87</f>
        <v>0</v>
      </c>
      <c r="M261" s="34">
        <f t="shared" si="26"/>
        <v>0</v>
      </c>
      <c r="N261" s="34">
        <f t="shared" si="26"/>
        <v>0</v>
      </c>
      <c r="O261" s="34">
        <f t="shared" si="26"/>
        <v>779.6</v>
      </c>
      <c r="P261" s="34">
        <f t="shared" si="26"/>
        <v>0</v>
      </c>
      <c r="Q261" s="34">
        <f t="shared" si="26"/>
        <v>0</v>
      </c>
      <c r="R261" s="34">
        <f t="shared" si="26"/>
        <v>0</v>
      </c>
      <c r="S261" s="34">
        <f t="shared" si="26"/>
        <v>650</v>
      </c>
    </row>
    <row r="262" spans="2:21">
      <c r="B262" s="2" t="s">
        <v>77</v>
      </c>
      <c r="D262" s="2" t="s">
        <v>71</v>
      </c>
      <c r="L262" s="34">
        <f t="shared" si="26"/>
        <v>0</v>
      </c>
      <c r="M262" s="34">
        <f t="shared" si="26"/>
        <v>0</v>
      </c>
      <c r="N262" s="34">
        <f t="shared" si="26"/>
        <v>0</v>
      </c>
      <c r="O262" s="34">
        <f t="shared" si="26"/>
        <v>1556</v>
      </c>
      <c r="P262" s="34">
        <f t="shared" si="26"/>
        <v>0</v>
      </c>
      <c r="Q262" s="34">
        <f t="shared" si="26"/>
        <v>0</v>
      </c>
      <c r="R262" s="34">
        <f t="shared" si="26"/>
        <v>0</v>
      </c>
      <c r="S262" s="34">
        <f t="shared" si="26"/>
        <v>1460</v>
      </c>
    </row>
    <row r="263" spans="2:21">
      <c r="B263" s="2" t="s">
        <v>78</v>
      </c>
      <c r="D263" s="2" t="s">
        <v>71</v>
      </c>
      <c r="L263" s="34">
        <f t="shared" si="26"/>
        <v>0</v>
      </c>
      <c r="M263" s="34">
        <f t="shared" si="26"/>
        <v>0</v>
      </c>
      <c r="N263" s="34">
        <f t="shared" si="26"/>
        <v>0</v>
      </c>
      <c r="O263" s="34">
        <f t="shared" si="26"/>
        <v>1556</v>
      </c>
      <c r="P263" s="34">
        <f t="shared" si="26"/>
        <v>0</v>
      </c>
      <c r="Q263" s="34">
        <f t="shared" si="26"/>
        <v>0</v>
      </c>
      <c r="R263" s="34">
        <f t="shared" si="26"/>
        <v>0</v>
      </c>
      <c r="S263" s="34">
        <f t="shared" si="26"/>
        <v>1460</v>
      </c>
    </row>
    <row r="264" spans="2:21">
      <c r="B264" s="2" t="s">
        <v>79</v>
      </c>
      <c r="D264" s="2" t="s">
        <v>71</v>
      </c>
      <c r="L264" s="34">
        <f t="shared" si="26"/>
        <v>0</v>
      </c>
      <c r="M264" s="34">
        <f t="shared" si="26"/>
        <v>0</v>
      </c>
      <c r="N264" s="34">
        <f t="shared" si="26"/>
        <v>0</v>
      </c>
      <c r="O264" s="34">
        <f t="shared" si="26"/>
        <v>2299</v>
      </c>
      <c r="P264" s="34">
        <f t="shared" si="26"/>
        <v>0</v>
      </c>
      <c r="Q264" s="34">
        <f t="shared" si="26"/>
        <v>0</v>
      </c>
      <c r="R264" s="34">
        <f t="shared" si="26"/>
        <v>0</v>
      </c>
      <c r="S264" s="34">
        <f t="shared" si="26"/>
        <v>1940</v>
      </c>
    </row>
    <row r="265" spans="2:21">
      <c r="L265" s="36"/>
      <c r="M265" s="36"/>
      <c r="N265" s="36"/>
      <c r="O265" s="36"/>
      <c r="P265" s="36"/>
      <c r="Q265" s="36"/>
      <c r="R265" s="36"/>
      <c r="S265" s="36"/>
    </row>
    <row r="266" spans="2:21">
      <c r="L266" s="36"/>
      <c r="M266" s="36"/>
      <c r="N266" s="36"/>
      <c r="O266" s="36"/>
      <c r="P266" s="36"/>
      <c r="Q266" s="36"/>
      <c r="R266" s="36"/>
      <c r="S266" s="36"/>
    </row>
    <row r="267" spans="2:21">
      <c r="L267" s="36"/>
      <c r="M267" s="36"/>
      <c r="N267" s="36"/>
      <c r="O267" s="36"/>
      <c r="P267" s="36"/>
      <c r="Q267" s="36"/>
      <c r="R267" s="36"/>
      <c r="S267" s="36"/>
    </row>
    <row r="268" spans="2:21">
      <c r="B268" s="10" t="s">
        <v>95</v>
      </c>
      <c r="L268" s="36"/>
      <c r="M268" s="36"/>
      <c r="N268" s="36"/>
      <c r="O268" s="36"/>
      <c r="P268" s="36"/>
      <c r="Q268" s="36"/>
      <c r="R268" s="36"/>
      <c r="S268" s="36"/>
    </row>
    <row r="269" spans="2:21">
      <c r="L269" s="36"/>
      <c r="M269" s="36"/>
      <c r="N269" s="36"/>
      <c r="O269" s="36"/>
      <c r="P269" s="36"/>
      <c r="Q269" s="36"/>
      <c r="R269" s="36"/>
      <c r="S269" s="36"/>
    </row>
    <row r="270" spans="2:21">
      <c r="B270" s="10" t="s">
        <v>75</v>
      </c>
      <c r="L270" s="36"/>
      <c r="M270" s="36"/>
      <c r="N270" s="36"/>
      <c r="O270" s="36"/>
      <c r="P270" s="36"/>
      <c r="Q270" s="36"/>
      <c r="R270" s="36"/>
      <c r="S270" s="36"/>
    </row>
    <row r="271" spans="2:21">
      <c r="B271" s="2" t="s">
        <v>76</v>
      </c>
      <c r="D271" s="2" t="s">
        <v>71</v>
      </c>
      <c r="L271" s="34">
        <f t="shared" ref="L271:S274" si="27">L97</f>
        <v>18.739999999999998</v>
      </c>
      <c r="M271" s="34">
        <f t="shared" si="27"/>
        <v>26.2</v>
      </c>
      <c r="N271" s="34">
        <f t="shared" si="27"/>
        <v>18.04</v>
      </c>
      <c r="O271" s="34">
        <f t="shared" si="27"/>
        <v>30.2</v>
      </c>
      <c r="P271" s="34">
        <f t="shared" si="27"/>
        <v>13.1</v>
      </c>
      <c r="Q271" s="34">
        <f t="shared" si="27"/>
        <v>51.14</v>
      </c>
      <c r="R271" s="34">
        <f t="shared" si="27"/>
        <v>50.910000000000004</v>
      </c>
      <c r="S271" s="34">
        <f t="shared" si="27"/>
        <v>23.6</v>
      </c>
      <c r="U271" s="11" t="s">
        <v>205</v>
      </c>
    </row>
    <row r="272" spans="2:21">
      <c r="B272" s="2" t="s">
        <v>77</v>
      </c>
      <c r="D272" s="2" t="s">
        <v>71</v>
      </c>
      <c r="L272" s="34">
        <f t="shared" si="27"/>
        <v>20.27</v>
      </c>
      <c r="M272" s="34">
        <f t="shared" si="27"/>
        <v>27.8</v>
      </c>
      <c r="N272" s="34">
        <f t="shared" si="27"/>
        <v>22.26</v>
      </c>
      <c r="O272" s="34">
        <f t="shared" si="27"/>
        <v>36.1</v>
      </c>
      <c r="P272" s="34">
        <f t="shared" si="27"/>
        <v>20.5</v>
      </c>
      <c r="Q272" s="34">
        <f t="shared" si="27"/>
        <v>51.14</v>
      </c>
      <c r="R272" s="34">
        <f t="shared" si="27"/>
        <v>41.650000000000006</v>
      </c>
      <c r="S272" s="34">
        <f t="shared" si="27"/>
        <v>23.6</v>
      </c>
    </row>
    <row r="273" spans="2:21">
      <c r="B273" s="2" t="s">
        <v>78</v>
      </c>
      <c r="D273" s="2" t="s">
        <v>71</v>
      </c>
      <c r="L273" s="34">
        <f t="shared" si="27"/>
        <v>23.18</v>
      </c>
      <c r="M273" s="34">
        <f t="shared" si="27"/>
        <v>29.2</v>
      </c>
      <c r="N273" s="34">
        <f t="shared" si="27"/>
        <v>22.26</v>
      </c>
      <c r="O273" s="34">
        <f t="shared" si="27"/>
        <v>36.1</v>
      </c>
      <c r="P273" s="34">
        <f t="shared" si="27"/>
        <v>20.5</v>
      </c>
      <c r="Q273" s="34">
        <f t="shared" si="27"/>
        <v>51.14</v>
      </c>
      <c r="R273" s="34">
        <f t="shared" si="27"/>
        <v>41.650000000000006</v>
      </c>
      <c r="S273" s="34">
        <f t="shared" si="27"/>
        <v>23.6</v>
      </c>
    </row>
    <row r="274" spans="2:21">
      <c r="B274" s="2" t="s">
        <v>79</v>
      </c>
      <c r="D274" s="2" t="s">
        <v>71</v>
      </c>
      <c r="L274" s="34">
        <f t="shared" si="27"/>
        <v>26.47</v>
      </c>
      <c r="M274" s="34">
        <f t="shared" si="27"/>
        <v>30.4</v>
      </c>
      <c r="N274" s="34">
        <f t="shared" si="27"/>
        <v>22.26</v>
      </c>
      <c r="O274" s="34">
        <f t="shared" si="27"/>
        <v>36.1</v>
      </c>
      <c r="P274" s="34">
        <f t="shared" si="27"/>
        <v>16.5</v>
      </c>
      <c r="Q274" s="34">
        <f t="shared" si="27"/>
        <v>60.300000000000004</v>
      </c>
      <c r="R274" s="34">
        <f t="shared" si="27"/>
        <v>41.650000000000006</v>
      </c>
      <c r="S274" s="34">
        <f t="shared" si="27"/>
        <v>23.6</v>
      </c>
    </row>
    <row r="275" spans="2:21">
      <c r="L275" s="36"/>
      <c r="M275" s="36"/>
      <c r="N275" s="36"/>
      <c r="O275" s="36"/>
      <c r="P275" s="36"/>
      <c r="Q275" s="36"/>
      <c r="R275" s="36"/>
      <c r="S275" s="36"/>
    </row>
    <row r="276" spans="2:21">
      <c r="B276" s="10" t="s">
        <v>80</v>
      </c>
      <c r="L276" s="36"/>
      <c r="M276" s="36"/>
      <c r="N276" s="36"/>
      <c r="O276" s="36"/>
      <c r="P276" s="36"/>
      <c r="Q276" s="36"/>
      <c r="R276" s="36"/>
      <c r="S276" s="36"/>
    </row>
    <row r="277" spans="2:21">
      <c r="B277" s="2" t="s">
        <v>76</v>
      </c>
      <c r="D277" s="2" t="s">
        <v>71</v>
      </c>
      <c r="L277" s="34">
        <f t="shared" ref="L277:S280" si="28">L103</f>
        <v>18.739999999999998</v>
      </c>
      <c r="M277" s="34">
        <f t="shared" si="28"/>
        <v>0</v>
      </c>
      <c r="N277" s="34">
        <f t="shared" si="28"/>
        <v>0</v>
      </c>
      <c r="O277" s="34">
        <f t="shared" si="28"/>
        <v>30.2</v>
      </c>
      <c r="P277" s="34">
        <f t="shared" si="28"/>
        <v>0</v>
      </c>
      <c r="Q277" s="34">
        <f t="shared" si="28"/>
        <v>51.14</v>
      </c>
      <c r="R277" s="34">
        <f t="shared" si="28"/>
        <v>0</v>
      </c>
      <c r="S277" s="34">
        <f t="shared" si="28"/>
        <v>23.6</v>
      </c>
    </row>
    <row r="278" spans="2:21">
      <c r="B278" s="2" t="s">
        <v>77</v>
      </c>
      <c r="D278" s="2" t="s">
        <v>71</v>
      </c>
      <c r="L278" s="34">
        <f t="shared" si="28"/>
        <v>20.27</v>
      </c>
      <c r="M278" s="34">
        <f t="shared" si="28"/>
        <v>0</v>
      </c>
      <c r="N278" s="34">
        <f t="shared" si="28"/>
        <v>0</v>
      </c>
      <c r="O278" s="34">
        <f t="shared" si="28"/>
        <v>36.1</v>
      </c>
      <c r="P278" s="34">
        <f t="shared" si="28"/>
        <v>0</v>
      </c>
      <c r="Q278" s="34">
        <f t="shared" si="28"/>
        <v>51.14</v>
      </c>
      <c r="R278" s="34">
        <f t="shared" si="28"/>
        <v>0</v>
      </c>
      <c r="S278" s="34">
        <f t="shared" si="28"/>
        <v>23.6</v>
      </c>
    </row>
    <row r="279" spans="2:21">
      <c r="B279" s="2" t="s">
        <v>78</v>
      </c>
      <c r="D279" s="2" t="s">
        <v>71</v>
      </c>
      <c r="L279" s="34">
        <f t="shared" si="28"/>
        <v>23.18</v>
      </c>
      <c r="M279" s="34">
        <f t="shared" si="28"/>
        <v>0</v>
      </c>
      <c r="N279" s="34">
        <f t="shared" si="28"/>
        <v>0</v>
      </c>
      <c r="O279" s="34">
        <f t="shared" si="28"/>
        <v>36.1</v>
      </c>
      <c r="P279" s="34">
        <f t="shared" si="28"/>
        <v>0</v>
      </c>
      <c r="Q279" s="34">
        <f t="shared" si="28"/>
        <v>51.14</v>
      </c>
      <c r="R279" s="34">
        <f t="shared" si="28"/>
        <v>0</v>
      </c>
      <c r="S279" s="34">
        <f t="shared" si="28"/>
        <v>23.6</v>
      </c>
    </row>
    <row r="280" spans="2:21">
      <c r="B280" s="2" t="s">
        <v>79</v>
      </c>
      <c r="D280" s="2" t="s">
        <v>71</v>
      </c>
      <c r="L280" s="34">
        <f t="shared" si="28"/>
        <v>26.4</v>
      </c>
      <c r="M280" s="34">
        <f t="shared" si="28"/>
        <v>0</v>
      </c>
      <c r="N280" s="34">
        <f t="shared" si="28"/>
        <v>0</v>
      </c>
      <c r="O280" s="34">
        <f t="shared" si="28"/>
        <v>36.1</v>
      </c>
      <c r="P280" s="34">
        <f t="shared" si="28"/>
        <v>0</v>
      </c>
      <c r="Q280" s="34">
        <f t="shared" si="28"/>
        <v>60.300000000000004</v>
      </c>
      <c r="R280" s="34">
        <f t="shared" si="28"/>
        <v>0</v>
      </c>
      <c r="S280" s="34">
        <f t="shared" si="28"/>
        <v>23.6</v>
      </c>
    </row>
    <row r="281" spans="2:21">
      <c r="L281" s="36"/>
      <c r="M281" s="36"/>
      <c r="N281" s="36"/>
      <c r="O281" s="36"/>
      <c r="P281" s="36"/>
      <c r="Q281" s="36"/>
      <c r="R281" s="36"/>
      <c r="S281" s="36"/>
    </row>
    <row r="282" spans="2:21">
      <c r="L282" s="36"/>
      <c r="M282" s="36"/>
      <c r="N282" s="36"/>
      <c r="O282" s="36"/>
      <c r="P282" s="36"/>
      <c r="Q282" s="36"/>
      <c r="R282" s="36"/>
      <c r="S282" s="36"/>
    </row>
    <row r="283" spans="2:21">
      <c r="L283" s="36"/>
      <c r="M283" s="36"/>
      <c r="N283" s="36"/>
      <c r="O283" s="36"/>
      <c r="P283" s="36"/>
      <c r="Q283" s="36"/>
      <c r="R283" s="36"/>
      <c r="S283" s="36"/>
    </row>
    <row r="284" spans="2:21">
      <c r="B284" s="10" t="s">
        <v>96</v>
      </c>
      <c r="L284" s="36"/>
      <c r="M284" s="36"/>
      <c r="N284" s="36"/>
      <c r="O284" s="36"/>
      <c r="P284" s="36"/>
      <c r="Q284" s="36"/>
      <c r="R284" s="36"/>
      <c r="S284" s="36"/>
    </row>
    <row r="285" spans="2:21">
      <c r="L285" s="36"/>
      <c r="M285" s="36"/>
      <c r="N285" s="36"/>
      <c r="O285" s="36"/>
      <c r="P285" s="36"/>
      <c r="Q285" s="36"/>
      <c r="R285" s="36"/>
      <c r="S285" s="36"/>
    </row>
    <row r="286" spans="2:21">
      <c r="B286" s="10" t="s">
        <v>75</v>
      </c>
      <c r="L286" s="36"/>
      <c r="M286" s="36"/>
      <c r="N286" s="36"/>
      <c r="O286" s="36"/>
      <c r="P286" s="36"/>
      <c r="Q286" s="36"/>
      <c r="R286" s="36"/>
      <c r="S286" s="36"/>
    </row>
    <row r="287" spans="2:21">
      <c r="B287" s="2" t="s">
        <v>84</v>
      </c>
      <c r="D287" s="2" t="s">
        <v>71</v>
      </c>
      <c r="L287" s="34">
        <f t="shared" ref="L287:S296" si="29">L113</f>
        <v>3806.4</v>
      </c>
      <c r="M287" s="34">
        <f t="shared" si="29"/>
        <v>2393</v>
      </c>
      <c r="N287" s="34">
        <f t="shared" si="29"/>
        <v>2441.9499999999998</v>
      </c>
      <c r="O287" s="34">
        <f t="shared" si="29"/>
        <v>2422</v>
      </c>
      <c r="P287" s="34">
        <f t="shared" si="29"/>
        <v>1040</v>
      </c>
      <c r="Q287" s="34">
        <f t="shared" si="29"/>
        <v>3926.46</v>
      </c>
      <c r="R287" s="34">
        <f t="shared" si="29"/>
        <v>3285.9</v>
      </c>
      <c r="S287" s="34">
        <f t="shared" si="29"/>
        <v>2820</v>
      </c>
      <c r="U287" s="11" t="s">
        <v>205</v>
      </c>
    </row>
    <row r="288" spans="2:21">
      <c r="B288" s="2" t="s">
        <v>85</v>
      </c>
      <c r="D288" s="2" t="s">
        <v>71</v>
      </c>
      <c r="L288" s="34">
        <f t="shared" si="29"/>
        <v>3806.27</v>
      </c>
      <c r="M288" s="34">
        <f t="shared" si="29"/>
        <v>2393</v>
      </c>
      <c r="N288" s="34">
        <f t="shared" si="29"/>
        <v>2441.9499999999998</v>
      </c>
      <c r="O288" s="34">
        <f t="shared" si="29"/>
        <v>2422</v>
      </c>
      <c r="P288" s="34">
        <f t="shared" si="29"/>
        <v>1320</v>
      </c>
      <c r="Q288" s="34">
        <f t="shared" si="29"/>
        <v>3926.46</v>
      </c>
      <c r="R288" s="34">
        <f t="shared" si="29"/>
        <v>3285.9</v>
      </c>
      <c r="S288" s="34">
        <f t="shared" si="29"/>
        <v>2820</v>
      </c>
    </row>
    <row r="289" spans="2:19">
      <c r="B289" s="2" t="s">
        <v>86</v>
      </c>
      <c r="D289" s="2" t="s">
        <v>71</v>
      </c>
      <c r="L289" s="34">
        <f t="shared" si="29"/>
        <v>3906.2</v>
      </c>
      <c r="M289" s="34">
        <f t="shared" si="29"/>
        <v>2393</v>
      </c>
      <c r="N289" s="34">
        <f t="shared" si="29"/>
        <v>3000.22</v>
      </c>
      <c r="O289" s="34">
        <f t="shared" si="29"/>
        <v>4143</v>
      </c>
      <c r="P289" s="34">
        <f t="shared" si="29"/>
        <v>2300</v>
      </c>
      <c r="Q289" s="34">
        <f t="shared" si="29"/>
        <v>4124.57</v>
      </c>
      <c r="R289" s="34">
        <f t="shared" si="29"/>
        <v>4032.09</v>
      </c>
      <c r="S289" s="34">
        <f t="shared" si="29"/>
        <v>2900</v>
      </c>
    </row>
    <row r="290" spans="2:19">
      <c r="B290" s="2" t="s">
        <v>87</v>
      </c>
      <c r="D290" s="2" t="s">
        <v>71</v>
      </c>
      <c r="L290" s="34">
        <f t="shared" si="29"/>
        <v>3906.2</v>
      </c>
      <c r="M290" s="34">
        <f t="shared" si="29"/>
        <v>2393</v>
      </c>
      <c r="N290" s="34">
        <f t="shared" si="29"/>
        <v>3000.22</v>
      </c>
      <c r="O290" s="34">
        <f t="shared" si="29"/>
        <v>4143</v>
      </c>
      <c r="P290" s="34">
        <f t="shared" si="29"/>
        <v>4140</v>
      </c>
      <c r="Q290" s="34">
        <f t="shared" si="29"/>
        <v>6594.96</v>
      </c>
      <c r="R290" s="34">
        <f t="shared" si="29"/>
        <v>4032.09</v>
      </c>
      <c r="S290" s="34">
        <f t="shared" si="29"/>
        <v>2930</v>
      </c>
    </row>
    <row r="291" spans="2:19">
      <c r="B291" s="2" t="s">
        <v>88</v>
      </c>
      <c r="D291" s="2" t="s">
        <v>71</v>
      </c>
      <c r="L291" s="34">
        <f t="shared" si="29"/>
        <v>0</v>
      </c>
      <c r="M291" s="34">
        <f t="shared" si="29"/>
        <v>2871</v>
      </c>
      <c r="N291" s="34">
        <f t="shared" si="29"/>
        <v>3000.22</v>
      </c>
      <c r="O291" s="34">
        <f t="shared" si="29"/>
        <v>4143</v>
      </c>
      <c r="P291" s="34">
        <f t="shared" si="29"/>
        <v>4510</v>
      </c>
      <c r="Q291" s="34">
        <f t="shared" si="29"/>
        <v>6594.96</v>
      </c>
      <c r="R291" s="34">
        <f t="shared" si="29"/>
        <v>4032.09</v>
      </c>
      <c r="S291" s="34">
        <f t="shared" si="29"/>
        <v>2990</v>
      </c>
    </row>
    <row r="292" spans="2:19">
      <c r="B292" s="2" t="s">
        <v>89</v>
      </c>
      <c r="D292" s="2" t="s">
        <v>71</v>
      </c>
      <c r="L292" s="34">
        <f t="shared" si="29"/>
        <v>0</v>
      </c>
      <c r="M292" s="34">
        <f t="shared" si="29"/>
        <v>2871</v>
      </c>
      <c r="N292" s="34">
        <f t="shared" si="29"/>
        <v>3503.73</v>
      </c>
      <c r="O292" s="34">
        <f t="shared" si="29"/>
        <v>4948</v>
      </c>
      <c r="P292" s="34">
        <f t="shared" si="29"/>
        <v>6100</v>
      </c>
      <c r="Q292" s="34">
        <f t="shared" si="29"/>
        <v>0</v>
      </c>
      <c r="R292" s="34">
        <f t="shared" si="29"/>
        <v>4032.09</v>
      </c>
      <c r="S292" s="34">
        <f t="shared" si="29"/>
        <v>3070</v>
      </c>
    </row>
    <row r="293" spans="2:19">
      <c r="B293" s="2" t="s">
        <v>90</v>
      </c>
      <c r="D293" s="2" t="s">
        <v>71</v>
      </c>
      <c r="L293" s="34">
        <f t="shared" si="29"/>
        <v>0</v>
      </c>
      <c r="M293" s="34">
        <f t="shared" si="29"/>
        <v>3477</v>
      </c>
      <c r="N293" s="34">
        <f t="shared" si="29"/>
        <v>3503.73</v>
      </c>
      <c r="O293" s="34">
        <f t="shared" si="29"/>
        <v>4948</v>
      </c>
      <c r="P293" s="34">
        <f t="shared" si="29"/>
        <v>6680</v>
      </c>
      <c r="Q293" s="34">
        <f t="shared" si="29"/>
        <v>0</v>
      </c>
      <c r="R293" s="34">
        <f t="shared" si="29"/>
        <v>4032.09</v>
      </c>
      <c r="S293" s="34">
        <f t="shared" si="29"/>
        <v>3310</v>
      </c>
    </row>
    <row r="294" spans="2:19">
      <c r="B294" s="2" t="s">
        <v>91</v>
      </c>
      <c r="D294" s="2" t="s">
        <v>71</v>
      </c>
      <c r="L294" s="34">
        <f t="shared" si="29"/>
        <v>0</v>
      </c>
      <c r="M294" s="34">
        <f t="shared" si="29"/>
        <v>0</v>
      </c>
      <c r="N294" s="34">
        <f t="shared" si="29"/>
        <v>3560.54</v>
      </c>
      <c r="O294" s="34">
        <f t="shared" si="29"/>
        <v>4948</v>
      </c>
      <c r="P294" s="34">
        <f t="shared" si="29"/>
        <v>6680</v>
      </c>
      <c r="Q294" s="34">
        <f t="shared" si="29"/>
        <v>0</v>
      </c>
      <c r="R294" s="34">
        <f t="shared" si="29"/>
        <v>4032.09</v>
      </c>
      <c r="S294" s="34">
        <f t="shared" si="29"/>
        <v>3310</v>
      </c>
    </row>
    <row r="295" spans="2:19">
      <c r="B295" s="2" t="s">
        <v>92</v>
      </c>
      <c r="D295" s="2" t="s">
        <v>71</v>
      </c>
      <c r="L295" s="34">
        <f t="shared" si="29"/>
        <v>0</v>
      </c>
      <c r="M295" s="34">
        <f t="shared" si="29"/>
        <v>0</v>
      </c>
      <c r="N295" s="34">
        <f t="shared" si="29"/>
        <v>3560.54</v>
      </c>
      <c r="O295" s="34">
        <f t="shared" si="29"/>
        <v>4948</v>
      </c>
      <c r="P295" s="34">
        <f t="shared" si="29"/>
        <v>6680</v>
      </c>
      <c r="Q295" s="34">
        <f t="shared" si="29"/>
        <v>0</v>
      </c>
      <c r="R295" s="34">
        <f t="shared" si="29"/>
        <v>4032.09</v>
      </c>
      <c r="S295" s="34">
        <f t="shared" si="29"/>
        <v>3310</v>
      </c>
    </row>
    <row r="296" spans="2:19">
      <c r="B296" s="2" t="s">
        <v>93</v>
      </c>
      <c r="D296" s="2" t="s">
        <v>71</v>
      </c>
      <c r="L296" s="34">
        <f t="shared" si="29"/>
        <v>0</v>
      </c>
      <c r="M296" s="34">
        <f t="shared" si="29"/>
        <v>0</v>
      </c>
      <c r="N296" s="34">
        <f t="shared" si="29"/>
        <v>3775.6</v>
      </c>
      <c r="O296" s="34">
        <f t="shared" si="29"/>
        <v>4948</v>
      </c>
      <c r="P296" s="34">
        <f t="shared" si="29"/>
        <v>6680</v>
      </c>
      <c r="Q296" s="34">
        <f t="shared" si="29"/>
        <v>0</v>
      </c>
      <c r="R296" s="34">
        <f t="shared" si="29"/>
        <v>4032.09</v>
      </c>
      <c r="S296" s="34">
        <f t="shared" si="29"/>
        <v>3310</v>
      </c>
    </row>
    <row r="297" spans="2:19">
      <c r="L297" s="36"/>
      <c r="M297" s="36"/>
      <c r="N297" s="36"/>
      <c r="O297" s="36"/>
      <c r="P297" s="36"/>
      <c r="Q297" s="36"/>
      <c r="R297" s="36"/>
      <c r="S297" s="36"/>
    </row>
    <row r="298" spans="2:19">
      <c r="B298" s="10" t="s">
        <v>80</v>
      </c>
      <c r="L298" s="36"/>
      <c r="M298" s="36"/>
      <c r="N298" s="36"/>
      <c r="O298" s="36"/>
      <c r="P298" s="36"/>
      <c r="Q298" s="36"/>
      <c r="R298" s="36"/>
      <c r="S298" s="36"/>
    </row>
    <row r="299" spans="2:19">
      <c r="B299" s="2" t="s">
        <v>84</v>
      </c>
      <c r="D299" s="2" t="s">
        <v>71</v>
      </c>
      <c r="L299" s="34">
        <f t="shared" ref="L299:S308" si="30">L125</f>
        <v>11334.13</v>
      </c>
      <c r="M299" s="34">
        <f t="shared" si="30"/>
        <v>7812</v>
      </c>
      <c r="N299" s="34">
        <f t="shared" si="30"/>
        <v>2441.9499999999998</v>
      </c>
      <c r="O299" s="34">
        <f t="shared" si="30"/>
        <v>2422</v>
      </c>
      <c r="P299" s="34">
        <f t="shared" si="30"/>
        <v>6680</v>
      </c>
      <c r="Q299" s="34">
        <f t="shared" si="30"/>
        <v>6594.96</v>
      </c>
      <c r="R299" s="34">
        <f t="shared" si="30"/>
        <v>4032.09</v>
      </c>
      <c r="S299" s="34">
        <f t="shared" si="30"/>
        <v>2820</v>
      </c>
    </row>
    <row r="300" spans="2:19">
      <c r="B300" s="2" t="s">
        <v>85</v>
      </c>
      <c r="D300" s="2" t="s">
        <v>71</v>
      </c>
      <c r="L300" s="34">
        <f t="shared" si="30"/>
        <v>11334.13</v>
      </c>
      <c r="M300" s="34">
        <f t="shared" si="30"/>
        <v>7812</v>
      </c>
      <c r="N300" s="34">
        <f t="shared" si="30"/>
        <v>2441.9499999999998</v>
      </c>
      <c r="O300" s="34">
        <f t="shared" si="30"/>
        <v>2422</v>
      </c>
      <c r="P300" s="34">
        <f t="shared" si="30"/>
        <v>6680</v>
      </c>
      <c r="Q300" s="34">
        <f t="shared" si="30"/>
        <v>6594.96</v>
      </c>
      <c r="R300" s="34">
        <f t="shared" si="30"/>
        <v>4032.09</v>
      </c>
      <c r="S300" s="34">
        <f t="shared" si="30"/>
        <v>2820</v>
      </c>
    </row>
    <row r="301" spans="2:19">
      <c r="B301" s="2" t="s">
        <v>86</v>
      </c>
      <c r="D301" s="2" t="s">
        <v>71</v>
      </c>
      <c r="L301" s="34">
        <f t="shared" si="30"/>
        <v>11334.13</v>
      </c>
      <c r="M301" s="34">
        <f t="shared" si="30"/>
        <v>8774</v>
      </c>
      <c r="N301" s="34">
        <f t="shared" si="30"/>
        <v>3000.22</v>
      </c>
      <c r="O301" s="34">
        <f t="shared" si="30"/>
        <v>4143</v>
      </c>
      <c r="P301" s="34">
        <f t="shared" si="30"/>
        <v>6680</v>
      </c>
      <c r="Q301" s="34">
        <f t="shared" si="30"/>
        <v>6594.96</v>
      </c>
      <c r="R301" s="34">
        <f t="shared" si="30"/>
        <v>4032.09</v>
      </c>
      <c r="S301" s="34">
        <f t="shared" si="30"/>
        <v>2900</v>
      </c>
    </row>
    <row r="302" spans="2:19">
      <c r="B302" s="2" t="s">
        <v>87</v>
      </c>
      <c r="D302" s="2" t="s">
        <v>71</v>
      </c>
      <c r="L302" s="34">
        <f t="shared" si="30"/>
        <v>11334.13</v>
      </c>
      <c r="M302" s="34">
        <f t="shared" si="30"/>
        <v>8774</v>
      </c>
      <c r="N302" s="34">
        <f t="shared" si="30"/>
        <v>3000.22</v>
      </c>
      <c r="O302" s="34">
        <f t="shared" si="30"/>
        <v>4143</v>
      </c>
      <c r="P302" s="34">
        <f t="shared" si="30"/>
        <v>6680</v>
      </c>
      <c r="Q302" s="34">
        <f t="shared" si="30"/>
        <v>6594.96</v>
      </c>
      <c r="R302" s="34">
        <f t="shared" si="30"/>
        <v>4032.09</v>
      </c>
      <c r="S302" s="34">
        <f t="shared" si="30"/>
        <v>2930</v>
      </c>
    </row>
    <row r="303" spans="2:19">
      <c r="B303" s="2" t="s">
        <v>88</v>
      </c>
      <c r="D303" s="2" t="s">
        <v>71</v>
      </c>
      <c r="L303" s="34">
        <f t="shared" si="30"/>
        <v>11334.13</v>
      </c>
      <c r="M303" s="34">
        <f t="shared" si="30"/>
        <v>8774</v>
      </c>
      <c r="N303" s="34">
        <f t="shared" si="30"/>
        <v>3000.22</v>
      </c>
      <c r="O303" s="34">
        <f t="shared" si="30"/>
        <v>4143</v>
      </c>
      <c r="P303" s="34">
        <f t="shared" si="30"/>
        <v>6680</v>
      </c>
      <c r="Q303" s="34">
        <f t="shared" si="30"/>
        <v>6594.96</v>
      </c>
      <c r="R303" s="34">
        <f t="shared" si="30"/>
        <v>4032.09</v>
      </c>
      <c r="S303" s="34">
        <f t="shared" si="30"/>
        <v>2990</v>
      </c>
    </row>
    <row r="304" spans="2:19">
      <c r="B304" s="2" t="s">
        <v>89</v>
      </c>
      <c r="D304" s="2" t="s">
        <v>71</v>
      </c>
      <c r="L304" s="34">
        <f t="shared" si="30"/>
        <v>11334.13</v>
      </c>
      <c r="M304" s="34">
        <f t="shared" si="30"/>
        <v>10549</v>
      </c>
      <c r="N304" s="34">
        <f t="shared" si="30"/>
        <v>3503.73</v>
      </c>
      <c r="O304" s="34">
        <f t="shared" si="30"/>
        <v>4948</v>
      </c>
      <c r="P304" s="34">
        <f t="shared" si="30"/>
        <v>6680</v>
      </c>
      <c r="Q304" s="34">
        <f t="shared" si="30"/>
        <v>6594.96</v>
      </c>
      <c r="R304" s="34">
        <f t="shared" si="30"/>
        <v>4032.09</v>
      </c>
      <c r="S304" s="34">
        <f t="shared" si="30"/>
        <v>3070</v>
      </c>
    </row>
    <row r="305" spans="2:26">
      <c r="B305" s="2" t="s">
        <v>90</v>
      </c>
      <c r="D305" s="2" t="s">
        <v>71</v>
      </c>
      <c r="L305" s="34">
        <f t="shared" si="30"/>
        <v>11334.13</v>
      </c>
      <c r="M305" s="34">
        <f t="shared" si="30"/>
        <v>10549</v>
      </c>
      <c r="N305" s="34">
        <f t="shared" si="30"/>
        <v>3503.73</v>
      </c>
      <c r="O305" s="34">
        <f t="shared" si="30"/>
        <v>4948</v>
      </c>
      <c r="P305" s="34">
        <f t="shared" si="30"/>
        <v>6680</v>
      </c>
      <c r="Q305" s="34">
        <f t="shared" si="30"/>
        <v>6594.96</v>
      </c>
      <c r="R305" s="34">
        <f t="shared" si="30"/>
        <v>4032.09</v>
      </c>
      <c r="S305" s="34">
        <f t="shared" si="30"/>
        <v>3310</v>
      </c>
    </row>
    <row r="306" spans="2:26">
      <c r="B306" s="2" t="s">
        <v>91</v>
      </c>
      <c r="D306" s="2" t="s">
        <v>71</v>
      </c>
      <c r="L306" s="34">
        <f t="shared" si="30"/>
        <v>11334.13</v>
      </c>
      <c r="M306" s="34">
        <f t="shared" si="30"/>
        <v>0</v>
      </c>
      <c r="N306" s="34">
        <f t="shared" si="30"/>
        <v>3560.54</v>
      </c>
      <c r="O306" s="34">
        <f t="shared" si="30"/>
        <v>4948</v>
      </c>
      <c r="P306" s="34">
        <f t="shared" si="30"/>
        <v>6680</v>
      </c>
      <c r="Q306" s="34">
        <f t="shared" si="30"/>
        <v>6594.96</v>
      </c>
      <c r="R306" s="34">
        <f t="shared" si="30"/>
        <v>4032.09</v>
      </c>
      <c r="S306" s="34">
        <f t="shared" si="30"/>
        <v>3310</v>
      </c>
    </row>
    <row r="307" spans="2:26">
      <c r="B307" s="2" t="s">
        <v>92</v>
      </c>
      <c r="D307" s="2" t="s">
        <v>71</v>
      </c>
      <c r="L307" s="34">
        <f t="shared" si="30"/>
        <v>0</v>
      </c>
      <c r="M307" s="34">
        <f t="shared" si="30"/>
        <v>0</v>
      </c>
      <c r="N307" s="34">
        <f t="shared" si="30"/>
        <v>3560.54</v>
      </c>
      <c r="O307" s="34">
        <f t="shared" si="30"/>
        <v>4948</v>
      </c>
      <c r="P307" s="34">
        <f t="shared" si="30"/>
        <v>6680</v>
      </c>
      <c r="Q307" s="34">
        <f t="shared" si="30"/>
        <v>6594.96</v>
      </c>
      <c r="R307" s="34">
        <f t="shared" si="30"/>
        <v>4032.09</v>
      </c>
      <c r="S307" s="34">
        <f t="shared" si="30"/>
        <v>3310</v>
      </c>
    </row>
    <row r="308" spans="2:26">
      <c r="B308" s="2" t="s">
        <v>93</v>
      </c>
      <c r="D308" s="2" t="s">
        <v>71</v>
      </c>
      <c r="L308" s="34">
        <f t="shared" si="30"/>
        <v>0</v>
      </c>
      <c r="M308" s="34">
        <f t="shared" si="30"/>
        <v>0</v>
      </c>
      <c r="N308" s="34">
        <f t="shared" si="30"/>
        <v>3775.6</v>
      </c>
      <c r="O308" s="34">
        <f t="shared" si="30"/>
        <v>4948</v>
      </c>
      <c r="P308" s="34">
        <f t="shared" si="30"/>
        <v>6680</v>
      </c>
      <c r="Q308" s="34">
        <f t="shared" si="30"/>
        <v>6594.96</v>
      </c>
      <c r="R308" s="34">
        <f t="shared" si="30"/>
        <v>4032.09</v>
      </c>
      <c r="S308" s="34">
        <f t="shared" si="30"/>
        <v>3310</v>
      </c>
    </row>
    <row r="309" spans="2:26">
      <c r="L309" s="36"/>
      <c r="M309" s="36"/>
      <c r="N309" s="36"/>
      <c r="O309" s="36"/>
      <c r="P309" s="36"/>
      <c r="Q309" s="36"/>
      <c r="R309" s="36"/>
      <c r="S309" s="36"/>
    </row>
    <row r="312" spans="2:26" s="5" customFormat="1" ht="12.75">
      <c r="B312" s="5" t="s">
        <v>155</v>
      </c>
      <c r="D312" s="5" t="s">
        <v>21</v>
      </c>
      <c r="H312" s="5" t="s">
        <v>0</v>
      </c>
      <c r="J312" s="13" t="s">
        <v>6</v>
      </c>
      <c r="K312" s="13"/>
      <c r="L312" s="13" t="s">
        <v>1</v>
      </c>
      <c r="M312" s="13" t="s">
        <v>225</v>
      </c>
      <c r="N312" s="13" t="s">
        <v>51</v>
      </c>
      <c r="O312" s="13" t="s">
        <v>2</v>
      </c>
      <c r="P312" s="13" t="s">
        <v>3</v>
      </c>
      <c r="Q312" s="13" t="s">
        <v>4</v>
      </c>
      <c r="R312" s="13" t="s">
        <v>5</v>
      </c>
      <c r="S312" s="13" t="s">
        <v>22</v>
      </c>
      <c r="T312" s="13"/>
      <c r="U312" s="13"/>
      <c r="V312" s="13"/>
      <c r="W312" s="13"/>
      <c r="X312" s="13"/>
      <c r="Y312" s="13"/>
      <c r="Z312" s="13"/>
    </row>
    <row r="314" spans="2:26">
      <c r="B314" s="38" t="s">
        <v>207</v>
      </c>
    </row>
    <row r="315" spans="2:26">
      <c r="B315" s="38" t="s">
        <v>156</v>
      </c>
    </row>
    <row r="316" spans="2:26">
      <c r="B316" s="38" t="s">
        <v>208</v>
      </c>
    </row>
    <row r="318" spans="2:26">
      <c r="B318" s="10" t="s">
        <v>127</v>
      </c>
    </row>
    <row r="320" spans="2:26">
      <c r="B320" s="10" t="s">
        <v>53</v>
      </c>
    </row>
    <row r="321" spans="2:21">
      <c r="B321" s="2" t="s">
        <v>54</v>
      </c>
      <c r="D321" s="2" t="s">
        <v>50</v>
      </c>
      <c r="J321" s="4">
        <f>SUM(L321:S321)</f>
        <v>7062939.8607115364</v>
      </c>
      <c r="L321" s="4">
        <f>IF(L190&gt;0,'Berekening rekenvolumes'!L13,0)</f>
        <v>138211.38059177471</v>
      </c>
      <c r="M321" s="4">
        <f>IF(M190&gt;0,'Berekening rekenvolumes'!M13,0)</f>
        <v>188011.04723781827</v>
      </c>
      <c r="N321" s="4">
        <f>IF(N190&gt;0,'Berekening rekenvolumes'!N13,0)</f>
        <v>1820172.7876068465</v>
      </c>
      <c r="O321" s="4">
        <f>IF(O190&gt;0,'Berekening rekenvolumes'!O13,0)</f>
        <v>2463085.7065084148</v>
      </c>
      <c r="P321" s="4">
        <f>IF(P190&gt;0,'Berekening rekenvolumes'!P13,0)</f>
        <v>102272.37998887508</v>
      </c>
      <c r="Q321" s="4">
        <f>IF(Q190&gt;0,'Berekening rekenvolumes'!Q13,0)</f>
        <v>1902931.3806275316</v>
      </c>
      <c r="R321" s="4">
        <f>IF(R190&gt;0,'Berekening rekenvolumes'!R13,0)</f>
        <v>51296.687121787989</v>
      </c>
      <c r="S321" s="4">
        <f>IF(S190&gt;0,'Berekening rekenvolumes'!S13,0)</f>
        <v>396958.49102848652</v>
      </c>
      <c r="U321" s="11" t="s">
        <v>210</v>
      </c>
    </row>
    <row r="322" spans="2:21">
      <c r="B322" s="2" t="s">
        <v>55</v>
      </c>
      <c r="D322" s="2" t="s">
        <v>50</v>
      </c>
      <c r="J322" s="4">
        <f>SUM(L322:S322)</f>
        <v>22382973.374950387</v>
      </c>
      <c r="L322" s="4">
        <f>IF(L191&gt;0,'Berekening rekenvolumes'!L14,0)</f>
        <v>468922.33627533709</v>
      </c>
      <c r="M322" s="4">
        <f>IF(M191&gt;0,'Berekening rekenvolumes'!M14,0)</f>
        <v>603938.88779902353</v>
      </c>
      <c r="N322" s="4">
        <f>IF(N191&gt;0,'Berekening rekenvolumes'!N14,0)</f>
        <v>5912990.3559171213</v>
      </c>
      <c r="O322" s="4">
        <f>IF(O191&gt;0,'Berekening rekenvolumes'!O14,0)</f>
        <v>7787861.7505840249</v>
      </c>
      <c r="P322" s="4">
        <f>IF(P191&gt;0,'Berekening rekenvolumes'!P14,0)</f>
        <v>338952.20358401537</v>
      </c>
      <c r="Q322" s="4">
        <f>IF(Q191&gt;0,'Berekening rekenvolumes'!Q14,0)</f>
        <v>5797475.0467467392</v>
      </c>
      <c r="R322" s="4">
        <f>IF(R191&gt;0,'Berekening rekenvolumes'!R14,0)</f>
        <v>163677.22711687637</v>
      </c>
      <c r="S322" s="4">
        <f>IF(S191&gt;0,'Berekening rekenvolumes'!S14,0)</f>
        <v>1309155.5669272493</v>
      </c>
    </row>
    <row r="324" spans="2:21">
      <c r="B324" s="10" t="s">
        <v>56</v>
      </c>
    </row>
    <row r="325" spans="2:21">
      <c r="B325" s="2" t="s">
        <v>54</v>
      </c>
      <c r="D325" s="2" t="s">
        <v>50</v>
      </c>
      <c r="J325" s="4">
        <f>SUM(L325:S325)</f>
        <v>28447.19148574167</v>
      </c>
      <c r="L325" s="4">
        <f>IF(L194&gt;0,'Berekening rekenvolumes'!L17,0)</f>
        <v>491.89743589743586</v>
      </c>
      <c r="M325" s="4">
        <f>IF(M194&gt;0,'Berekening rekenvolumes'!M17,0)</f>
        <v>552.69763009924861</v>
      </c>
      <c r="N325" s="4">
        <f>IF(N194&gt;0,'Berekening rekenvolumes'!N17,0)</f>
        <v>7208.3663959642072</v>
      </c>
      <c r="O325" s="4">
        <f>IF(O194&gt;0,'Berekening rekenvolumes'!O17,0)</f>
        <v>9902.9292577682227</v>
      </c>
      <c r="P325" s="4">
        <f>IF(P194&gt;0,'Berekening rekenvolumes'!P17,0)</f>
        <v>338.30666666666667</v>
      </c>
      <c r="Q325" s="4">
        <f>IF(Q194&gt;0,'Berekening rekenvolumes'!Q17,0)</f>
        <v>7637.1076178644071</v>
      </c>
      <c r="R325" s="4">
        <f>IF(R194&gt;0,'Berekening rekenvolumes'!R17,0)</f>
        <v>690.21981481481487</v>
      </c>
      <c r="S325" s="4">
        <f>IF(S194&gt;0,'Berekening rekenvolumes'!S17,0)</f>
        <v>1625.6666666666667</v>
      </c>
    </row>
    <row r="326" spans="2:21">
      <c r="B326" s="2" t="s">
        <v>55</v>
      </c>
      <c r="D326" s="2" t="s">
        <v>50</v>
      </c>
      <c r="J326" s="4">
        <f>SUM(L326:S326)</f>
        <v>2099383.8731031376</v>
      </c>
      <c r="L326" s="4">
        <f>IF(L195&gt;0,'Berekening rekenvolumes'!L18,0)</f>
        <v>33043.846153846156</v>
      </c>
      <c r="M326" s="4">
        <f>IF(M195&gt;0,'Berekening rekenvolumes'!M18,0)</f>
        <v>38014.180481653377</v>
      </c>
      <c r="N326" s="4">
        <f>IF(N195&gt;0,'Berekening rekenvolumes'!N18,0)</f>
        <v>535967.94449648249</v>
      </c>
      <c r="O326" s="4">
        <f>IF(O195&gt;0,'Berekening rekenvolumes'!O18,0)</f>
        <v>697184.19553697307</v>
      </c>
      <c r="P326" s="4">
        <f>IF(P195&gt;0,'Berekening rekenvolumes'!P18,0)</f>
        <v>22604.45</v>
      </c>
      <c r="Q326" s="4">
        <f>IF(Q195&gt;0,'Berekening rekenvolumes'!Q18,0)</f>
        <v>601755.68382204976</v>
      </c>
      <c r="R326" s="4">
        <f>IF(R195&gt;0,'Berekening rekenvolumes'!R18,0)</f>
        <v>64455.239278799389</v>
      </c>
      <c r="S326" s="4">
        <f>IF(S195&gt;0,'Berekening rekenvolumes'!S18,0)</f>
        <v>106358.33333333333</v>
      </c>
    </row>
    <row r="328" spans="2:21">
      <c r="B328" s="10" t="s">
        <v>57</v>
      </c>
    </row>
    <row r="329" spans="2:21">
      <c r="B329" s="2" t="s">
        <v>54</v>
      </c>
      <c r="D329" s="2" t="s">
        <v>50</v>
      </c>
      <c r="J329" s="4">
        <f>SUM(L329:S329)</f>
        <v>8927.1844727719508</v>
      </c>
      <c r="L329" s="4">
        <f>IF(L198&gt;0,'Berekening rekenvolumes'!L21,0)</f>
        <v>113.66666666666667</v>
      </c>
      <c r="M329" s="4">
        <f>IF(M198&gt;0,'Berekening rekenvolumes'!M21,0)</f>
        <v>179.52250022013411</v>
      </c>
      <c r="N329" s="4">
        <f>IF(N198&gt;0,'Berekening rekenvolumes'!N21,0)</f>
        <v>2146.5991399732652</v>
      </c>
      <c r="O329" s="4">
        <f>IF(O198&gt;0,'Berekening rekenvolumes'!O21,0)</f>
        <v>2901.492359162095</v>
      </c>
      <c r="P329" s="4">
        <f>IF(P198&gt;0,'Berekening rekenvolumes'!P21,0)</f>
        <v>90.113333333333344</v>
      </c>
      <c r="Q329" s="4">
        <f>IF(Q198&gt;0,'Berekening rekenvolumes'!Q21,0)</f>
        <v>2096.4168484848487</v>
      </c>
      <c r="R329" s="4">
        <f>IF(R198&gt;0,'Berekening rekenvolumes'!R21,0)</f>
        <v>904.38643333333323</v>
      </c>
      <c r="S329" s="4">
        <f>IF(S198&gt;0,'Berekening rekenvolumes'!S21,0)</f>
        <v>494.98719159827306</v>
      </c>
    </row>
    <row r="330" spans="2:21">
      <c r="B330" s="2" t="s">
        <v>61</v>
      </c>
      <c r="D330" s="2" t="s">
        <v>50</v>
      </c>
      <c r="J330" s="4">
        <f>SUM(L330:S330)</f>
        <v>2647864.7700252621</v>
      </c>
      <c r="L330" s="4">
        <f>IF(L199&gt;0,'Berekening rekenvolumes'!L25,0)</f>
        <v>30353.888888888891</v>
      </c>
      <c r="M330" s="4">
        <f>IF(M199&gt;0,'Berekening rekenvolumes'!M25,0)</f>
        <v>61598.932630791096</v>
      </c>
      <c r="N330" s="4">
        <f>IF(N199&gt;0,'Berekening rekenvolumes'!N25,0)</f>
        <v>656842.85948541935</v>
      </c>
      <c r="O330" s="4">
        <f>IF(O199&gt;0,'Berekening rekenvolumes'!O25,0)</f>
        <v>767140.4862402369</v>
      </c>
      <c r="P330" s="4">
        <f>IF(P199&gt;0,'Berekening rekenvolumes'!P25,0)</f>
        <v>29008.166666666668</v>
      </c>
      <c r="Q330" s="4">
        <f>IF(Q199&gt;0,'Berekening rekenvolumes'!Q25,0)</f>
        <v>644211.21631565655</v>
      </c>
      <c r="R330" s="4">
        <f>IF(R199&gt;0,'Berekening rekenvolumes'!R25,0)</f>
        <v>312709.94824531168</v>
      </c>
      <c r="S330" s="4">
        <f>IF(S199&gt;0,'Berekening rekenvolumes'!S25,0)</f>
        <v>145999.27155229097</v>
      </c>
    </row>
    <row r="335" spans="2:21">
      <c r="B335" s="10" t="s">
        <v>128</v>
      </c>
    </row>
    <row r="337" spans="2:19">
      <c r="B337" s="10" t="s">
        <v>74</v>
      </c>
    </row>
    <row r="339" spans="2:19">
      <c r="B339" s="10" t="s">
        <v>75</v>
      </c>
    </row>
    <row r="340" spans="2:19">
      <c r="B340" s="2" t="s">
        <v>76</v>
      </c>
      <c r="D340" s="2" t="s">
        <v>50</v>
      </c>
      <c r="J340" s="4">
        <f>SUM(L340:S340)</f>
        <v>6939941.7540190574</v>
      </c>
      <c r="L340" s="4">
        <f>IF(L209&gt;0,'Berekening rekenvolumes'!L34,0)</f>
        <v>135413.53846153847</v>
      </c>
      <c r="M340" s="4">
        <f>IF(M209&gt;0,'Berekening rekenvolumes'!M34,0)</f>
        <v>184701.58903101986</v>
      </c>
      <c r="N340" s="4">
        <f>IF(N209&gt;0,'Berekening rekenvolumes'!N34,0)</f>
        <v>1786434.8213709504</v>
      </c>
      <c r="O340" s="4">
        <f>IF(O209&gt;0,'Berekening rekenvolumes'!O34,0)</f>
        <v>2420637.6595494323</v>
      </c>
      <c r="P340" s="4">
        <f>IF(P209&gt;0,'Berekening rekenvolumes'!P34,0)</f>
        <v>100226.24666666666</v>
      </c>
      <c r="Q340" s="4">
        <f>IF(Q209&gt;0,'Berekening rekenvolumes'!Q34,0)</f>
        <v>1874249.108571037</v>
      </c>
      <c r="R340" s="4">
        <f>IF(R209&gt;0,'Berekening rekenvolumes'!R34,0)</f>
        <v>50268.267924158346</v>
      </c>
      <c r="S340" s="4">
        <f>IF(S209&gt;0,'Berekening rekenvolumes'!S34,0)</f>
        <v>388010.52244425472</v>
      </c>
    </row>
    <row r="341" spans="2:19">
      <c r="B341" s="2" t="s">
        <v>77</v>
      </c>
      <c r="D341" s="2" t="s">
        <v>50</v>
      </c>
      <c r="J341" s="4">
        <f>SUM(L341:S341)</f>
        <v>27545.929396475025</v>
      </c>
      <c r="L341" s="4">
        <f>IF(L210&gt;0,'Berekening rekenvolumes'!L35,0)</f>
        <v>54.435897435897438</v>
      </c>
      <c r="M341" s="4">
        <f>IF(M210&gt;0,'Berekening rekenvolumes'!M35,0)</f>
        <v>126.07011253394201</v>
      </c>
      <c r="N341" s="4">
        <f>IF(N210&gt;0,'Berekening rekenvolumes'!N35,0)</f>
        <v>4897.2712891961646</v>
      </c>
      <c r="O341" s="4">
        <f>IF(O210&gt;0,'Berekening rekenvolumes'!O35,0)</f>
        <v>11251.420589501355</v>
      </c>
      <c r="P341" s="4">
        <f>IF(P210&gt;0,'Berekening rekenvolumes'!P35,0)</f>
        <v>670.8</v>
      </c>
      <c r="Q341" s="4">
        <f>IF(Q210&gt;0,'Berekening rekenvolumes'!Q35,0)</f>
        <v>7812.5258090179377</v>
      </c>
      <c r="R341" s="4">
        <f>IF(R210&gt;0,'Berekening rekenvolumes'!R35,0)</f>
        <v>374.51345120346019</v>
      </c>
      <c r="S341" s="4">
        <f>IF(S210&gt;0,'Berekening rekenvolumes'!S35,0)</f>
        <v>2358.8922475862655</v>
      </c>
    </row>
    <row r="342" spans="2:19">
      <c r="B342" s="2" t="s">
        <v>78</v>
      </c>
      <c r="D342" s="2" t="s">
        <v>50</v>
      </c>
      <c r="J342" s="4">
        <f>SUM(L342:S342)</f>
        <v>69684.945588198141</v>
      </c>
      <c r="L342" s="4">
        <f>IF(L211&gt;0,'Berekening rekenvolumes'!L36,0)</f>
        <v>2112.5897435897436</v>
      </c>
      <c r="M342" s="4">
        <f>IF(M211&gt;0,'Berekening rekenvolumes'!M36,0)</f>
        <v>2539.5010462371633</v>
      </c>
      <c r="N342" s="4">
        <f>IF(N211&gt;0,'Berekening rekenvolumes'!N36,0)</f>
        <v>21733.236987421667</v>
      </c>
      <c r="O342" s="4">
        <f>IF(O211&gt;0,'Berekening rekenvolumes'!O36,0)</f>
        <v>22573.457969768024</v>
      </c>
      <c r="P342" s="4">
        <f>IF(P211&gt;0,'Berekening rekenvolumes'!P36,0)</f>
        <v>1025.2666666666667</v>
      </c>
      <c r="Q342" s="4">
        <f>IF(Q211&gt;0,'Berekening rekenvolumes'!Q36,0)</f>
        <v>14415.105312533888</v>
      </c>
      <c r="R342" s="4">
        <f>IF(R211&gt;0,'Berekening rekenvolumes'!R36,0)</f>
        <v>379.23170252772132</v>
      </c>
      <c r="S342" s="4">
        <f>IF(S211&gt;0,'Berekening rekenvolumes'!S36,0)</f>
        <v>4906.5561594532692</v>
      </c>
    </row>
    <row r="343" spans="2:19">
      <c r="B343" s="2" t="s">
        <v>79</v>
      </c>
      <c r="D343" s="2" t="s">
        <v>50</v>
      </c>
      <c r="J343" s="4">
        <f>SUM(L343:S343)</f>
        <v>25762.036013848701</v>
      </c>
      <c r="L343" s="4">
        <f>IF(L212&gt;0,'Berekening rekenvolumes'!L37,0)</f>
        <v>678.53846153846155</v>
      </c>
      <c r="M343" s="4">
        <f>IF(M212&gt;0,'Berekening rekenvolumes'!M37,0)</f>
        <v>653.9017663200874</v>
      </c>
      <c r="N343" s="4">
        <f>IF(N212&gt;0,'Berekening rekenvolumes'!N37,0)</f>
        <v>7155.8789637694481</v>
      </c>
      <c r="O343" s="4">
        <f>IF(O212&gt;0,'Berekening rekenvolumes'!O37,0)</f>
        <v>8717.7330702667641</v>
      </c>
      <c r="P343" s="4">
        <f>IF(P212&gt;0,'Berekening rekenvolumes'!P37,0)</f>
        <v>375.2</v>
      </c>
      <c r="Q343" s="4">
        <f>IF(Q212&gt;0,'Berekening rekenvolumes'!Q37,0)</f>
        <v>6207.3289997825768</v>
      </c>
      <c r="R343" s="4">
        <f>IF(R212&gt;0,'Berekening rekenvolumes'!R37,0)</f>
        <v>262.27755207569777</v>
      </c>
      <c r="S343" s="4">
        <f>IF(S212&gt;0,'Berekening rekenvolumes'!S37,0)</f>
        <v>1711.1772000956623</v>
      </c>
    </row>
    <row r="345" spans="2:19">
      <c r="B345" s="10" t="s">
        <v>80</v>
      </c>
    </row>
    <row r="346" spans="2:19">
      <c r="B346" s="2" t="s">
        <v>76</v>
      </c>
      <c r="D346" s="2" t="s">
        <v>50</v>
      </c>
      <c r="J346" s="4">
        <f>SUM(L346:S346)</f>
        <v>0</v>
      </c>
      <c r="L346" s="4">
        <f>IF(L215&gt;0,'Berekening rekenvolumes'!L40,0)</f>
        <v>0</v>
      </c>
      <c r="M346" s="4">
        <f>IF(M215&gt;0,'Berekening rekenvolumes'!M40,0)</f>
        <v>0</v>
      </c>
      <c r="N346" s="4">
        <f>IF(N215&gt;0,'Berekening rekenvolumes'!N40,0)</f>
        <v>0</v>
      </c>
      <c r="O346" s="4">
        <f>IF(O215&gt;0,'Berekening rekenvolumes'!O40,0)</f>
        <v>0</v>
      </c>
      <c r="P346" s="4">
        <f>IF(P215&gt;0,'Berekening rekenvolumes'!P40,0)</f>
        <v>0</v>
      </c>
      <c r="Q346" s="4">
        <f>IF(Q215&gt;0,'Berekening rekenvolumes'!Q40,0)</f>
        <v>0</v>
      </c>
      <c r="R346" s="4">
        <f>IF(R215&gt;0,'Berekening rekenvolumes'!R40,0)</f>
        <v>0</v>
      </c>
      <c r="S346" s="4">
        <f>IF(S215&gt;0,'Berekening rekenvolumes'!S40,0)</f>
        <v>0</v>
      </c>
    </row>
    <row r="347" spans="2:19">
      <c r="B347" s="2" t="s">
        <v>77</v>
      </c>
      <c r="D347" s="2" t="s">
        <v>50</v>
      </c>
      <c r="J347" s="4">
        <f>SUM(L347:S347)</f>
        <v>0</v>
      </c>
      <c r="L347" s="4">
        <f>IF(L216&gt;0,'Berekening rekenvolumes'!L41,0)</f>
        <v>0</v>
      </c>
      <c r="M347" s="4">
        <f>IF(M216&gt;0,'Berekening rekenvolumes'!M41,0)</f>
        <v>0</v>
      </c>
      <c r="N347" s="4">
        <f>IF(N216&gt;0,'Berekening rekenvolumes'!N41,0)</f>
        <v>0</v>
      </c>
      <c r="O347" s="4">
        <f>IF(O216&gt;0,'Berekening rekenvolumes'!O41,0)</f>
        <v>0</v>
      </c>
      <c r="P347" s="4">
        <f>IF(P216&gt;0,'Berekening rekenvolumes'!P41,0)</f>
        <v>0</v>
      </c>
      <c r="Q347" s="4">
        <f>IF(Q216&gt;0,'Berekening rekenvolumes'!Q41,0)</f>
        <v>0</v>
      </c>
      <c r="R347" s="4">
        <f>IF(R216&gt;0,'Berekening rekenvolumes'!R41,0)</f>
        <v>0</v>
      </c>
      <c r="S347" s="4">
        <f>IF(S216&gt;0,'Berekening rekenvolumes'!S41,0)</f>
        <v>0</v>
      </c>
    </row>
    <row r="348" spans="2:19">
      <c r="B348" s="2" t="s">
        <v>78</v>
      </c>
      <c r="D348" s="2" t="s">
        <v>50</v>
      </c>
      <c r="J348" s="4">
        <f>SUM(L348:S348)</f>
        <v>1.2666666666666666</v>
      </c>
      <c r="L348" s="4">
        <f>IF(L217&gt;0,'Berekening rekenvolumes'!L42,0)</f>
        <v>0</v>
      </c>
      <c r="M348" s="4">
        <f>IF(M217&gt;0,'Berekening rekenvolumes'!M42,0)</f>
        <v>0</v>
      </c>
      <c r="N348" s="4">
        <f>IF(N217&gt;0,'Berekening rekenvolumes'!N42,0)</f>
        <v>0</v>
      </c>
      <c r="O348" s="4">
        <f>IF(O217&gt;0,'Berekening rekenvolumes'!O42,0)</f>
        <v>0</v>
      </c>
      <c r="P348" s="4">
        <f>IF(P217&gt;0,'Berekening rekenvolumes'!P42,0)</f>
        <v>0.26666666666666666</v>
      </c>
      <c r="Q348" s="4">
        <f>IF(Q217&gt;0,'Berekening rekenvolumes'!Q42,0)</f>
        <v>0</v>
      </c>
      <c r="R348" s="4">
        <f>IF(R217&gt;0,'Berekening rekenvolumes'!R42,0)</f>
        <v>0</v>
      </c>
      <c r="S348" s="4">
        <f>IF(S217&gt;0,'Berekening rekenvolumes'!S42,0)</f>
        <v>1</v>
      </c>
    </row>
    <row r="349" spans="2:19">
      <c r="B349" s="2" t="s">
        <v>79</v>
      </c>
      <c r="D349" s="2" t="s">
        <v>50</v>
      </c>
      <c r="J349" s="4">
        <f>SUM(L349:S349)</f>
        <v>1.3333333333333333</v>
      </c>
      <c r="L349" s="4">
        <f>IF(L218&gt;0,'Berekening rekenvolumes'!L43,0)</f>
        <v>0.33333333333333331</v>
      </c>
      <c r="M349" s="4">
        <f>IF(M218&gt;0,'Berekening rekenvolumes'!M43,0)</f>
        <v>0</v>
      </c>
      <c r="N349" s="4">
        <f>IF(N218&gt;0,'Berekening rekenvolumes'!N43,0)</f>
        <v>0</v>
      </c>
      <c r="O349" s="4">
        <f>IF(O218&gt;0,'Berekening rekenvolumes'!O43,0)</f>
        <v>0</v>
      </c>
      <c r="P349" s="4">
        <f>IF(P218&gt;0,'Berekening rekenvolumes'!P43,0)</f>
        <v>0</v>
      </c>
      <c r="Q349" s="4">
        <f>IF(Q218&gt;0,'Berekening rekenvolumes'!Q43,0)</f>
        <v>0</v>
      </c>
      <c r="R349" s="4">
        <f>IF(R218&gt;0,'Berekening rekenvolumes'!R43,0)</f>
        <v>0</v>
      </c>
      <c r="S349" s="4">
        <f>IF(S218&gt;0,'Berekening rekenvolumes'!S43,0)</f>
        <v>1</v>
      </c>
    </row>
    <row r="353" spans="2:19">
      <c r="B353" s="10" t="s">
        <v>83</v>
      </c>
    </row>
    <row r="355" spans="2:19">
      <c r="B355" s="10" t="s">
        <v>75</v>
      </c>
    </row>
    <row r="356" spans="2:19">
      <c r="B356" s="2" t="s">
        <v>84</v>
      </c>
      <c r="D356" s="2" t="s">
        <v>50</v>
      </c>
      <c r="J356" s="4">
        <f t="shared" ref="J356:J365" si="31">SUM(L356:S356)</f>
        <v>9622.050384674254</v>
      </c>
      <c r="L356" s="4">
        <f>IF(L225&gt;0,'Berekening rekenvolumes'!L50,0)</f>
        <v>229.15384615384616</v>
      </c>
      <c r="M356" s="4">
        <f>IF(M225&gt;0,'Berekening rekenvolumes'!M50,0)</f>
        <v>193.94954212108632</v>
      </c>
      <c r="N356" s="4">
        <f>IF(N225&gt;0,'Berekening rekenvolumes'!N50,0)</f>
        <v>2509.5892462314114</v>
      </c>
      <c r="O356" s="4">
        <f>IF(O225&gt;0,'Berekening rekenvolumes'!O50,0)</f>
        <v>3421.8932857219002</v>
      </c>
      <c r="P356" s="4">
        <f>IF(P225&gt;0,'Berekening rekenvolumes'!P50,0)</f>
        <v>136.72</v>
      </c>
      <c r="Q356" s="4">
        <f>IF(Q225&gt;0,'Berekening rekenvolumes'!Q50,0)</f>
        <v>2264.3367390572389</v>
      </c>
      <c r="R356" s="4">
        <f>IF(R225&gt;0,'Berekening rekenvolumes'!R50,0)</f>
        <v>106.66666666666667</v>
      </c>
      <c r="S356" s="4">
        <f>IF(S225&gt;0,'Berekening rekenvolumes'!S50,0)</f>
        <v>759.74105872210384</v>
      </c>
    </row>
    <row r="357" spans="2:19">
      <c r="B357" s="2" t="s">
        <v>85</v>
      </c>
      <c r="D357" s="2" t="s">
        <v>50</v>
      </c>
      <c r="J357" s="4">
        <f t="shared" si="31"/>
        <v>12024.74619056299</v>
      </c>
      <c r="L357" s="4">
        <f>IF(L226&gt;0,'Berekening rekenvolumes'!L51,0)</f>
        <v>176.12820512820511</v>
      </c>
      <c r="M357" s="4">
        <f>IF(M226&gt;0,'Berekening rekenvolumes'!M51,0)</f>
        <v>250.83846119979373</v>
      </c>
      <c r="N357" s="4">
        <f>IF(N226&gt;0,'Berekening rekenvolumes'!N51,0)</f>
        <v>2985.9166311579352</v>
      </c>
      <c r="O357" s="4">
        <f>IF(O226&gt;0,'Berekening rekenvolumes'!O51,0)</f>
        <v>4464.9431433173741</v>
      </c>
      <c r="P357" s="4">
        <f>IF(P226&gt;0,'Berekening rekenvolumes'!P51,0)</f>
        <v>135.33666666666667</v>
      </c>
      <c r="Q357" s="4">
        <f>IF(Q226&gt;0,'Berekening rekenvolumes'!Q51,0)</f>
        <v>3282.3502676767675</v>
      </c>
      <c r="R357" s="4">
        <f>IF(R226&gt;0,'Berekening rekenvolumes'!R51,0)</f>
        <v>197.66666666666666</v>
      </c>
      <c r="S357" s="4">
        <f>IF(S226&gt;0,'Berekening rekenvolumes'!S51,0)</f>
        <v>531.56614874958041</v>
      </c>
    </row>
    <row r="358" spans="2:19">
      <c r="B358" s="2" t="s">
        <v>86</v>
      </c>
      <c r="D358" s="2" t="s">
        <v>50</v>
      </c>
      <c r="J358" s="4">
        <f t="shared" si="31"/>
        <v>6322.3285060547641</v>
      </c>
      <c r="L358" s="4">
        <f>IF(L227&gt;0,'Berekening rekenvolumes'!L52,0)</f>
        <v>57.743589743589745</v>
      </c>
      <c r="M358" s="4">
        <f>IF(M227&gt;0,'Berekening rekenvolumes'!M52,0)</f>
        <v>93.812167125803498</v>
      </c>
      <c r="N358" s="4">
        <f>IF(N227&gt;0,'Berekening rekenvolumes'!N52,0)</f>
        <v>1563.2200464444193</v>
      </c>
      <c r="O358" s="4">
        <f>IF(O227&gt;0,'Berekening rekenvolumes'!O52,0)</f>
        <v>2123.2610622853063</v>
      </c>
      <c r="P358" s="4">
        <f>IF(P227&gt;0,'Berekening rekenvolumes'!P52,0)</f>
        <v>36.556666666666665</v>
      </c>
      <c r="Q358" s="4">
        <f>IF(Q227&gt;0,'Berekening rekenvolumes'!Q52,0)</f>
        <v>1905.5730370370368</v>
      </c>
      <c r="R358" s="4">
        <f>IF(R227&gt;0,'Berekening rekenvolumes'!R52,0)</f>
        <v>188</v>
      </c>
      <c r="S358" s="4">
        <f>IF(S227&gt;0,'Berekening rekenvolumes'!S52,0)</f>
        <v>354.16193675194171</v>
      </c>
    </row>
    <row r="359" spans="2:19">
      <c r="B359" s="2" t="s">
        <v>87</v>
      </c>
      <c r="D359" s="2" t="s">
        <v>50</v>
      </c>
      <c r="J359" s="4">
        <f t="shared" si="31"/>
        <v>3222.5314931567568</v>
      </c>
      <c r="L359" s="4">
        <f>IF(L228&gt;0,'Berekening rekenvolumes'!L53,0)</f>
        <v>52.717948717948723</v>
      </c>
      <c r="M359" s="4">
        <f>IF(M228&gt;0,'Berekening rekenvolumes'!M53,0)</f>
        <v>52.896758997194866</v>
      </c>
      <c r="N359" s="4">
        <f>IF(N228&gt;0,'Berekening rekenvolumes'!N53,0)</f>
        <v>833.98029106130116</v>
      </c>
      <c r="O359" s="4">
        <f>IF(O228&gt;0,'Berekening rekenvolumes'!O53,0)</f>
        <v>1220.2830766839397</v>
      </c>
      <c r="P359" s="4">
        <f>IF(P228&gt;0,'Berekening rekenvolumes'!P53,0)</f>
        <v>18.75</v>
      </c>
      <c r="Q359" s="4">
        <f>IF(Q228&gt;0,'Berekening rekenvolumes'!Q53,0)</f>
        <v>631.53538299663296</v>
      </c>
      <c r="R359" s="4">
        <f>IF(R228&gt;0,'Berekening rekenvolumes'!R53,0)</f>
        <v>297.55361457113855</v>
      </c>
      <c r="S359" s="4">
        <f>IF(S228&gt;0,'Berekening rekenvolumes'!S53,0)</f>
        <v>114.81442012860089</v>
      </c>
    </row>
    <row r="360" spans="2:19">
      <c r="B360" s="2" t="s">
        <v>88</v>
      </c>
      <c r="D360" s="2" t="s">
        <v>50</v>
      </c>
      <c r="J360" s="4">
        <f t="shared" si="31"/>
        <v>2555.501927133098</v>
      </c>
      <c r="L360" s="4">
        <f>IF(L229&gt;0,'Berekening rekenvolumes'!L54,0)</f>
        <v>15.794871794871796</v>
      </c>
      <c r="M360" s="4">
        <f>IF(M229&gt;0,'Berekening rekenvolumes'!M54,0)</f>
        <v>11.894277142533682</v>
      </c>
      <c r="N360" s="4">
        <f>IF(N229&gt;0,'Berekening rekenvolumes'!N54,0)</f>
        <v>683.22609924717062</v>
      </c>
      <c r="O360" s="4">
        <f>IF(O229&gt;0,'Berekening rekenvolumes'!O54,0)</f>
        <v>665.95378617854385</v>
      </c>
      <c r="P360" s="4">
        <f>IF(P229&gt;0,'Berekening rekenvolumes'!P54,0)</f>
        <v>4</v>
      </c>
      <c r="Q360" s="4">
        <f>IF(Q229&gt;0,'Berekening rekenvolumes'!Q54,0)</f>
        <v>717.76139646464651</v>
      </c>
      <c r="R360" s="4">
        <f>IF(R229&gt;0,'Berekening rekenvolumes'!R54,0)</f>
        <v>391.66566270920958</v>
      </c>
      <c r="S360" s="4">
        <f>IF(S229&gt;0,'Berekening rekenvolumes'!S54,0)</f>
        <v>65.205833596122133</v>
      </c>
    </row>
    <row r="361" spans="2:19">
      <c r="B361" s="2" t="s">
        <v>89</v>
      </c>
      <c r="D361" s="2" t="s">
        <v>50</v>
      </c>
      <c r="J361" s="4">
        <f t="shared" si="31"/>
        <v>1113.3111244047952</v>
      </c>
      <c r="L361" s="4">
        <f>IF(L230&gt;0,'Berekening rekenvolumes'!L55,0)</f>
        <v>3.6153846153846154</v>
      </c>
      <c r="M361" s="4">
        <f>IF(M230&gt;0,'Berekening rekenvolumes'!M55,0)</f>
        <v>0.33275217932752182</v>
      </c>
      <c r="N361" s="4">
        <f>IF(N230&gt;0,'Berekening rekenvolumes'!N55,0)</f>
        <v>320.26025919094127</v>
      </c>
      <c r="O361" s="4">
        <f>IF(O230&gt;0,'Berekening rekenvolumes'!O55,0)</f>
        <v>352.41646356589399</v>
      </c>
      <c r="P361" s="4">
        <f>IF(P230&gt;0,'Berekening rekenvolumes'!P55,0)</f>
        <v>3</v>
      </c>
      <c r="Q361" s="4">
        <f>IF(Q230&gt;0,'Berekening rekenvolumes'!Q55,0)</f>
        <v>421.60050252525258</v>
      </c>
      <c r="R361" s="4">
        <f>IF(R230&gt;0,'Berekening rekenvolumes'!R55,0)</f>
        <v>1.6666666666666667</v>
      </c>
      <c r="S361" s="4">
        <f>IF(S230&gt;0,'Berekening rekenvolumes'!S55,0)</f>
        <v>10.41909566132863</v>
      </c>
    </row>
    <row r="362" spans="2:19">
      <c r="B362" s="2" t="s">
        <v>90</v>
      </c>
      <c r="D362" s="2" t="s">
        <v>50</v>
      </c>
      <c r="J362" s="4">
        <f t="shared" si="31"/>
        <v>714.50507311955243</v>
      </c>
      <c r="L362" s="4">
        <f>IF(L231&gt;0,'Berekening rekenvolumes'!L56,0)</f>
        <v>3</v>
      </c>
      <c r="M362" s="4">
        <f>IF(M231&gt;0,'Berekening rekenvolumes'!M56,0)</f>
        <v>0.99941884599418851</v>
      </c>
      <c r="N362" s="4">
        <f>IF(N231&gt;0,'Berekening rekenvolumes'!N56,0)</f>
        <v>193.6114229225476</v>
      </c>
      <c r="O362" s="4">
        <f>IF(O231&gt;0,'Berekening rekenvolumes'!O56,0)</f>
        <v>195.97539916780613</v>
      </c>
      <c r="P362" s="4">
        <f>IF(P231&gt;0,'Berekening rekenvolumes'!P56,0)</f>
        <v>0</v>
      </c>
      <c r="Q362" s="4">
        <f>IF(Q231&gt;0,'Berekening rekenvolumes'!Q56,0)</f>
        <v>318.18735858585859</v>
      </c>
      <c r="R362" s="4">
        <f>IF(R231&gt;0,'Berekening rekenvolumes'!R56,0)</f>
        <v>0</v>
      </c>
      <c r="S362" s="4">
        <f>IF(S231&gt;0,'Berekening rekenvolumes'!S56,0)</f>
        <v>2.7314735973459801</v>
      </c>
    </row>
    <row r="363" spans="2:19">
      <c r="B363" s="2" t="s">
        <v>91</v>
      </c>
      <c r="D363" s="2" t="s">
        <v>50</v>
      </c>
      <c r="J363" s="4">
        <f t="shared" si="31"/>
        <v>517.860629389726</v>
      </c>
      <c r="L363" s="4">
        <f>IF(L232&gt;0,'Berekening rekenvolumes'!L57,0)</f>
        <v>7.666666666666667</v>
      </c>
      <c r="M363" s="4">
        <f>IF(M232&gt;0,'Berekening rekenvolumes'!M57,0)</f>
        <v>0</v>
      </c>
      <c r="N363" s="4">
        <f>IF(N232&gt;0,'Berekening rekenvolumes'!N57,0)</f>
        <v>72.991240858738536</v>
      </c>
      <c r="O363" s="4">
        <f>IF(O232&gt;0,'Berekening rekenvolumes'!O57,0)</f>
        <v>89.131133053770242</v>
      </c>
      <c r="P363" s="4">
        <f>IF(P232&gt;0,'Berekening rekenvolumes'!P57,0)</f>
        <v>0</v>
      </c>
      <c r="Q363" s="4">
        <f>IF(Q232&gt;0,'Berekening rekenvolumes'!Q57,0)</f>
        <v>133.7383308080808</v>
      </c>
      <c r="R363" s="4">
        <f>IF(R232&gt;0,'Berekening rekenvolumes'!R57,0)</f>
        <v>213.33333333333334</v>
      </c>
      <c r="S363" s="4">
        <f>IF(S232&gt;0,'Berekening rekenvolumes'!S57,0)</f>
        <v>0.99992466913635025</v>
      </c>
    </row>
    <row r="364" spans="2:19">
      <c r="B364" s="2" t="s">
        <v>92</v>
      </c>
      <c r="D364" s="2" t="s">
        <v>50</v>
      </c>
      <c r="J364" s="4">
        <f t="shared" si="31"/>
        <v>115.61334386685392</v>
      </c>
      <c r="L364" s="4">
        <f>IF(L233&gt;0,'Berekening rekenvolumes'!L58,0)</f>
        <v>0</v>
      </c>
      <c r="M364" s="4">
        <f>IF(M233&gt;0,'Berekening rekenvolumes'!M58,0)</f>
        <v>0</v>
      </c>
      <c r="N364" s="4">
        <f>IF(N233&gt;0,'Berekening rekenvolumes'!N58,0)</f>
        <v>26.309066124830689</v>
      </c>
      <c r="O364" s="4">
        <f>IF(O233&gt;0,'Berekening rekenvolumes'!O58,0)</f>
        <v>38.728853499598991</v>
      </c>
      <c r="P364" s="4">
        <f>IF(P233&gt;0,'Berekening rekenvolumes'!P58,0)</f>
        <v>0</v>
      </c>
      <c r="Q364" s="4">
        <f>IF(Q233&gt;0,'Berekening rekenvolumes'!Q58,0)</f>
        <v>50.575424242424248</v>
      </c>
      <c r="R364" s="4">
        <f>IF(R233&gt;0,'Berekening rekenvolumes'!R58,0)</f>
        <v>0</v>
      </c>
      <c r="S364" s="4">
        <f>IF(S233&gt;0,'Berekening rekenvolumes'!S58,0)</f>
        <v>0</v>
      </c>
    </row>
    <row r="365" spans="2:19">
      <c r="B365" s="2" t="s">
        <v>93</v>
      </c>
      <c r="D365" s="2" t="s">
        <v>50</v>
      </c>
      <c r="J365" s="4">
        <f t="shared" si="31"/>
        <v>103.5705739950287</v>
      </c>
      <c r="L365" s="4">
        <f>IF(L234&gt;0,'Berekening rekenvolumes'!L59,0)</f>
        <v>0</v>
      </c>
      <c r="M365" s="4">
        <f>IF(M234&gt;0,'Berekening rekenvolumes'!M59,0)</f>
        <v>0</v>
      </c>
      <c r="N365" s="4">
        <f>IF(N234&gt;0,'Berekening rekenvolumes'!N59,0)</f>
        <v>13.933414698244107</v>
      </c>
      <c r="O365" s="4">
        <f>IF(O234&gt;0,'Berekening rekenvolumes'!O59,0)</f>
        <v>33.742627310252608</v>
      </c>
      <c r="P365" s="4">
        <f>IF(P234&gt;0,'Berekening rekenvolumes'!P59,0)</f>
        <v>0</v>
      </c>
      <c r="Q365" s="4">
        <f>IF(Q234&gt;0,'Berekening rekenvolumes'!Q59,0)</f>
        <v>47.561198653198652</v>
      </c>
      <c r="R365" s="4">
        <f>IF(R234&gt;0,'Berekening rekenvolumes'!R59,0)</f>
        <v>8.3333333333333339</v>
      </c>
      <c r="S365" s="4">
        <f>IF(S234&gt;0,'Berekening rekenvolumes'!S59,0)</f>
        <v>0</v>
      </c>
    </row>
    <row r="367" spans="2:19">
      <c r="B367" s="10" t="s">
        <v>80</v>
      </c>
    </row>
    <row r="368" spans="2:19">
      <c r="B368" s="2" t="s">
        <v>84</v>
      </c>
      <c r="D368" s="2" t="s">
        <v>50</v>
      </c>
      <c r="J368" s="4">
        <f t="shared" ref="J368:J377" si="32">SUM(L368:S368)</f>
        <v>105.6599656326778</v>
      </c>
      <c r="L368" s="4">
        <f>IF(L237&gt;0,'Berekening rekenvolumes'!L62,0)</f>
        <v>2.6666666666666665</v>
      </c>
      <c r="M368" s="4">
        <f>IF(M237&gt;0,'Berekening rekenvolumes'!M62,0)</f>
        <v>4.196906172559971</v>
      </c>
      <c r="N368" s="4">
        <f>IF(N237&gt;0,'Berekening rekenvolumes'!N62,0)</f>
        <v>72.717523784361077</v>
      </c>
      <c r="O368" s="4">
        <f>IF(O237&gt;0,'Berekening rekenvolumes'!O62,0)</f>
        <v>18.010796793498994</v>
      </c>
      <c r="P368" s="4">
        <f>IF(P237&gt;0,'Berekening rekenvolumes'!P62,0)</f>
        <v>2.3433333333333333</v>
      </c>
      <c r="Q368" s="4">
        <f>IF(Q237&gt;0,'Berekening rekenvolumes'!Q62,0)</f>
        <v>0</v>
      </c>
      <c r="R368" s="4">
        <f>IF(R237&gt;0,'Berekening rekenvolumes'!R62,0)</f>
        <v>1</v>
      </c>
      <c r="S368" s="4">
        <f>IF(S237&gt;0,'Berekening rekenvolumes'!S62,0)</f>
        <v>4.7247388822577507</v>
      </c>
    </row>
    <row r="369" spans="2:19">
      <c r="B369" s="2" t="s">
        <v>85</v>
      </c>
      <c r="D369" s="2" t="s">
        <v>50</v>
      </c>
      <c r="J369" s="4">
        <f t="shared" si="32"/>
        <v>61.377217532550553</v>
      </c>
      <c r="L369" s="4">
        <f>IF(L238&gt;0,'Berekening rekenvolumes'!L63,0)</f>
        <v>6</v>
      </c>
      <c r="M369" s="4">
        <f>IF(M238&gt;0,'Berekening rekenvolumes'!M63,0)</f>
        <v>12.603767437764946</v>
      </c>
      <c r="N369" s="4">
        <f>IF(N238&gt;0,'Berekening rekenvolumes'!N63,0)</f>
        <v>0.50351050702305522</v>
      </c>
      <c r="O369" s="4">
        <f>IF(O238&gt;0,'Berekening rekenvolumes'!O63,0)</f>
        <v>18.333333333333332</v>
      </c>
      <c r="P369" s="4">
        <f>IF(P238&gt;0,'Berekening rekenvolumes'!P63,0)</f>
        <v>8.09</v>
      </c>
      <c r="Q369" s="4">
        <f>IF(Q238&gt;0,'Berekening rekenvolumes'!Q63,0)</f>
        <v>0</v>
      </c>
      <c r="R369" s="4">
        <f>IF(R238&gt;0,'Berekening rekenvolumes'!R63,0)</f>
        <v>2</v>
      </c>
      <c r="S369" s="4">
        <f>IF(S238&gt;0,'Berekening rekenvolumes'!S63,0)</f>
        <v>13.846606254429227</v>
      </c>
    </row>
    <row r="370" spans="2:19">
      <c r="B370" s="2" t="s">
        <v>86</v>
      </c>
      <c r="D370" s="2" t="s">
        <v>50</v>
      </c>
      <c r="J370" s="4">
        <f t="shared" si="32"/>
        <v>88.91365367444044</v>
      </c>
      <c r="L370" s="4">
        <f>IF(L239&gt;0,'Berekening rekenvolumes'!L64,0)</f>
        <v>6.333333333333333</v>
      </c>
      <c r="M370" s="4">
        <f>IF(M239&gt;0,'Berekening rekenvolumes'!M64,0)</f>
        <v>11.22282413172824</v>
      </c>
      <c r="N370" s="4">
        <f>IF(N239&gt;0,'Berekening rekenvolumes'!N64,0)</f>
        <v>2.4704420585203724E-3</v>
      </c>
      <c r="O370" s="4">
        <f>IF(O239&gt;0,'Berekening rekenvolumes'!O64,0)</f>
        <v>18.368362724510501</v>
      </c>
      <c r="P370" s="4">
        <f>IF(P239&gt;0,'Berekening rekenvolumes'!P64,0)</f>
        <v>14.26</v>
      </c>
      <c r="Q370" s="4">
        <f>IF(Q239&gt;0,'Berekening rekenvolumes'!Q64,0)</f>
        <v>0</v>
      </c>
      <c r="R370" s="4">
        <f>IF(R239&gt;0,'Berekening rekenvolumes'!R64,0)</f>
        <v>17.860612554692427</v>
      </c>
      <c r="S370" s="4">
        <f>IF(S239&gt;0,'Berekening rekenvolumes'!S64,0)</f>
        <v>20.866050488117427</v>
      </c>
    </row>
    <row r="371" spans="2:19">
      <c r="B371" s="2" t="s">
        <v>87</v>
      </c>
      <c r="D371" s="2" t="s">
        <v>50</v>
      </c>
      <c r="J371" s="4">
        <f t="shared" si="32"/>
        <v>180.78805712668645</v>
      </c>
      <c r="L371" s="4">
        <f>IF(L240&gt;0,'Berekening rekenvolumes'!L65,0)</f>
        <v>18.666666666666668</v>
      </c>
      <c r="M371" s="4">
        <f>IF(M240&gt;0,'Berekening rekenvolumes'!M65,0)</f>
        <v>31.024702190019749</v>
      </c>
      <c r="N371" s="4">
        <f>IF(N240&gt;0,'Berekening rekenvolumes'!N65,0)</f>
        <v>6.6996393867054582E-2</v>
      </c>
      <c r="O371" s="4">
        <f>IF(O240&gt;0,'Berekening rekenvolumes'!O65,0)</f>
        <v>44.552938479404418</v>
      </c>
      <c r="P371" s="4">
        <f>IF(P240&gt;0,'Berekening rekenvolumes'!P65,0)</f>
        <v>20.526666666666667</v>
      </c>
      <c r="Q371" s="4">
        <f>IF(Q240&gt;0,'Berekening rekenvolumes'!Q65,0)</f>
        <v>0</v>
      </c>
      <c r="R371" s="4">
        <f>IF(R240&gt;0,'Berekening rekenvolumes'!R65,0)</f>
        <v>30.666666666666668</v>
      </c>
      <c r="S371" s="4">
        <f>IF(S240&gt;0,'Berekening rekenvolumes'!S65,0)</f>
        <v>35.283420063395226</v>
      </c>
    </row>
    <row r="372" spans="2:19">
      <c r="B372" s="2" t="s">
        <v>88</v>
      </c>
      <c r="D372" s="2" t="s">
        <v>50</v>
      </c>
      <c r="J372" s="4">
        <f t="shared" si="32"/>
        <v>192.6517686916286</v>
      </c>
      <c r="L372" s="4">
        <f>IF(L241&gt;0,'Berekening rekenvolumes'!L66,0)</f>
        <v>15.666666666666666</v>
      </c>
      <c r="M372" s="4">
        <f>IF(M241&gt;0,'Berekening rekenvolumes'!M66,0)</f>
        <v>21.322439211542576</v>
      </c>
      <c r="N372" s="4">
        <f>IF(N241&gt;0,'Berekening rekenvolumes'!N66,0)</f>
        <v>0.70437335121065581</v>
      </c>
      <c r="O372" s="4">
        <f>IF(O241&gt;0,'Berekening rekenvolumes'!O66,0)</f>
        <v>28.62260286912009</v>
      </c>
      <c r="P372" s="4">
        <f>IF(P241&gt;0,'Berekening rekenvolumes'!P66,0)</f>
        <v>20.393333333333334</v>
      </c>
      <c r="Q372" s="4">
        <f>IF(Q241&gt;0,'Berekening rekenvolumes'!Q66,0)</f>
        <v>0</v>
      </c>
      <c r="R372" s="4">
        <f>IF(R241&gt;0,'Berekening rekenvolumes'!R66,0)</f>
        <v>35</v>
      </c>
      <c r="S372" s="4">
        <f>IF(S241&gt;0,'Berekening rekenvolumes'!S66,0)</f>
        <v>70.942353259755293</v>
      </c>
    </row>
    <row r="373" spans="2:19">
      <c r="B373" s="2" t="s">
        <v>89</v>
      </c>
      <c r="D373" s="2" t="s">
        <v>50</v>
      </c>
      <c r="J373" s="4">
        <f t="shared" si="32"/>
        <v>237.02173895705437</v>
      </c>
      <c r="L373" s="4">
        <f>IF(L242&gt;0,'Berekening rekenvolumes'!L67,0)</f>
        <v>8.6666666666666661</v>
      </c>
      <c r="M373" s="4">
        <f>IF(M242&gt;0,'Berekening rekenvolumes'!M67,0)</f>
        <v>16.516735851667359</v>
      </c>
      <c r="N373" s="4">
        <f>IF(N242&gt;0,'Berekening rekenvolumes'!N67,0)</f>
        <v>94.532731873704947</v>
      </c>
      <c r="O373" s="4">
        <f>IF(O242&gt;0,'Berekening rekenvolumes'!O67,0)</f>
        <v>36.85476379545851</v>
      </c>
      <c r="P373" s="4">
        <f>IF(P242&gt;0,'Berekening rekenvolumes'!P67,0)</f>
        <v>8.0333333333333332</v>
      </c>
      <c r="Q373" s="4">
        <f>IF(Q242&gt;0,'Berekening rekenvolumes'!Q67,0)</f>
        <v>0</v>
      </c>
      <c r="R373" s="4">
        <f>IF(R242&gt;0,'Berekening rekenvolumes'!R67,0)</f>
        <v>1</v>
      </c>
      <c r="S373" s="4">
        <f>IF(S242&gt;0,'Berekening rekenvolumes'!S67,0)</f>
        <v>71.417507436223545</v>
      </c>
    </row>
    <row r="374" spans="2:19">
      <c r="B374" s="2" t="s">
        <v>90</v>
      </c>
      <c r="D374" s="2" t="s">
        <v>50</v>
      </c>
      <c r="J374" s="4">
        <f t="shared" si="32"/>
        <v>97.707050208170443</v>
      </c>
      <c r="L374" s="4">
        <f>IF(L243&gt;0,'Berekening rekenvolumes'!L68,0)</f>
        <v>1.7948717948717949</v>
      </c>
      <c r="M374" s="4">
        <f>IF(M243&gt;0,'Berekening rekenvolumes'!M68,0)</f>
        <v>14.325778331257782</v>
      </c>
      <c r="N374" s="4">
        <f>IF(N243&gt;0,'Berekening rekenvolumes'!N68,0)</f>
        <v>0.43031122528779492</v>
      </c>
      <c r="O374" s="4">
        <f>IF(O243&gt;0,'Berekening rekenvolumes'!O68,0)</f>
        <v>22.815108694765694</v>
      </c>
      <c r="P374" s="4">
        <f>IF(P243&gt;0,'Berekening rekenvolumes'!P68,0)</f>
        <v>5.97</v>
      </c>
      <c r="Q374" s="4">
        <f>IF(Q243&gt;0,'Berekening rekenvolumes'!Q68,0)</f>
        <v>0</v>
      </c>
      <c r="R374" s="4">
        <f>IF(R243&gt;0,'Berekening rekenvolumes'!R68,0)</f>
        <v>0</v>
      </c>
      <c r="S374" s="4">
        <f>IF(S243&gt;0,'Berekening rekenvolumes'!S68,0)</f>
        <v>52.370980161987383</v>
      </c>
    </row>
    <row r="375" spans="2:19">
      <c r="B375" s="2" t="s">
        <v>91</v>
      </c>
      <c r="D375" s="2" t="s">
        <v>50</v>
      </c>
      <c r="J375" s="4">
        <f t="shared" si="32"/>
        <v>163.29428487578718</v>
      </c>
      <c r="L375" s="4">
        <f>IF(L244&gt;0,'Berekening rekenvolumes'!L69,0)</f>
        <v>0</v>
      </c>
      <c r="M375" s="4">
        <f>IF(M244&gt;0,'Berekening rekenvolumes'!M69,0)</f>
        <v>8.994769613947696</v>
      </c>
      <c r="N375" s="4">
        <f>IF(N244&gt;0,'Berekening rekenvolumes'!N69,0)</f>
        <v>75.24647198614359</v>
      </c>
      <c r="O375" s="4">
        <f>IF(O244&gt;0,'Berekening rekenvolumes'!O69,0)</f>
        <v>21.561105544970477</v>
      </c>
      <c r="P375" s="4">
        <f>IF(P244&gt;0,'Berekening rekenvolumes'!P69,0)</f>
        <v>6.4933333333333332</v>
      </c>
      <c r="Q375" s="4">
        <f>IF(Q244&gt;0,'Berekening rekenvolumes'!Q69,0)</f>
        <v>0</v>
      </c>
      <c r="R375" s="4">
        <f>IF(R244&gt;0,'Berekening rekenvolumes'!R69,0)</f>
        <v>32.333333333333336</v>
      </c>
      <c r="S375" s="4">
        <f>IF(S244&gt;0,'Berekening rekenvolumes'!S69,0)</f>
        <v>18.665271064058746</v>
      </c>
    </row>
    <row r="376" spans="2:19">
      <c r="B376" s="2" t="s">
        <v>92</v>
      </c>
      <c r="D376" s="2" t="s">
        <v>50</v>
      </c>
      <c r="J376" s="4">
        <f t="shared" si="32"/>
        <v>28.529644556668686</v>
      </c>
      <c r="L376" s="4">
        <f>IF(L245&gt;0,'Berekening rekenvolumes'!L70,0)</f>
        <v>0</v>
      </c>
      <c r="M376" s="4">
        <f>IF(M245&gt;0,'Berekening rekenvolumes'!M70,0)</f>
        <v>4.6945922487641045</v>
      </c>
      <c r="N376" s="4">
        <f>IF(N245&gt;0,'Berekening rekenvolumes'!N70,0)</f>
        <v>-6.024251865567698E-2</v>
      </c>
      <c r="O376" s="4">
        <f>IF(O245&gt;0,'Berekening rekenvolumes'!O70,0)</f>
        <v>6.7176026450334465</v>
      </c>
      <c r="P376" s="4">
        <f>IF(P245&gt;0,'Berekening rekenvolumes'!P70,0)</f>
        <v>5</v>
      </c>
      <c r="Q376" s="4">
        <f>IF(Q245&gt;0,'Berekening rekenvolumes'!Q70,0)</f>
        <v>0</v>
      </c>
      <c r="R376" s="4">
        <f>IF(R245&gt;0,'Berekening rekenvolumes'!R70,0)</f>
        <v>0</v>
      </c>
      <c r="S376" s="4">
        <f>IF(S245&gt;0,'Berekening rekenvolumes'!S70,0)</f>
        <v>12.17769218152681</v>
      </c>
    </row>
    <row r="377" spans="2:19">
      <c r="B377" s="2" t="s">
        <v>93</v>
      </c>
      <c r="D377" s="2" t="s">
        <v>50</v>
      </c>
      <c r="J377" s="4">
        <f t="shared" si="32"/>
        <v>120.32234899905855</v>
      </c>
      <c r="L377" s="4">
        <f>IF(L246&gt;0,'Berekening rekenvolumes'!L71,0)</f>
        <v>0</v>
      </c>
      <c r="M377" s="4">
        <f>IF(M246&gt;0,'Berekening rekenvolumes'!M71,0)</f>
        <v>2.6655043586550438</v>
      </c>
      <c r="N377" s="4">
        <f>IF(N246&gt;0,'Berekening rekenvolumes'!N71,0)</f>
        <v>32.49047415785968</v>
      </c>
      <c r="O377" s="4">
        <f>IF(O246&gt;0,'Berekening rekenvolumes'!O71,0)</f>
        <v>7.1664827057010649</v>
      </c>
      <c r="P377" s="4">
        <f>IF(P246&gt;0,'Berekening rekenvolumes'!P71,0)</f>
        <v>3</v>
      </c>
      <c r="Q377" s="4">
        <f>IF(Q246&gt;0,'Berekening rekenvolumes'!Q71,0)</f>
        <v>0</v>
      </c>
      <c r="R377" s="4">
        <f>IF(R246&gt;0,'Berekening rekenvolumes'!R71,0)</f>
        <v>70</v>
      </c>
      <c r="S377" s="4">
        <f>IF(S246&gt;0,'Berekening rekenvolumes'!S71,0)</f>
        <v>4.9998877768427485</v>
      </c>
    </row>
    <row r="382" spans="2:19">
      <c r="B382" s="10" t="s">
        <v>94</v>
      </c>
    </row>
    <row r="384" spans="2:19">
      <c r="B384" s="10" t="s">
        <v>75</v>
      </c>
    </row>
    <row r="385" spans="2:19">
      <c r="B385" s="2" t="s">
        <v>76</v>
      </c>
      <c r="D385" s="2" t="s">
        <v>50</v>
      </c>
      <c r="J385" s="4">
        <f>SUM(L385:S385)</f>
        <v>38529.897045182675</v>
      </c>
      <c r="L385" s="4">
        <f>IF(L255&gt;0,'Berekening rekenvolumes'!L80,0)</f>
        <v>716.15741821834683</v>
      </c>
      <c r="M385" s="4">
        <f>IF(M255&gt;0,'Berekening rekenvolumes'!M80,0)</f>
        <v>1169</v>
      </c>
      <c r="N385" s="4">
        <f>IF(N255&gt;0,'Berekening rekenvolumes'!N80,0)</f>
        <v>8887.918456496709</v>
      </c>
      <c r="O385" s="4">
        <f>IF(O255&gt;0,'Berekening rekenvolumes'!O80,0)</f>
        <v>14767.21433204562</v>
      </c>
      <c r="P385" s="4">
        <f>IF(P255&gt;0,'Berekening rekenvolumes'!P80,0)</f>
        <v>585.33333333333337</v>
      </c>
      <c r="Q385" s="4">
        <f>IF(Q255&gt;0,'Berekening rekenvolumes'!Q80,0)</f>
        <v>9035.2377512124021</v>
      </c>
      <c r="R385" s="4">
        <f>IF(R255&gt;0,'Berekening rekenvolumes'!R80,0)</f>
        <v>485.59752072072069</v>
      </c>
      <c r="S385" s="4">
        <f>IF(S255&gt;0,'Berekening rekenvolumes'!S80,0)</f>
        <v>2883.4382331555407</v>
      </c>
    </row>
    <row r="386" spans="2:19">
      <c r="B386" s="2" t="s">
        <v>77</v>
      </c>
      <c r="D386" s="2" t="s">
        <v>50</v>
      </c>
      <c r="J386" s="4">
        <f>SUM(L386:S386)</f>
        <v>425.21242848778837</v>
      </c>
      <c r="L386" s="4">
        <f>IF(L256&gt;0,'Berekening rekenvolumes'!L81,0)</f>
        <v>2.3333333333333335</v>
      </c>
      <c r="M386" s="4">
        <f>IF(M256&gt;0,'Berekening rekenvolumes'!M81,0)</f>
        <v>14</v>
      </c>
      <c r="N386" s="4">
        <f>IF(N256&gt;0,'Berekening rekenvolumes'!N81,0)</f>
        <v>126.95184173413901</v>
      </c>
      <c r="O386" s="4">
        <f>IF(O256&gt;0,'Berekening rekenvolumes'!O81,0)</f>
        <v>138.95270452556059</v>
      </c>
      <c r="P386" s="4">
        <f>IF(P256&gt;0,'Berekening rekenvolumes'!P81,0)</f>
        <v>5.666666666666667</v>
      </c>
      <c r="Q386" s="4">
        <f>IF(Q256&gt;0,'Berekening rekenvolumes'!Q81,0)</f>
        <v>92.324612475361548</v>
      </c>
      <c r="R386" s="4">
        <f>IF(R256&gt;0,'Berekening rekenvolumes'!R81,0)</f>
        <v>3.3333333333333335</v>
      </c>
      <c r="S386" s="4">
        <f>IF(S256&gt;0,'Berekening rekenvolumes'!S81,0)</f>
        <v>41.64993641939386</v>
      </c>
    </row>
    <row r="387" spans="2:19">
      <c r="B387" s="2" t="s">
        <v>78</v>
      </c>
      <c r="D387" s="2" t="s">
        <v>50</v>
      </c>
      <c r="J387" s="4">
        <f>SUM(L387:S387)</f>
        <v>406.57043227307446</v>
      </c>
      <c r="L387" s="4">
        <f>IF(L257&gt;0,'Berekening rekenvolumes'!L82,0)</f>
        <v>6.912331707742962</v>
      </c>
      <c r="M387" s="4">
        <f>IF(M257&gt;0,'Berekening rekenvolumes'!M82,0)</f>
        <v>10</v>
      </c>
      <c r="N387" s="4">
        <f>IF(N257&gt;0,'Berekening rekenvolumes'!N82,0)</f>
        <v>116.65090175347763</v>
      </c>
      <c r="O387" s="4">
        <f>IF(O257&gt;0,'Berekening rekenvolumes'!O82,0)</f>
        <v>129.36304233597878</v>
      </c>
      <c r="P387" s="4">
        <f>IF(P257&gt;0,'Berekening rekenvolumes'!P82,0)</f>
        <v>5.333333333333333</v>
      </c>
      <c r="Q387" s="4">
        <f>IF(Q257&gt;0,'Berekening rekenvolumes'!Q82,0)</f>
        <v>98.003736213538048</v>
      </c>
      <c r="R387" s="4">
        <f>IF(R257&gt;0,'Berekening rekenvolumes'!R82,0)</f>
        <v>4.333333333333333</v>
      </c>
      <c r="S387" s="4">
        <f>IF(S257&gt;0,'Berekening rekenvolumes'!S82,0)</f>
        <v>35.973753595670416</v>
      </c>
    </row>
    <row r="388" spans="2:19">
      <c r="B388" s="2" t="s">
        <v>79</v>
      </c>
      <c r="D388" s="2" t="s">
        <v>50</v>
      </c>
      <c r="J388" s="4">
        <f>SUM(L388:S388)</f>
        <v>292.53568676245271</v>
      </c>
      <c r="L388" s="4">
        <f>IF(L258&gt;0,'Berekening rekenvolumes'!L83,0)</f>
        <v>4.2444683365678406</v>
      </c>
      <c r="M388" s="4">
        <f>IF(M258&gt;0,'Berekening rekenvolumes'!M83,0)</f>
        <v>5.666666666666667</v>
      </c>
      <c r="N388" s="4">
        <f>IF(N258&gt;0,'Berekening rekenvolumes'!N83,0)</f>
        <v>96.80792883224386</v>
      </c>
      <c r="O388" s="4">
        <f>IF(O258&gt;0,'Berekening rekenvolumes'!O83,0)</f>
        <v>107.49461607331689</v>
      </c>
      <c r="P388" s="4">
        <f>IF(P258&gt;0,'Berekening rekenvolumes'!P83,0)</f>
        <v>3</v>
      </c>
      <c r="Q388" s="4">
        <f>IF(Q258&gt;0,'Berekening rekenvolumes'!Q83,0)</f>
        <v>55.436035198328653</v>
      </c>
      <c r="R388" s="4">
        <f>IF(R258&gt;0,'Berekening rekenvolumes'!R83,0)</f>
        <v>0.33333333333333331</v>
      </c>
      <c r="S388" s="4">
        <f>IF(S258&gt;0,'Berekening rekenvolumes'!S83,0)</f>
        <v>19.552638321995463</v>
      </c>
    </row>
    <row r="390" spans="2:19">
      <c r="B390" s="10" t="s">
        <v>80</v>
      </c>
    </row>
    <row r="391" spans="2:19">
      <c r="B391" s="2" t="s">
        <v>76</v>
      </c>
      <c r="D391" s="2" t="s">
        <v>50</v>
      </c>
      <c r="J391" s="4">
        <f>SUM(L391:S391)</f>
        <v>0</v>
      </c>
      <c r="L391" s="4">
        <f>IF(L261&gt;0,'Berekening rekenvolumes'!L86,0)</f>
        <v>0</v>
      </c>
      <c r="M391" s="4">
        <f>IF(M261&gt;0,'Berekening rekenvolumes'!M86,0)</f>
        <v>0</v>
      </c>
      <c r="N391" s="4">
        <f>IF(N261&gt;0,'Berekening rekenvolumes'!N86,0)</f>
        <v>0</v>
      </c>
      <c r="O391" s="4">
        <f>IF(O261&gt;0,'Berekening rekenvolumes'!O86,0)</f>
        <v>0</v>
      </c>
      <c r="P391" s="4">
        <f>IF(P261&gt;0,'Berekening rekenvolumes'!P86,0)</f>
        <v>0</v>
      </c>
      <c r="Q391" s="4">
        <f>IF(Q261&gt;0,'Berekening rekenvolumes'!Q86,0)</f>
        <v>0</v>
      </c>
      <c r="R391" s="4">
        <f>IF(R261&gt;0,'Berekening rekenvolumes'!R86,0)</f>
        <v>0</v>
      </c>
      <c r="S391" s="4">
        <f>IF(S261&gt;0,'Berekening rekenvolumes'!S86,0)</f>
        <v>0</v>
      </c>
    </row>
    <row r="392" spans="2:19">
      <c r="B392" s="2" t="s">
        <v>77</v>
      </c>
      <c r="D392" s="2" t="s">
        <v>50</v>
      </c>
      <c r="J392" s="4">
        <f>SUM(L392:S392)</f>
        <v>0</v>
      </c>
      <c r="L392" s="4">
        <f>IF(L262&gt;0,'Berekening rekenvolumes'!L87,0)</f>
        <v>0</v>
      </c>
      <c r="M392" s="4">
        <f>IF(M262&gt;0,'Berekening rekenvolumes'!M87,0)</f>
        <v>0</v>
      </c>
      <c r="N392" s="4">
        <f>IF(N262&gt;0,'Berekening rekenvolumes'!N87,0)</f>
        <v>0</v>
      </c>
      <c r="O392" s="4">
        <f>IF(O262&gt;0,'Berekening rekenvolumes'!O87,0)</f>
        <v>0</v>
      </c>
      <c r="P392" s="4">
        <f>IF(P262&gt;0,'Berekening rekenvolumes'!P87,0)</f>
        <v>0</v>
      </c>
      <c r="Q392" s="4">
        <f>IF(Q262&gt;0,'Berekening rekenvolumes'!Q87,0)</f>
        <v>0</v>
      </c>
      <c r="R392" s="4">
        <f>IF(R262&gt;0,'Berekening rekenvolumes'!R87,0)</f>
        <v>0</v>
      </c>
      <c r="S392" s="4">
        <f>IF(S262&gt;0,'Berekening rekenvolumes'!S87,0)</f>
        <v>0</v>
      </c>
    </row>
    <row r="393" spans="2:19">
      <c r="B393" s="2" t="s">
        <v>78</v>
      </c>
      <c r="D393" s="2" t="s">
        <v>50</v>
      </c>
      <c r="J393" s="4">
        <f>SUM(L393:S393)</f>
        <v>0</v>
      </c>
      <c r="L393" s="4">
        <f>IF(L263&gt;0,'Berekening rekenvolumes'!L88,0)</f>
        <v>0</v>
      </c>
      <c r="M393" s="4">
        <f>IF(M263&gt;0,'Berekening rekenvolumes'!M88,0)</f>
        <v>0</v>
      </c>
      <c r="N393" s="4">
        <f>IF(N263&gt;0,'Berekening rekenvolumes'!N88,0)</f>
        <v>0</v>
      </c>
      <c r="O393" s="4">
        <f>IF(O263&gt;0,'Berekening rekenvolumes'!O88,0)</f>
        <v>0</v>
      </c>
      <c r="P393" s="4">
        <f>IF(P263&gt;0,'Berekening rekenvolumes'!P88,0)</f>
        <v>0</v>
      </c>
      <c r="Q393" s="4">
        <f>IF(Q263&gt;0,'Berekening rekenvolumes'!Q88,0)</f>
        <v>0</v>
      </c>
      <c r="R393" s="4">
        <f>IF(R263&gt;0,'Berekening rekenvolumes'!R88,0)</f>
        <v>0</v>
      </c>
      <c r="S393" s="4">
        <f>IF(S263&gt;0,'Berekening rekenvolumes'!S88,0)</f>
        <v>0</v>
      </c>
    </row>
    <row r="394" spans="2:19">
      <c r="B394" s="2" t="s">
        <v>79</v>
      </c>
      <c r="D394" s="2" t="s">
        <v>50</v>
      </c>
      <c r="J394" s="4">
        <f>SUM(L394:S394)</f>
        <v>0</v>
      </c>
      <c r="L394" s="4">
        <f>IF(L264&gt;0,'Berekening rekenvolumes'!L89,0)</f>
        <v>0</v>
      </c>
      <c r="M394" s="4">
        <f>IF(M264&gt;0,'Berekening rekenvolumes'!M89,0)</f>
        <v>0</v>
      </c>
      <c r="N394" s="4">
        <f>IF(N264&gt;0,'Berekening rekenvolumes'!N89,0)</f>
        <v>0</v>
      </c>
      <c r="O394" s="4">
        <f>IF(O264&gt;0,'Berekening rekenvolumes'!O89,0)</f>
        <v>0</v>
      </c>
      <c r="P394" s="4">
        <f>IF(P264&gt;0,'Berekening rekenvolumes'!P89,0)</f>
        <v>0</v>
      </c>
      <c r="Q394" s="4">
        <f>IF(Q264&gt;0,'Berekening rekenvolumes'!Q89,0)</f>
        <v>0</v>
      </c>
      <c r="R394" s="4">
        <f>IF(R264&gt;0,'Berekening rekenvolumes'!R89,0)</f>
        <v>0</v>
      </c>
      <c r="S394" s="4">
        <f>IF(S264&gt;0,'Berekening rekenvolumes'!S89,0)</f>
        <v>0</v>
      </c>
    </row>
    <row r="398" spans="2:19">
      <c r="B398" s="10" t="s">
        <v>95</v>
      </c>
    </row>
    <row r="400" spans="2:19">
      <c r="B400" s="10" t="s">
        <v>75</v>
      </c>
    </row>
    <row r="401" spans="2:19">
      <c r="B401" s="2" t="s">
        <v>76</v>
      </c>
      <c r="D401" s="2" t="s">
        <v>50</v>
      </c>
      <c r="J401" s="4">
        <f>SUM(L401:S401)</f>
        <v>40424.556573053647</v>
      </c>
      <c r="L401" s="4">
        <f>IF(L271&gt;0,'Berekening rekenvolumes'!L96,0)</f>
        <v>1896.7243284267897</v>
      </c>
      <c r="M401" s="4">
        <f>IF(M271&gt;0,'Berekening rekenvolumes'!M96,0)</f>
        <v>1240.3333333333333</v>
      </c>
      <c r="N401" s="4">
        <f>IF(N271&gt;0,'Berekening rekenvolumes'!N96,0)</f>
        <v>13584.889721914034</v>
      </c>
      <c r="O401" s="4">
        <f>IF(O271&gt;0,'Berekening rekenvolumes'!O96,0)</f>
        <v>14105.754653151256</v>
      </c>
      <c r="P401" s="4">
        <f>IF(P271&gt;0,'Berekening rekenvolumes'!P96,0)</f>
        <v>1383.3333333333333</v>
      </c>
      <c r="Q401" s="4">
        <f>IF(Q271&gt;0,'Berekening rekenvolumes'!Q96,0)</f>
        <v>5820.7997504641016</v>
      </c>
      <c r="R401" s="4">
        <f>IF(R271&gt;0,'Berekening rekenvolumes'!R96,0)</f>
        <v>221</v>
      </c>
      <c r="S401" s="4">
        <f>IF(S271&gt;0,'Berekening rekenvolumes'!S96,0)</f>
        <v>2171.7214524308015</v>
      </c>
    </row>
    <row r="402" spans="2:19">
      <c r="B402" s="2" t="s">
        <v>77</v>
      </c>
      <c r="D402" s="2" t="s">
        <v>50</v>
      </c>
      <c r="J402" s="4">
        <f>SUM(L402:S402)</f>
        <v>10717.802334521461</v>
      </c>
      <c r="L402" s="4">
        <f>IF(L272&gt;0,'Berekening rekenvolumes'!L97,0)</f>
        <v>240.96956294135873</v>
      </c>
      <c r="M402" s="4">
        <f>IF(M272&gt;0,'Berekening rekenvolumes'!M97,0)</f>
        <v>232</v>
      </c>
      <c r="N402" s="4">
        <f>IF(N272&gt;0,'Berekening rekenvolumes'!N97,0)</f>
        <v>6193.3425909746175</v>
      </c>
      <c r="O402" s="4">
        <f>IF(O272&gt;0,'Berekening rekenvolumes'!O97,0)</f>
        <v>2206.1508002657592</v>
      </c>
      <c r="P402" s="4">
        <f>IF(P272&gt;0,'Berekening rekenvolumes'!P97,0)</f>
        <v>140</v>
      </c>
      <c r="Q402" s="4">
        <f>IF(Q272&gt;0,'Berekening rekenvolumes'!Q97,0)</f>
        <v>1236.8627230970453</v>
      </c>
      <c r="R402" s="4">
        <f>IF(R272&gt;0,'Berekening rekenvolumes'!R97,0)</f>
        <v>16.666666666666668</v>
      </c>
      <c r="S402" s="4">
        <f>IF(S272&gt;0,'Berekening rekenvolumes'!S97,0)</f>
        <v>451.80999057601412</v>
      </c>
    </row>
    <row r="403" spans="2:19">
      <c r="B403" s="2" t="s">
        <v>78</v>
      </c>
      <c r="D403" s="2" t="s">
        <v>50</v>
      </c>
      <c r="J403" s="4">
        <f>SUM(L403:S403)</f>
        <v>4035.463905842329</v>
      </c>
      <c r="L403" s="4">
        <f>IF(L273&gt;0,'Berekening rekenvolumes'!L98,0)</f>
        <v>98.372380854277992</v>
      </c>
      <c r="M403" s="4">
        <f>IF(M273&gt;0,'Berekening rekenvolumes'!M98,0)</f>
        <v>54.333333333333336</v>
      </c>
      <c r="N403" s="4">
        <f>IF(N273&gt;0,'Berekening rekenvolumes'!N98,0)</f>
        <v>0</v>
      </c>
      <c r="O403" s="4">
        <f>IF(O273&gt;0,'Berekening rekenvolumes'!O98,0)</f>
        <v>1389.876716916624</v>
      </c>
      <c r="P403" s="4">
        <f>IF(P273&gt;0,'Berekening rekenvolumes'!P98,0)</f>
        <v>69.333333333333329</v>
      </c>
      <c r="Q403" s="4">
        <f>IF(Q273&gt;0,'Berekening rekenvolumes'!Q98,0)</f>
        <v>1794.391357869159</v>
      </c>
      <c r="R403" s="4">
        <f>IF(R273&gt;0,'Berekening rekenvolumes'!R98,0)</f>
        <v>61</v>
      </c>
      <c r="S403" s="4">
        <f>IF(S273&gt;0,'Berekening rekenvolumes'!S98,0)</f>
        <v>568.15678353560133</v>
      </c>
    </row>
    <row r="404" spans="2:19">
      <c r="B404" s="2" t="s">
        <v>79</v>
      </c>
      <c r="D404" s="2" t="s">
        <v>50</v>
      </c>
      <c r="J404" s="4">
        <f>SUM(L404:S404)</f>
        <v>3043.0712431092834</v>
      </c>
      <c r="L404" s="4">
        <f>IF(L274&gt;0,'Berekening rekenvolumes'!L99,0)</f>
        <v>59.189676461872573</v>
      </c>
      <c r="M404" s="4">
        <f>IF(M274&gt;0,'Berekening rekenvolumes'!M99,0)</f>
        <v>79.666666666666671</v>
      </c>
      <c r="N404" s="4">
        <f>IF(N274&gt;0,'Berekening rekenvolumes'!N99,0)</f>
        <v>0</v>
      </c>
      <c r="O404" s="4">
        <f>IF(O274&gt;0,'Berekening rekenvolumes'!O99,0)</f>
        <v>1673.5270205964637</v>
      </c>
      <c r="P404" s="4">
        <f>IF(P274&gt;0,'Berekening rekenvolumes'!P99,0)</f>
        <v>51</v>
      </c>
      <c r="Q404" s="4">
        <f>IF(Q274&gt;0,'Berekening rekenvolumes'!Q99,0)</f>
        <v>835.49714842422406</v>
      </c>
      <c r="R404" s="4">
        <f>IF(R274&gt;0,'Berekening rekenvolumes'!R99,0)</f>
        <v>0</v>
      </c>
      <c r="S404" s="4">
        <f>IF(S274&gt;0,'Berekening rekenvolumes'!S99,0)</f>
        <v>344.19073096005667</v>
      </c>
    </row>
    <row r="406" spans="2:19">
      <c r="B406" s="10" t="s">
        <v>80</v>
      </c>
    </row>
    <row r="407" spans="2:19">
      <c r="B407" s="2" t="s">
        <v>76</v>
      </c>
      <c r="D407" s="2" t="s">
        <v>50</v>
      </c>
      <c r="J407" s="4">
        <f>SUM(L407:S407)</f>
        <v>0</v>
      </c>
      <c r="L407" s="4">
        <f>IF(L277&gt;0,'Berekening rekenvolumes'!L102,0)</f>
        <v>0</v>
      </c>
      <c r="M407" s="4">
        <f>IF(M277&gt;0,'Berekening rekenvolumes'!M102,0)</f>
        <v>0</v>
      </c>
      <c r="N407" s="4">
        <f>IF(N277&gt;0,'Berekening rekenvolumes'!N102,0)</f>
        <v>0</v>
      </c>
      <c r="O407" s="4">
        <f>IF(O277&gt;0,'Berekening rekenvolumes'!O102,0)</f>
        <v>0</v>
      </c>
      <c r="P407" s="4">
        <f>IF(P277&gt;0,'Berekening rekenvolumes'!P102,0)</f>
        <v>0</v>
      </c>
      <c r="Q407" s="4">
        <f>IF(Q277&gt;0,'Berekening rekenvolumes'!Q102,0)</f>
        <v>0</v>
      </c>
      <c r="R407" s="4">
        <f>IF(R277&gt;0,'Berekening rekenvolumes'!R102,0)</f>
        <v>0</v>
      </c>
      <c r="S407" s="4">
        <f>IF(S277&gt;0,'Berekening rekenvolumes'!S102,0)</f>
        <v>0</v>
      </c>
    </row>
    <row r="408" spans="2:19">
      <c r="B408" s="2" t="s">
        <v>77</v>
      </c>
      <c r="D408" s="2" t="s">
        <v>50</v>
      </c>
      <c r="J408" s="4">
        <f>SUM(L408:S408)</f>
        <v>0</v>
      </c>
      <c r="L408" s="4">
        <f>IF(L278&gt;0,'Berekening rekenvolumes'!L103,0)</f>
        <v>0</v>
      </c>
      <c r="M408" s="4">
        <f>IF(M278&gt;0,'Berekening rekenvolumes'!M103,0)</f>
        <v>0</v>
      </c>
      <c r="N408" s="4">
        <f>IF(N278&gt;0,'Berekening rekenvolumes'!N103,0)</f>
        <v>0</v>
      </c>
      <c r="O408" s="4">
        <f>IF(O278&gt;0,'Berekening rekenvolumes'!O103,0)</f>
        <v>0</v>
      </c>
      <c r="P408" s="4">
        <f>IF(P278&gt;0,'Berekening rekenvolumes'!P103,0)</f>
        <v>0</v>
      </c>
      <c r="Q408" s="4">
        <f>IF(Q278&gt;0,'Berekening rekenvolumes'!Q103,0)</f>
        <v>0</v>
      </c>
      <c r="R408" s="4">
        <f>IF(R278&gt;0,'Berekening rekenvolumes'!R103,0)</f>
        <v>0</v>
      </c>
      <c r="S408" s="4">
        <f>IF(S278&gt;0,'Berekening rekenvolumes'!S103,0)</f>
        <v>0</v>
      </c>
    </row>
    <row r="409" spans="2:19">
      <c r="B409" s="2" t="s">
        <v>78</v>
      </c>
      <c r="D409" s="2" t="s">
        <v>50</v>
      </c>
      <c r="J409" s="4">
        <f>SUM(L409:S409)</f>
        <v>0</v>
      </c>
      <c r="L409" s="4">
        <f>IF(L279&gt;0,'Berekening rekenvolumes'!L104,0)</f>
        <v>0</v>
      </c>
      <c r="M409" s="4">
        <f>IF(M279&gt;0,'Berekening rekenvolumes'!M104,0)</f>
        <v>0</v>
      </c>
      <c r="N409" s="4">
        <f>IF(N279&gt;0,'Berekening rekenvolumes'!N104,0)</f>
        <v>0</v>
      </c>
      <c r="O409" s="4">
        <f>IF(O279&gt;0,'Berekening rekenvolumes'!O104,0)</f>
        <v>0</v>
      </c>
      <c r="P409" s="4">
        <f>IF(P279&gt;0,'Berekening rekenvolumes'!P104,0)</f>
        <v>0</v>
      </c>
      <c r="Q409" s="4">
        <f>IF(Q279&gt;0,'Berekening rekenvolumes'!Q104,0)</f>
        <v>0</v>
      </c>
      <c r="R409" s="4">
        <f>IF(R279&gt;0,'Berekening rekenvolumes'!R104,0)</f>
        <v>0</v>
      </c>
      <c r="S409" s="4">
        <f>IF(S279&gt;0,'Berekening rekenvolumes'!S104,0)</f>
        <v>0</v>
      </c>
    </row>
    <row r="410" spans="2:19">
      <c r="B410" s="2" t="s">
        <v>79</v>
      </c>
      <c r="D410" s="2" t="s">
        <v>50</v>
      </c>
      <c r="J410" s="4">
        <f>SUM(L410:S410)</f>
        <v>0</v>
      </c>
      <c r="L410" s="4">
        <f>IF(L280&gt;0,'Berekening rekenvolumes'!L105,0)</f>
        <v>0</v>
      </c>
      <c r="M410" s="4">
        <f>IF(M280&gt;0,'Berekening rekenvolumes'!M105,0)</f>
        <v>0</v>
      </c>
      <c r="N410" s="4">
        <f>IF(N280&gt;0,'Berekening rekenvolumes'!N105,0)</f>
        <v>0</v>
      </c>
      <c r="O410" s="4">
        <f>IF(O280&gt;0,'Berekening rekenvolumes'!O105,0)</f>
        <v>0</v>
      </c>
      <c r="P410" s="4">
        <f>IF(P280&gt;0,'Berekening rekenvolumes'!P105,0)</f>
        <v>0</v>
      </c>
      <c r="Q410" s="4">
        <f>IF(Q280&gt;0,'Berekening rekenvolumes'!Q105,0)</f>
        <v>0</v>
      </c>
      <c r="R410" s="4">
        <f>IF(R280&gt;0,'Berekening rekenvolumes'!R105,0)</f>
        <v>0</v>
      </c>
      <c r="S410" s="4">
        <f>IF(S280&gt;0,'Berekening rekenvolumes'!S105,0)</f>
        <v>0</v>
      </c>
    </row>
    <row r="414" spans="2:19">
      <c r="B414" s="10" t="s">
        <v>96</v>
      </c>
    </row>
    <row r="416" spans="2:19">
      <c r="B416" s="10" t="s">
        <v>75</v>
      </c>
    </row>
    <row r="417" spans="2:19">
      <c r="B417" s="2" t="s">
        <v>84</v>
      </c>
      <c r="D417" s="2" t="s">
        <v>50</v>
      </c>
      <c r="J417" s="4">
        <f t="shared" ref="J417:J426" si="33">SUM(L417:S417)</f>
        <v>80.957644826809897</v>
      </c>
      <c r="L417" s="4">
        <f>IF(L287&gt;0,'Berekening rekenvolumes'!L112,0)</f>
        <v>2.2314036927775578</v>
      </c>
      <c r="M417" s="4">
        <f>IF(M287&gt;0,'Berekening rekenvolumes'!M112,0)</f>
        <v>1.6666666666666667</v>
      </c>
      <c r="N417" s="4">
        <f>IF(N287&gt;0,'Berekening rekenvolumes'!N112,0)</f>
        <v>33.24810126916379</v>
      </c>
      <c r="O417" s="4">
        <f>IF(O287&gt;0,'Berekening rekenvolumes'!O112,0)</f>
        <v>3.7697272486013707</v>
      </c>
      <c r="P417" s="4">
        <f>IF(P287&gt;0,'Berekening rekenvolumes'!P112,0)</f>
        <v>2</v>
      </c>
      <c r="Q417" s="4">
        <f>IF(Q287&gt;0,'Berekening rekenvolumes'!Q112,0)</f>
        <v>27.666745538691469</v>
      </c>
      <c r="R417" s="4">
        <f>IF(R287&gt;0,'Berekening rekenvolumes'!R112,0)</f>
        <v>0.66666666666666663</v>
      </c>
      <c r="S417" s="4">
        <f>IF(S287&gt;0,'Berekening rekenvolumes'!S112,0)</f>
        <v>9.7083337442423652</v>
      </c>
    </row>
    <row r="418" spans="2:19">
      <c r="B418" s="2" t="s">
        <v>85</v>
      </c>
      <c r="D418" s="2" t="s">
        <v>50</v>
      </c>
      <c r="J418" s="4">
        <f t="shared" si="33"/>
        <v>116.79697080063769</v>
      </c>
      <c r="L418" s="4">
        <f>IF(L288&gt;0,'Berekening rekenvolumes'!L113,0)</f>
        <v>2.8601849515460831</v>
      </c>
      <c r="M418" s="4">
        <f>IF(M288&gt;0,'Berekening rekenvolumes'!M113,0)</f>
        <v>0.66666666666666663</v>
      </c>
      <c r="N418" s="4">
        <f>IF(N288&gt;0,'Berekening rekenvolumes'!N113,0)</f>
        <v>28.720167233301588</v>
      </c>
      <c r="O418" s="4">
        <f>IF(O288&gt;0,'Berekening rekenvolumes'!O113,0)</f>
        <v>61.57164494625458</v>
      </c>
      <c r="P418" s="4">
        <f>IF(P288&gt;0,'Berekening rekenvolumes'!P113,0)</f>
        <v>1.6666666666666667</v>
      </c>
      <c r="Q418" s="4">
        <f>IF(Q288&gt;0,'Berekening rekenvolumes'!Q113,0)</f>
        <v>14.243949685253932</v>
      </c>
      <c r="R418" s="4">
        <f>IF(R288&gt;0,'Berekening rekenvolumes'!R113,0)</f>
        <v>1.3333333333333333</v>
      </c>
      <c r="S418" s="4">
        <f>IF(S288&gt;0,'Berekening rekenvolumes'!S113,0)</f>
        <v>5.7343573176148439</v>
      </c>
    </row>
    <row r="419" spans="2:19">
      <c r="B419" s="2" t="s">
        <v>86</v>
      </c>
      <c r="D419" s="2" t="s">
        <v>50</v>
      </c>
      <c r="J419" s="4">
        <f t="shared" si="33"/>
        <v>55.591821661615477</v>
      </c>
      <c r="L419" s="4">
        <f>IF(L289&gt;0,'Berekening rekenvolumes'!L114,0)</f>
        <v>0.66823693968304243</v>
      </c>
      <c r="M419" s="4">
        <f>IF(M289&gt;0,'Berekening rekenvolumes'!M114,0)</f>
        <v>0.33333333333333331</v>
      </c>
      <c r="N419" s="4">
        <f>IF(N289&gt;0,'Berekening rekenvolumes'!N114,0)</f>
        <v>14.174689325054246</v>
      </c>
      <c r="O419" s="4">
        <f>IF(O289&gt;0,'Berekening rekenvolumes'!O114,0)</f>
        <v>29.192183141565852</v>
      </c>
      <c r="P419" s="4">
        <f>IF(P289&gt;0,'Berekening rekenvolumes'!P114,0)</f>
        <v>0.33333333333333331</v>
      </c>
      <c r="Q419" s="4">
        <f>IF(Q289&gt;0,'Berekening rekenvolumes'!Q114,0)</f>
        <v>7.0219387062708734</v>
      </c>
      <c r="R419" s="4">
        <f>IF(R289&gt;0,'Berekening rekenvolumes'!R114,0)</f>
        <v>1</v>
      </c>
      <c r="S419" s="4">
        <f>IF(S289&gt;0,'Berekening rekenvolumes'!S114,0)</f>
        <v>2.8681068823747924</v>
      </c>
    </row>
    <row r="420" spans="2:19">
      <c r="B420" s="2" t="s">
        <v>87</v>
      </c>
      <c r="D420" s="2" t="s">
        <v>50</v>
      </c>
      <c r="J420" s="4">
        <f t="shared" si="33"/>
        <v>17.418134980711994</v>
      </c>
      <c r="L420" s="4">
        <f>IF(L290&gt;0,'Berekening rekenvolumes'!L115,0)</f>
        <v>0.30076649238484837</v>
      </c>
      <c r="M420" s="4">
        <f>IF(M290&gt;0,'Berekening rekenvolumes'!M115,0)</f>
        <v>0.33333333333333331</v>
      </c>
      <c r="N420" s="4">
        <f>IF(N290&gt;0,'Berekening rekenvolumes'!N115,0)</f>
        <v>7.8891842049080552</v>
      </c>
      <c r="O420" s="4">
        <f>IF(O290&gt;0,'Berekening rekenvolumes'!O115,0)</f>
        <v>7.1482519727837674</v>
      </c>
      <c r="P420" s="4">
        <f>IF(P290&gt;0,'Berekening rekenvolumes'!P115,0)</f>
        <v>0</v>
      </c>
      <c r="Q420" s="4">
        <f>IF(Q290&gt;0,'Berekening rekenvolumes'!Q115,0)</f>
        <v>0</v>
      </c>
      <c r="R420" s="4">
        <f>IF(R290&gt;0,'Berekening rekenvolumes'!R115,0)</f>
        <v>0</v>
      </c>
      <c r="S420" s="4">
        <f>IF(S290&gt;0,'Berekening rekenvolumes'!S115,0)</f>
        <v>1.7465989773019901</v>
      </c>
    </row>
    <row r="421" spans="2:19">
      <c r="B421" s="2" t="s">
        <v>88</v>
      </c>
      <c r="D421" s="2" t="s">
        <v>50</v>
      </c>
      <c r="J421" s="4">
        <f t="shared" si="33"/>
        <v>12.118101887874982</v>
      </c>
      <c r="L421" s="4">
        <f>IF(L291&gt;0,'Berekening rekenvolumes'!L116,0)</f>
        <v>0</v>
      </c>
      <c r="M421" s="4">
        <f>IF(M291&gt;0,'Berekening rekenvolumes'!M116,0)</f>
        <v>0.66666666666666663</v>
      </c>
      <c r="N421" s="4">
        <f>IF(N291&gt;0,'Berekening rekenvolumes'!N116,0)</f>
        <v>5.2667823538486926</v>
      </c>
      <c r="O421" s="4">
        <f>IF(O291&gt;0,'Berekening rekenvolumes'!O116,0)</f>
        <v>5.3942550178972564</v>
      </c>
      <c r="P421" s="4">
        <f>IF(P291&gt;0,'Berekening rekenvolumes'!P116,0)</f>
        <v>0</v>
      </c>
      <c r="Q421" s="4">
        <f>IF(Q291&gt;0,'Berekening rekenvolumes'!Q116,0)</f>
        <v>0.45706451612903226</v>
      </c>
      <c r="R421" s="4">
        <f>IF(R291&gt;0,'Berekening rekenvolumes'!R116,0)</f>
        <v>0</v>
      </c>
      <c r="S421" s="4">
        <f>IF(S291&gt;0,'Berekening rekenvolumes'!S116,0)</f>
        <v>0.33333333333333331</v>
      </c>
    </row>
    <row r="422" spans="2:19">
      <c r="B422" s="2" t="s">
        <v>89</v>
      </c>
      <c r="D422" s="2" t="s">
        <v>50</v>
      </c>
      <c r="J422" s="4">
        <f t="shared" si="33"/>
        <v>5.7569850773417874</v>
      </c>
      <c r="L422" s="4">
        <f>IF(L292&gt;0,'Berekening rekenvolumes'!L117,0)</f>
        <v>0</v>
      </c>
      <c r="M422" s="4">
        <f>IF(M292&gt;0,'Berekening rekenvolumes'!M117,0)</f>
        <v>0</v>
      </c>
      <c r="N422" s="4">
        <f>IF(N292&gt;0,'Berekening rekenvolumes'!N117,0)</f>
        <v>2.286362033467666</v>
      </c>
      <c r="O422" s="4">
        <f>IF(O292&gt;0,'Berekening rekenvolumes'!O117,0)</f>
        <v>3.1372897105407884</v>
      </c>
      <c r="P422" s="4">
        <f>IF(P292&gt;0,'Berekening rekenvolumes'!P117,0)</f>
        <v>0</v>
      </c>
      <c r="Q422" s="4">
        <f>IF(Q292&gt;0,'Berekening rekenvolumes'!Q117,0)</f>
        <v>0</v>
      </c>
      <c r="R422" s="4">
        <f>IF(R292&gt;0,'Berekening rekenvolumes'!R117,0)</f>
        <v>0.33333333333333331</v>
      </c>
      <c r="S422" s="4">
        <f>IF(S292&gt;0,'Berekening rekenvolumes'!S117,0)</f>
        <v>0</v>
      </c>
    </row>
    <row r="423" spans="2:19">
      <c r="B423" s="2" t="s">
        <v>90</v>
      </c>
      <c r="D423" s="2" t="s">
        <v>50</v>
      </c>
      <c r="J423" s="4">
        <f t="shared" si="33"/>
        <v>1.6488817397784381</v>
      </c>
      <c r="L423" s="4">
        <f>IF(L293&gt;0,'Berekening rekenvolumes'!L118,0)</f>
        <v>0</v>
      </c>
      <c r="M423" s="4">
        <f>IF(M293&gt;0,'Berekening rekenvolumes'!M118,0)</f>
        <v>0</v>
      </c>
      <c r="N423" s="4">
        <f>IF(N293&gt;0,'Berekening rekenvolumes'!N118,0)</f>
        <v>1.485068241075816</v>
      </c>
      <c r="O423" s="4">
        <f>IF(O293&gt;0,'Berekening rekenvolumes'!O118,0)</f>
        <v>0.16381349870262205</v>
      </c>
      <c r="P423" s="4">
        <f>IF(P293&gt;0,'Berekening rekenvolumes'!P118,0)</f>
        <v>0</v>
      </c>
      <c r="Q423" s="4">
        <f>IF(Q293&gt;0,'Berekening rekenvolumes'!Q118,0)</f>
        <v>0</v>
      </c>
      <c r="R423" s="4">
        <f>IF(R293&gt;0,'Berekening rekenvolumes'!R118,0)</f>
        <v>0</v>
      </c>
      <c r="S423" s="4">
        <f>IF(S293&gt;0,'Berekening rekenvolumes'!S118,0)</f>
        <v>0</v>
      </c>
    </row>
    <row r="424" spans="2:19">
      <c r="B424" s="2" t="s">
        <v>91</v>
      </c>
      <c r="D424" s="2" t="s">
        <v>50</v>
      </c>
      <c r="J424" s="4">
        <f t="shared" si="33"/>
        <v>0.33333333333333331</v>
      </c>
      <c r="L424" s="4">
        <f>IF(L294&gt;0,'Berekening rekenvolumes'!L119,0)</f>
        <v>0</v>
      </c>
      <c r="M424" s="4">
        <f>IF(M294&gt;0,'Berekening rekenvolumes'!M119,0)</f>
        <v>0</v>
      </c>
      <c r="N424" s="4">
        <f>IF(N294&gt;0,'Berekening rekenvolumes'!N119,0)</f>
        <v>0.30266294837238233</v>
      </c>
      <c r="O424" s="4">
        <f>IF(O294&gt;0,'Berekening rekenvolumes'!O119,0)</f>
        <v>3.0670384960950998E-2</v>
      </c>
      <c r="P424" s="4">
        <f>IF(P294&gt;0,'Berekening rekenvolumes'!P119,0)</f>
        <v>0</v>
      </c>
      <c r="Q424" s="4">
        <f>IF(Q294&gt;0,'Berekening rekenvolumes'!Q119,0)</f>
        <v>0</v>
      </c>
      <c r="R424" s="4">
        <f>IF(R294&gt;0,'Berekening rekenvolumes'!R119,0)</f>
        <v>0</v>
      </c>
      <c r="S424" s="4">
        <f>IF(S294&gt;0,'Berekening rekenvolumes'!S119,0)</f>
        <v>0</v>
      </c>
    </row>
    <row r="425" spans="2:19">
      <c r="B425" s="2" t="s">
        <v>92</v>
      </c>
      <c r="D425" s="2" t="s">
        <v>50</v>
      </c>
      <c r="J425" s="4">
        <f t="shared" si="33"/>
        <v>0</v>
      </c>
      <c r="L425" s="4">
        <f>IF(L295&gt;0,'Berekening rekenvolumes'!L120,0)</f>
        <v>0</v>
      </c>
      <c r="M425" s="4">
        <f>IF(M295&gt;0,'Berekening rekenvolumes'!M120,0)</f>
        <v>0</v>
      </c>
      <c r="N425" s="4">
        <f>IF(N295&gt;0,'Berekening rekenvolumes'!N120,0)</f>
        <v>0</v>
      </c>
      <c r="O425" s="4">
        <f>IF(O295&gt;0,'Berekening rekenvolumes'!O120,0)</f>
        <v>0</v>
      </c>
      <c r="P425" s="4">
        <f>IF(P295&gt;0,'Berekening rekenvolumes'!P120,0)</f>
        <v>0</v>
      </c>
      <c r="Q425" s="4">
        <f>IF(Q295&gt;0,'Berekening rekenvolumes'!Q120,0)</f>
        <v>0</v>
      </c>
      <c r="R425" s="4">
        <f>IF(R295&gt;0,'Berekening rekenvolumes'!R120,0)</f>
        <v>0</v>
      </c>
      <c r="S425" s="4">
        <f>IF(S295&gt;0,'Berekening rekenvolumes'!S120,0)</f>
        <v>0</v>
      </c>
    </row>
    <row r="426" spans="2:19">
      <c r="B426" s="2" t="s">
        <v>93</v>
      </c>
      <c r="D426" s="2" t="s">
        <v>50</v>
      </c>
      <c r="J426" s="4">
        <f t="shared" si="33"/>
        <v>0</v>
      </c>
      <c r="L426" s="4">
        <f>IF(L296&gt;0,'Berekening rekenvolumes'!L121,0)</f>
        <v>0</v>
      </c>
      <c r="M426" s="4">
        <f>IF(M296&gt;0,'Berekening rekenvolumes'!M121,0)</f>
        <v>0</v>
      </c>
      <c r="N426" s="4">
        <f>IF(N296&gt;0,'Berekening rekenvolumes'!N121,0)</f>
        <v>0</v>
      </c>
      <c r="O426" s="4">
        <f>IF(O296&gt;0,'Berekening rekenvolumes'!O121,0)</f>
        <v>0</v>
      </c>
      <c r="P426" s="4">
        <f>IF(P296&gt;0,'Berekening rekenvolumes'!P121,0)</f>
        <v>0</v>
      </c>
      <c r="Q426" s="4">
        <f>IF(Q296&gt;0,'Berekening rekenvolumes'!Q121,0)</f>
        <v>0</v>
      </c>
      <c r="R426" s="4">
        <f>IF(R296&gt;0,'Berekening rekenvolumes'!R121,0)</f>
        <v>0</v>
      </c>
      <c r="S426" s="4">
        <f>IF(S296&gt;0,'Berekening rekenvolumes'!S121,0)</f>
        <v>0</v>
      </c>
    </row>
    <row r="428" spans="2:19">
      <c r="B428" s="10" t="s">
        <v>80</v>
      </c>
    </row>
    <row r="429" spans="2:19">
      <c r="B429" s="2" t="s">
        <v>84</v>
      </c>
      <c r="D429" s="2" t="s">
        <v>50</v>
      </c>
      <c r="J429" s="4">
        <f t="shared" ref="J429:J438" si="34">SUM(L429:S429)</f>
        <v>3.0990695623461328</v>
      </c>
      <c r="L429" s="4">
        <f>IF(L299&gt;0,'Berekening rekenvolumes'!L124,0)</f>
        <v>0.57527636594690978</v>
      </c>
      <c r="M429" s="4">
        <f>IF(M299&gt;0,'Berekening rekenvolumes'!M124,0)</f>
        <v>0.66666666666666663</v>
      </c>
      <c r="N429" s="4">
        <f>IF(N299&gt;0,'Berekening rekenvolumes'!N124,0)</f>
        <v>0</v>
      </c>
      <c r="O429" s="4">
        <f>IF(O299&gt;0,'Berekening rekenvolumes'!O124,0)</f>
        <v>0</v>
      </c>
      <c r="P429" s="4">
        <f>IF(P299&gt;0,'Berekening rekenvolumes'!P124,0)</f>
        <v>0</v>
      </c>
      <c r="Q429" s="4">
        <f>IF(Q299&gt;0,'Berekening rekenvolumes'!Q124,0)</f>
        <v>1.5237931963992228</v>
      </c>
      <c r="R429" s="4">
        <f>IF(R299&gt;0,'Berekening rekenvolumes'!R124,0)</f>
        <v>0</v>
      </c>
      <c r="S429" s="4">
        <f>IF(S299&gt;0,'Berekening rekenvolumes'!S124,0)</f>
        <v>0.33333333333333331</v>
      </c>
    </row>
    <row r="430" spans="2:19">
      <c r="B430" s="2" t="s">
        <v>85</v>
      </c>
      <c r="D430" s="2" t="s">
        <v>50</v>
      </c>
      <c r="J430" s="4">
        <f t="shared" si="34"/>
        <v>9.7433057367598295</v>
      </c>
      <c r="L430" s="4">
        <f>IF(L300&gt;0,'Berekening rekenvolumes'!L125,0)</f>
        <v>0.63268964127630922</v>
      </c>
      <c r="M430" s="4">
        <f>IF(M300&gt;0,'Berekening rekenvolumes'!M125,0)</f>
        <v>0.33333333333333331</v>
      </c>
      <c r="N430" s="4">
        <f>IF(N300&gt;0,'Berekening rekenvolumes'!N125,0)</f>
        <v>1.1881336980320383</v>
      </c>
      <c r="O430" s="4">
        <f>IF(O300&gt;0,'Berekening rekenvolumes'!O125,0)</f>
        <v>4.4327800237354191</v>
      </c>
      <c r="P430" s="4">
        <f>IF(P300&gt;0,'Berekening rekenvolumes'!P125,0)</f>
        <v>0</v>
      </c>
      <c r="Q430" s="4">
        <f>IF(Q300&gt;0,'Berekening rekenvolumes'!Q125,0)</f>
        <v>2.1031432339311174</v>
      </c>
      <c r="R430" s="4">
        <f>IF(R300&gt;0,'Berekening rekenvolumes'!R125,0)</f>
        <v>0</v>
      </c>
      <c r="S430" s="4">
        <f>IF(S300&gt;0,'Berekening rekenvolumes'!S125,0)</f>
        <v>1.0532258064516131</v>
      </c>
    </row>
    <row r="431" spans="2:19">
      <c r="B431" s="2" t="s">
        <v>86</v>
      </c>
      <c r="D431" s="2" t="s">
        <v>50</v>
      </c>
      <c r="J431" s="4">
        <f t="shared" si="34"/>
        <v>7.66801473641131</v>
      </c>
      <c r="L431" s="4">
        <f>IF(L301&gt;0,'Berekening rekenvolumes'!L126,0)</f>
        <v>0.35838376107217745</v>
      </c>
      <c r="M431" s="4">
        <f>IF(M301&gt;0,'Berekening rekenvolumes'!M126,0)</f>
        <v>0</v>
      </c>
      <c r="N431" s="4">
        <f>IF(N301&gt;0,'Berekening rekenvolumes'!N126,0)</f>
        <v>0.28117920237543897</v>
      </c>
      <c r="O431" s="4">
        <f>IF(O301&gt;0,'Berekening rekenvolumes'!O126,0)</f>
        <v>2.5716829204758653</v>
      </c>
      <c r="P431" s="4">
        <f>IF(P301&gt;0,'Berekening rekenvolumes'!P126,0)</f>
        <v>0.66666666666666663</v>
      </c>
      <c r="Q431" s="4">
        <f>IF(Q301&gt;0,'Berekening rekenvolumes'!Q126,0)</f>
        <v>2.7901021858211617</v>
      </c>
      <c r="R431" s="4">
        <f>IF(R301&gt;0,'Berekening rekenvolumes'!R126,0)</f>
        <v>0</v>
      </c>
      <c r="S431" s="4">
        <f>IF(S301&gt;0,'Berekening rekenvolumes'!S126,0)</f>
        <v>1</v>
      </c>
    </row>
    <row r="432" spans="2:19">
      <c r="B432" s="2" t="s">
        <v>87</v>
      </c>
      <c r="D432" s="2" t="s">
        <v>50</v>
      </c>
      <c r="J432" s="4">
        <f t="shared" si="34"/>
        <v>6.775613219436079</v>
      </c>
      <c r="L432" s="4">
        <f>IF(L302&gt;0,'Berekening rekenvolumes'!L127,0)</f>
        <v>0</v>
      </c>
      <c r="M432" s="4">
        <f>IF(M302&gt;0,'Berekening rekenvolumes'!M127,0)</f>
        <v>1.3333333333333333</v>
      </c>
      <c r="N432" s="4">
        <f>IF(N302&gt;0,'Berekening rekenvolumes'!N127,0)</f>
        <v>0.5828078012872735</v>
      </c>
      <c r="O432" s="4">
        <f>IF(O302&gt;0,'Berekening rekenvolumes'!O127,0)</f>
        <v>0.39459332865622926</v>
      </c>
      <c r="P432" s="4">
        <f>IF(P302&gt;0,'Berekening rekenvolumes'!P127,0)</f>
        <v>0.33333333333333331</v>
      </c>
      <c r="Q432" s="4">
        <f>IF(Q302&gt;0,'Berekening rekenvolumes'!Q127,0)</f>
        <v>3.4648787561592429</v>
      </c>
      <c r="R432" s="4">
        <f>IF(R302&gt;0,'Berekening rekenvolumes'!R127,0)</f>
        <v>0</v>
      </c>
      <c r="S432" s="4">
        <f>IF(S302&gt;0,'Berekening rekenvolumes'!S127,0)</f>
        <v>0.66666666666666663</v>
      </c>
    </row>
    <row r="433" spans="2:26">
      <c r="B433" s="2" t="s">
        <v>88</v>
      </c>
      <c r="D433" s="2" t="s">
        <v>50</v>
      </c>
      <c r="J433" s="4">
        <f t="shared" si="34"/>
        <v>7.3110096734838095</v>
      </c>
      <c r="L433" s="4">
        <f>IF(L303&gt;0,'Berekening rekenvolumes'!L128,0)</f>
        <v>0</v>
      </c>
      <c r="M433" s="4">
        <f>IF(M303&gt;0,'Berekening rekenvolumes'!M128,0)</f>
        <v>0.33333333333333331</v>
      </c>
      <c r="N433" s="4">
        <f>IF(N303&gt;0,'Berekening rekenvolumes'!N128,0)</f>
        <v>0</v>
      </c>
      <c r="O433" s="4">
        <f>IF(O303&gt;0,'Berekening rekenvolumes'!O128,0)</f>
        <v>1.7093302102504044</v>
      </c>
      <c r="P433" s="4">
        <f>IF(P303&gt;0,'Berekening rekenvolumes'!P128,0)</f>
        <v>0</v>
      </c>
      <c r="Q433" s="4">
        <f>IF(Q303&gt;0,'Berekening rekenvolumes'!Q128,0)</f>
        <v>3.5217240019934928</v>
      </c>
      <c r="R433" s="4">
        <f>IF(R303&gt;0,'Berekening rekenvolumes'!R128,0)</f>
        <v>0</v>
      </c>
      <c r="S433" s="4">
        <f>IF(S303&gt;0,'Berekening rekenvolumes'!S128,0)</f>
        <v>1.746622127906579</v>
      </c>
    </row>
    <row r="434" spans="2:26">
      <c r="B434" s="2" t="s">
        <v>89</v>
      </c>
      <c r="D434" s="2" t="s">
        <v>50</v>
      </c>
      <c r="J434" s="4">
        <f t="shared" si="34"/>
        <v>12.239902077655799</v>
      </c>
      <c r="L434" s="4">
        <f>IF(L304&gt;0,'Berekening rekenvolumes'!L129,0)</f>
        <v>0</v>
      </c>
      <c r="M434" s="4">
        <f>IF(M304&gt;0,'Berekening rekenvolumes'!M129,0)</f>
        <v>0.33333333333333331</v>
      </c>
      <c r="N434" s="4">
        <f>IF(N304&gt;0,'Berekening rekenvolumes'!N129,0)</f>
        <v>2.5356431246590478</v>
      </c>
      <c r="O434" s="4">
        <f>IF(O304&gt;0,'Berekening rekenvolumes'!O129,0)</f>
        <v>3.0946730874875144</v>
      </c>
      <c r="P434" s="4">
        <f>IF(P304&gt;0,'Berekening rekenvolumes'!P129,0)</f>
        <v>0</v>
      </c>
      <c r="Q434" s="4">
        <f>IF(Q304&gt;0,'Berekening rekenvolumes'!Q129,0)</f>
        <v>5.2732640366268537</v>
      </c>
      <c r="R434" s="4">
        <f>IF(R304&gt;0,'Berekening rekenvolumes'!R129,0)</f>
        <v>0</v>
      </c>
      <c r="S434" s="4">
        <f>IF(S304&gt;0,'Berekening rekenvolumes'!S129,0)</f>
        <v>1.0029884955490491</v>
      </c>
    </row>
    <row r="435" spans="2:26">
      <c r="B435" s="2" t="s">
        <v>90</v>
      </c>
      <c r="D435" s="2" t="s">
        <v>50</v>
      </c>
      <c r="J435" s="4">
        <f t="shared" si="34"/>
        <v>4.7401949980235543</v>
      </c>
      <c r="L435" s="4">
        <f>IF(L305&gt;0,'Berekening rekenvolumes'!L130,0)</f>
        <v>0</v>
      </c>
      <c r="M435" s="4">
        <f>IF(M305&gt;0,'Berekening rekenvolumes'!M130,0)</f>
        <v>0</v>
      </c>
      <c r="N435" s="4">
        <f>IF(N305&gt;0,'Berekening rekenvolumes'!N130,0)</f>
        <v>0.99734451842826655</v>
      </c>
      <c r="O435" s="4">
        <f>IF(O305&gt;0,'Berekening rekenvolumes'!O130,0)</f>
        <v>1.1741367852829561</v>
      </c>
      <c r="P435" s="4">
        <f>IF(P305&gt;0,'Berekening rekenvolumes'!P130,0)</f>
        <v>0</v>
      </c>
      <c r="Q435" s="4">
        <f>IF(Q305&gt;0,'Berekening rekenvolumes'!Q130,0)</f>
        <v>1.9044314558695099</v>
      </c>
      <c r="R435" s="4">
        <f>IF(R305&gt;0,'Berekening rekenvolumes'!R130,0)</f>
        <v>0</v>
      </c>
      <c r="S435" s="4">
        <f>IF(S305&gt;0,'Berekening rekenvolumes'!S130,0)</f>
        <v>0.6642822384428223</v>
      </c>
    </row>
    <row r="436" spans="2:26">
      <c r="B436" s="2" t="s">
        <v>91</v>
      </c>
      <c r="D436" s="2" t="s">
        <v>50</v>
      </c>
      <c r="J436" s="4">
        <f t="shared" si="34"/>
        <v>9.5982119838126287</v>
      </c>
      <c r="L436" s="4">
        <f>IF(L306&gt;0,'Berekening rekenvolumes'!L131,0)</f>
        <v>0</v>
      </c>
      <c r="M436" s="4">
        <f>IF(M306&gt;0,'Berekening rekenvolumes'!M131,0)</f>
        <v>0</v>
      </c>
      <c r="N436" s="4">
        <f>IF(N306&gt;0,'Berekening rekenvolumes'!N131,0)</f>
        <v>3.208731462011313</v>
      </c>
      <c r="O436" s="4">
        <f>IF(O306&gt;0,'Berekening rekenvolumes'!O131,0)</f>
        <v>0.34485969629946628</v>
      </c>
      <c r="P436" s="4">
        <f>IF(P306&gt;0,'Berekening rekenvolumes'!P131,0)</f>
        <v>0</v>
      </c>
      <c r="Q436" s="4">
        <f>IF(Q306&gt;0,'Berekening rekenvolumes'!Q131,0)</f>
        <v>6.0446208255018492</v>
      </c>
      <c r="R436" s="4">
        <f>IF(R306&gt;0,'Berekening rekenvolumes'!R131,0)</f>
        <v>0</v>
      </c>
      <c r="S436" s="4">
        <f>IF(S306&gt;0,'Berekening rekenvolumes'!S131,0)</f>
        <v>0</v>
      </c>
    </row>
    <row r="437" spans="2:26">
      <c r="B437" s="2" t="s">
        <v>92</v>
      </c>
      <c r="D437" s="2" t="s">
        <v>50</v>
      </c>
      <c r="J437" s="4">
        <f t="shared" si="34"/>
        <v>0.33390001157902888</v>
      </c>
      <c r="L437" s="4">
        <f>IF(L307&gt;0,'Berekening rekenvolumes'!L132,0)</f>
        <v>0</v>
      </c>
      <c r="M437" s="4">
        <f>IF(M307&gt;0,'Berekening rekenvolumes'!M132,0)</f>
        <v>0</v>
      </c>
      <c r="N437" s="4">
        <f>IF(N307&gt;0,'Berekening rekenvolumes'!N132,0)</f>
        <v>0.28058474317379956</v>
      </c>
      <c r="O437" s="4">
        <f>IF(O307&gt;0,'Berekening rekenvolumes'!O132,0)</f>
        <v>2.9492776206045377E-2</v>
      </c>
      <c r="P437" s="4">
        <f>IF(P307&gt;0,'Berekening rekenvolumes'!P132,0)</f>
        <v>0</v>
      </c>
      <c r="Q437" s="4">
        <f>IF(Q307&gt;0,'Berekening rekenvolumes'!Q132,0)</f>
        <v>2.3822492199183937E-2</v>
      </c>
      <c r="R437" s="4">
        <f>IF(R307&gt;0,'Berekening rekenvolumes'!R132,0)</f>
        <v>0</v>
      </c>
      <c r="S437" s="4">
        <f>IF(S307&gt;0,'Berekening rekenvolumes'!S132,0)</f>
        <v>0</v>
      </c>
    </row>
    <row r="438" spans="2:26">
      <c r="B438" s="2" t="s">
        <v>93</v>
      </c>
      <c r="D438" s="2" t="s">
        <v>50</v>
      </c>
      <c r="J438" s="4">
        <f t="shared" si="34"/>
        <v>0.99999999999999989</v>
      </c>
      <c r="L438" s="4">
        <f>IF(L308&gt;0,'Berekening rekenvolumes'!L133,0)</f>
        <v>0</v>
      </c>
      <c r="M438" s="4">
        <f>IF(M308&gt;0,'Berekening rekenvolumes'!M133,0)</f>
        <v>0</v>
      </c>
      <c r="N438" s="4">
        <f>IF(N308&gt;0,'Berekening rekenvolumes'!N133,0)</f>
        <v>0</v>
      </c>
      <c r="O438" s="4">
        <f>IF(O308&gt;0,'Berekening rekenvolumes'!O133,0)</f>
        <v>0</v>
      </c>
      <c r="P438" s="4">
        <f>IF(P308&gt;0,'Berekening rekenvolumes'!P133,0)</f>
        <v>0</v>
      </c>
      <c r="Q438" s="4">
        <f>IF(Q308&gt;0,'Berekening rekenvolumes'!Q133,0)</f>
        <v>0.99999999999999989</v>
      </c>
      <c r="R438" s="4">
        <f>IF(R308&gt;0,'Berekening rekenvolumes'!R133,0)</f>
        <v>0</v>
      </c>
      <c r="S438" s="4">
        <f>IF(S308&gt;0,'Berekening rekenvolumes'!S133,0)</f>
        <v>0</v>
      </c>
    </row>
    <row r="442" spans="2:26" s="5" customFormat="1" ht="12.75">
      <c r="B442" s="5" t="s">
        <v>125</v>
      </c>
      <c r="D442" s="5" t="s">
        <v>21</v>
      </c>
      <c r="H442" s="5" t="s">
        <v>0</v>
      </c>
      <c r="J442" s="13" t="s">
        <v>6</v>
      </c>
      <c r="K442" s="13"/>
      <c r="L442" s="13" t="s">
        <v>1</v>
      </c>
      <c r="M442" s="13" t="s">
        <v>225</v>
      </c>
      <c r="N442" s="13" t="s">
        <v>51</v>
      </c>
      <c r="O442" s="13" t="s">
        <v>2</v>
      </c>
      <c r="P442" s="13" t="s">
        <v>3</v>
      </c>
      <c r="Q442" s="13" t="s">
        <v>4</v>
      </c>
      <c r="R442" s="13" t="s">
        <v>5</v>
      </c>
      <c r="S442" s="13" t="s">
        <v>22</v>
      </c>
      <c r="T442" s="13"/>
      <c r="U442" s="13"/>
      <c r="V442" s="13"/>
      <c r="W442" s="13"/>
      <c r="X442" s="13"/>
      <c r="Y442" s="13"/>
      <c r="Z442" s="13"/>
    </row>
    <row r="444" spans="2:26">
      <c r="B444" s="38" t="s">
        <v>230</v>
      </c>
    </row>
    <row r="445" spans="2:26">
      <c r="B445" s="38" t="s">
        <v>231</v>
      </c>
    </row>
    <row r="447" spans="2:26">
      <c r="B447" s="10" t="s">
        <v>127</v>
      </c>
    </row>
    <row r="449" spans="2:21">
      <c r="B449" s="10" t="s">
        <v>53</v>
      </c>
    </row>
    <row r="450" spans="2:21">
      <c r="B450" s="2" t="s">
        <v>54</v>
      </c>
      <c r="D450" s="2" t="s">
        <v>50</v>
      </c>
      <c r="J450" s="35">
        <f>SUMPRODUCT(L190:S190,L321:S321)/J321</f>
        <v>18.002915544890421</v>
      </c>
      <c r="K450" s="36"/>
      <c r="L450" s="36"/>
      <c r="M450" s="36"/>
      <c r="N450" s="36"/>
      <c r="O450" s="36"/>
      <c r="P450" s="36"/>
      <c r="Q450" s="36"/>
      <c r="R450" s="36"/>
      <c r="U450" s="11" t="s">
        <v>211</v>
      </c>
    </row>
    <row r="451" spans="2:21">
      <c r="B451" s="2" t="s">
        <v>55</v>
      </c>
      <c r="D451" s="2" t="s">
        <v>50</v>
      </c>
      <c r="J451" s="35">
        <f>SUMPRODUCT(L191:S191,L322:S322)/J322</f>
        <v>22.178166398015414</v>
      </c>
      <c r="K451" s="36"/>
      <c r="L451" s="36"/>
      <c r="M451" s="36"/>
      <c r="N451" s="36"/>
      <c r="O451" s="36"/>
      <c r="P451" s="36"/>
      <c r="Q451" s="36"/>
      <c r="R451" s="36"/>
    </row>
    <row r="452" spans="2:21">
      <c r="J452" s="36"/>
      <c r="K452" s="36"/>
      <c r="L452" s="36"/>
      <c r="M452" s="36"/>
      <c r="N452" s="36"/>
      <c r="O452" s="36"/>
      <c r="P452" s="36"/>
      <c r="Q452" s="36"/>
      <c r="R452" s="36"/>
    </row>
    <row r="453" spans="2:21">
      <c r="B453" s="10" t="s">
        <v>56</v>
      </c>
      <c r="J453" s="36"/>
      <c r="K453" s="36"/>
      <c r="L453" s="36"/>
      <c r="M453" s="36"/>
      <c r="N453" s="36"/>
      <c r="O453" s="36"/>
      <c r="P453" s="36"/>
      <c r="Q453" s="36"/>
      <c r="R453" s="36"/>
    </row>
    <row r="454" spans="2:21">
      <c r="B454" s="2" t="s">
        <v>54</v>
      </c>
      <c r="D454" s="2" t="s">
        <v>50</v>
      </c>
      <c r="J454" s="35">
        <f>SUMPRODUCT(L194:S194,L325:S325)/J325</f>
        <v>18.000411457138252</v>
      </c>
      <c r="K454" s="36"/>
      <c r="L454" s="36"/>
      <c r="M454" s="36"/>
      <c r="N454" s="36"/>
      <c r="O454" s="36"/>
      <c r="P454" s="36"/>
      <c r="Q454" s="36"/>
      <c r="R454" s="36"/>
    </row>
    <row r="455" spans="2:21">
      <c r="B455" s="2" t="s">
        <v>55</v>
      </c>
      <c r="D455" s="2" t="s">
        <v>50</v>
      </c>
      <c r="J455" s="35">
        <f>SUMPRODUCT(L195:S195,L326:S326)/J326</f>
        <v>22.051611189854206</v>
      </c>
      <c r="K455" s="36"/>
      <c r="L455" s="36"/>
      <c r="M455" s="36"/>
      <c r="N455" s="36"/>
      <c r="O455" s="36"/>
      <c r="P455" s="36"/>
      <c r="Q455" s="36"/>
      <c r="R455" s="36"/>
    </row>
    <row r="456" spans="2:21">
      <c r="J456" s="36"/>
      <c r="K456" s="36"/>
      <c r="L456" s="36"/>
      <c r="M456" s="36"/>
      <c r="N456" s="36"/>
      <c r="O456" s="36"/>
      <c r="P456" s="36"/>
      <c r="Q456" s="36"/>
      <c r="R456" s="36"/>
    </row>
    <row r="457" spans="2:21">
      <c r="B457" s="10" t="s">
        <v>57</v>
      </c>
      <c r="J457" s="36"/>
      <c r="K457" s="36"/>
      <c r="L457" s="36"/>
      <c r="M457" s="36"/>
      <c r="N457" s="36"/>
      <c r="O457" s="36"/>
      <c r="P457" s="36"/>
      <c r="Q457" s="36"/>
      <c r="R457" s="36"/>
    </row>
    <row r="458" spans="2:21">
      <c r="B458" s="2" t="s">
        <v>54</v>
      </c>
      <c r="D458" s="2" t="s">
        <v>50</v>
      </c>
      <c r="J458" s="35">
        <f>SUMPRODUCT(L198:S198,L329:S329)/J329</f>
        <v>684.65382870776853</v>
      </c>
      <c r="K458" s="36"/>
      <c r="L458" s="36"/>
      <c r="M458" s="36"/>
      <c r="N458" s="36"/>
      <c r="O458" s="36"/>
      <c r="P458" s="36"/>
      <c r="Q458" s="36"/>
      <c r="R458" s="36"/>
    </row>
    <row r="459" spans="2:21">
      <c r="B459" s="2" t="s">
        <v>61</v>
      </c>
      <c r="D459" s="2" t="s">
        <v>50</v>
      </c>
      <c r="J459" s="35">
        <f>SUMPRODUCT(L199:S199,L330:S330)/J330</f>
        <v>19.704123473027664</v>
      </c>
      <c r="K459" s="36"/>
      <c r="L459" s="36"/>
      <c r="M459" s="36"/>
      <c r="N459" s="36"/>
      <c r="O459" s="36"/>
      <c r="P459" s="36"/>
      <c r="Q459" s="36"/>
      <c r="R459" s="36"/>
    </row>
    <row r="460" spans="2:21">
      <c r="J460" s="36"/>
      <c r="K460" s="36"/>
      <c r="L460" s="36"/>
      <c r="M460" s="36"/>
      <c r="N460" s="36"/>
      <c r="O460" s="36"/>
      <c r="P460" s="36"/>
      <c r="Q460" s="36"/>
      <c r="R460" s="36"/>
    </row>
    <row r="461" spans="2:21">
      <c r="J461" s="36"/>
      <c r="K461" s="36"/>
      <c r="L461" s="36"/>
      <c r="M461" s="36"/>
      <c r="N461" s="36"/>
      <c r="O461" s="36"/>
      <c r="P461" s="36"/>
      <c r="Q461" s="36"/>
      <c r="R461" s="36"/>
    </row>
    <row r="462" spans="2:21">
      <c r="J462" s="36"/>
      <c r="K462" s="36"/>
      <c r="L462" s="36"/>
      <c r="M462" s="36"/>
      <c r="N462" s="36"/>
      <c r="O462" s="36"/>
      <c r="P462" s="36"/>
      <c r="Q462" s="36"/>
      <c r="R462" s="36"/>
    </row>
    <row r="463" spans="2:21">
      <c r="J463" s="36"/>
      <c r="K463" s="36"/>
      <c r="L463" s="36"/>
      <c r="M463" s="36"/>
      <c r="N463" s="36"/>
      <c r="O463" s="36"/>
      <c r="P463" s="36"/>
      <c r="Q463" s="36"/>
      <c r="R463" s="36"/>
    </row>
    <row r="464" spans="2:21">
      <c r="B464" s="10" t="s">
        <v>128</v>
      </c>
      <c r="J464" s="36"/>
      <c r="K464" s="36"/>
      <c r="L464" s="36"/>
      <c r="M464" s="36"/>
      <c r="N464" s="36"/>
      <c r="O464" s="36"/>
      <c r="P464" s="36"/>
      <c r="Q464" s="36"/>
      <c r="R464" s="36"/>
    </row>
    <row r="465" spans="2:21">
      <c r="J465" s="36"/>
      <c r="K465" s="36"/>
      <c r="L465" s="36"/>
      <c r="M465" s="36"/>
      <c r="N465" s="36"/>
      <c r="O465" s="36"/>
      <c r="P465" s="36"/>
      <c r="Q465" s="36"/>
      <c r="R465" s="36"/>
    </row>
    <row r="466" spans="2:21">
      <c r="B466" s="10" t="s">
        <v>74</v>
      </c>
      <c r="J466" s="36"/>
      <c r="K466" s="36"/>
      <c r="L466" s="36"/>
      <c r="M466" s="36"/>
      <c r="N466" s="36"/>
      <c r="O466" s="36"/>
      <c r="P466" s="36"/>
      <c r="Q466" s="36"/>
      <c r="R466" s="36"/>
    </row>
    <row r="467" spans="2:21">
      <c r="J467" s="36"/>
      <c r="K467" s="36"/>
      <c r="L467" s="36"/>
      <c r="M467" s="36"/>
      <c r="N467" s="36"/>
      <c r="O467" s="36"/>
      <c r="P467" s="36"/>
      <c r="Q467" s="36"/>
      <c r="R467" s="36"/>
    </row>
    <row r="468" spans="2:21">
      <c r="B468" s="10" t="s">
        <v>75</v>
      </c>
      <c r="J468" s="36"/>
      <c r="K468" s="36"/>
      <c r="L468" s="36"/>
      <c r="M468" s="36"/>
      <c r="N468" s="36"/>
      <c r="O468" s="36"/>
      <c r="P468" s="36"/>
      <c r="Q468" s="36"/>
      <c r="R468" s="36"/>
    </row>
    <row r="469" spans="2:21">
      <c r="B469" s="2" t="s">
        <v>76</v>
      </c>
      <c r="D469" s="2" t="s">
        <v>50</v>
      </c>
      <c r="J469" s="35">
        <f>SUMPRODUCT(L209:S209,L340:S340)/J340</f>
        <v>18.941189254242765</v>
      </c>
      <c r="K469" s="36"/>
      <c r="L469" s="36"/>
      <c r="M469" s="36"/>
      <c r="N469" s="36"/>
      <c r="O469" s="36"/>
      <c r="P469" s="36"/>
      <c r="Q469" s="36"/>
      <c r="R469" s="36"/>
      <c r="U469" s="11" t="s">
        <v>211</v>
      </c>
    </row>
    <row r="470" spans="2:21">
      <c r="B470" s="2" t="s">
        <v>77</v>
      </c>
      <c r="D470" s="2" t="s">
        <v>50</v>
      </c>
      <c r="J470" s="35">
        <f>SUMPRODUCT(L210:S210,L341:S341)/J341</f>
        <v>37.269610027459805</v>
      </c>
      <c r="K470" s="36"/>
      <c r="L470" s="36"/>
      <c r="M470" s="36"/>
      <c r="N470" s="36"/>
      <c r="O470" s="36"/>
      <c r="P470" s="36"/>
      <c r="Q470" s="36"/>
      <c r="R470" s="36"/>
    </row>
    <row r="471" spans="2:21">
      <c r="B471" s="2" t="s">
        <v>78</v>
      </c>
      <c r="D471" s="2" t="s">
        <v>50</v>
      </c>
      <c r="J471" s="35">
        <f>SUMPRODUCT(L211:S211,L342:S342)/J342</f>
        <v>36.150823134281971</v>
      </c>
      <c r="K471" s="36"/>
      <c r="L471" s="36"/>
      <c r="M471" s="36"/>
      <c r="N471" s="36"/>
      <c r="O471" s="36"/>
      <c r="P471" s="36"/>
      <c r="Q471" s="36"/>
      <c r="R471" s="36"/>
    </row>
    <row r="472" spans="2:21">
      <c r="B472" s="2" t="s">
        <v>79</v>
      </c>
      <c r="D472" s="2" t="s">
        <v>50</v>
      </c>
      <c r="J472" s="35">
        <f>SUMPRODUCT(L212:S212,L343:S343)/J343</f>
        <v>56.436227758052148</v>
      </c>
      <c r="K472" s="36"/>
      <c r="L472" s="36"/>
      <c r="M472" s="36"/>
      <c r="N472" s="36"/>
      <c r="O472" s="36"/>
      <c r="P472" s="36"/>
      <c r="Q472" s="36"/>
      <c r="R472" s="36"/>
    </row>
    <row r="473" spans="2:21">
      <c r="J473" s="36"/>
      <c r="K473" s="36"/>
      <c r="L473" s="36"/>
      <c r="M473" s="36"/>
      <c r="N473" s="36"/>
      <c r="O473" s="36"/>
      <c r="P473" s="36"/>
      <c r="Q473" s="36"/>
      <c r="R473" s="36"/>
    </row>
    <row r="474" spans="2:21">
      <c r="B474" s="10" t="s">
        <v>80</v>
      </c>
      <c r="J474" s="36"/>
      <c r="K474" s="36"/>
      <c r="L474" s="36"/>
      <c r="M474" s="36"/>
      <c r="N474" s="36"/>
      <c r="O474" s="36"/>
      <c r="P474" s="36"/>
      <c r="Q474" s="36"/>
      <c r="R474" s="36"/>
    </row>
    <row r="475" spans="2:21">
      <c r="B475" s="2" t="s">
        <v>76</v>
      </c>
      <c r="D475" s="2" t="s">
        <v>50</v>
      </c>
      <c r="J475" s="37">
        <f>AVERAGE(O215,S215)</f>
        <v>20.070826029211943</v>
      </c>
      <c r="K475" s="36"/>
      <c r="L475" s="36"/>
      <c r="M475" s="36"/>
      <c r="N475" s="36"/>
      <c r="O475" s="36"/>
      <c r="P475" s="36"/>
      <c r="Q475" s="36"/>
      <c r="R475" s="36"/>
    </row>
    <row r="476" spans="2:21">
      <c r="B476" s="2" t="s">
        <v>77</v>
      </c>
      <c r="D476" s="2" t="s">
        <v>50</v>
      </c>
      <c r="J476" s="37">
        <f>AVERAGE(O216,S216)</f>
        <v>41.134085533314625</v>
      </c>
      <c r="K476" s="36"/>
      <c r="L476" s="36"/>
      <c r="M476" s="36"/>
      <c r="N476" s="36"/>
      <c r="O476" s="36"/>
      <c r="P476" s="36"/>
      <c r="Q476" s="36"/>
      <c r="R476" s="36"/>
    </row>
    <row r="477" spans="2:21">
      <c r="B477" s="2" t="s">
        <v>78</v>
      </c>
      <c r="D477" s="2" t="s">
        <v>50</v>
      </c>
      <c r="J477" s="35">
        <f>SUMPRODUCT(L217:S217,L348:S348)/J348</f>
        <v>41.28518259199916</v>
      </c>
      <c r="K477" s="36"/>
      <c r="L477" s="36"/>
      <c r="M477" s="36"/>
      <c r="N477" s="36"/>
      <c r="O477" s="36"/>
      <c r="P477" s="36"/>
      <c r="Q477" s="36"/>
      <c r="R477" s="36"/>
    </row>
    <row r="478" spans="2:21">
      <c r="B478" s="2" t="s">
        <v>79</v>
      </c>
      <c r="D478" s="2" t="s">
        <v>50</v>
      </c>
      <c r="J478" s="35">
        <f>SUMPRODUCT(L218:S218,L349:S349)/J349</f>
        <v>55.739672221859301</v>
      </c>
      <c r="K478" s="36"/>
      <c r="L478" s="36"/>
      <c r="M478" s="36"/>
      <c r="N478" s="36"/>
      <c r="O478" s="36"/>
      <c r="P478" s="36"/>
      <c r="Q478" s="36"/>
      <c r="R478" s="36"/>
    </row>
    <row r="479" spans="2:21">
      <c r="J479" s="36"/>
      <c r="K479" s="36"/>
      <c r="L479" s="36"/>
      <c r="M479" s="36"/>
      <c r="N479" s="36"/>
      <c r="O479" s="36"/>
      <c r="P479" s="36"/>
      <c r="Q479" s="36"/>
      <c r="R479" s="36"/>
    </row>
    <row r="480" spans="2:21">
      <c r="J480" s="36"/>
      <c r="K480" s="36"/>
      <c r="L480" s="36"/>
      <c r="M480" s="36"/>
      <c r="N480" s="36"/>
      <c r="O480" s="36"/>
      <c r="P480" s="36"/>
      <c r="Q480" s="36"/>
      <c r="R480" s="36"/>
    </row>
    <row r="481" spans="2:21">
      <c r="J481" s="36"/>
      <c r="K481" s="36"/>
      <c r="L481" s="36"/>
      <c r="M481" s="36"/>
      <c r="N481" s="36"/>
      <c r="O481" s="36"/>
      <c r="P481" s="36"/>
      <c r="Q481" s="36"/>
      <c r="R481" s="36"/>
    </row>
    <row r="482" spans="2:21">
      <c r="B482" s="10" t="s">
        <v>83</v>
      </c>
      <c r="J482" s="36"/>
      <c r="K482" s="36"/>
      <c r="L482" s="36"/>
      <c r="M482" s="36"/>
      <c r="N482" s="36"/>
      <c r="O482" s="36"/>
      <c r="P482" s="36"/>
      <c r="Q482" s="36"/>
      <c r="R482" s="36"/>
    </row>
    <row r="483" spans="2:21">
      <c r="J483" s="36"/>
      <c r="K483" s="36"/>
      <c r="L483" s="36"/>
      <c r="M483" s="36"/>
      <c r="N483" s="36"/>
      <c r="O483" s="36"/>
      <c r="P483" s="36"/>
      <c r="Q483" s="36"/>
      <c r="R483" s="36"/>
    </row>
    <row r="484" spans="2:21">
      <c r="B484" s="10" t="s">
        <v>75</v>
      </c>
      <c r="J484" s="36"/>
      <c r="K484" s="36"/>
      <c r="L484" s="36"/>
      <c r="M484" s="36"/>
      <c r="N484" s="36"/>
      <c r="O484" s="36"/>
      <c r="P484" s="36"/>
      <c r="Q484" s="36"/>
      <c r="R484" s="36"/>
    </row>
    <row r="485" spans="2:21">
      <c r="B485" s="2" t="s">
        <v>84</v>
      </c>
      <c r="D485" s="2" t="s">
        <v>50</v>
      </c>
      <c r="J485" s="35">
        <f t="shared" ref="J485:J494" si="35">SUMPRODUCT(L225:S225,L356:S356)/J356</f>
        <v>69.420928161590211</v>
      </c>
      <c r="K485" s="36"/>
      <c r="L485" s="36"/>
      <c r="M485" s="36"/>
      <c r="N485" s="36"/>
      <c r="O485" s="36"/>
      <c r="P485" s="36"/>
      <c r="Q485" s="36"/>
      <c r="R485" s="36"/>
      <c r="U485" s="11" t="s">
        <v>211</v>
      </c>
    </row>
    <row r="486" spans="2:21">
      <c r="B486" s="2" t="s">
        <v>85</v>
      </c>
      <c r="D486" s="2" t="s">
        <v>50</v>
      </c>
      <c r="J486" s="35">
        <f t="shared" si="35"/>
        <v>81.344939034777852</v>
      </c>
      <c r="K486" s="36"/>
      <c r="L486" s="36"/>
      <c r="M486" s="36"/>
      <c r="N486" s="36"/>
      <c r="O486" s="36"/>
      <c r="P486" s="36"/>
      <c r="Q486" s="36"/>
      <c r="R486" s="36"/>
    </row>
    <row r="487" spans="2:21">
      <c r="B487" s="2" t="s">
        <v>86</v>
      </c>
      <c r="D487" s="2" t="s">
        <v>50</v>
      </c>
      <c r="J487" s="35">
        <f t="shared" si="35"/>
        <v>117.14536374809653</v>
      </c>
      <c r="K487" s="36"/>
      <c r="L487" s="36"/>
      <c r="M487" s="36"/>
      <c r="N487" s="36"/>
      <c r="O487" s="36"/>
      <c r="P487" s="36"/>
      <c r="Q487" s="36"/>
      <c r="R487" s="36"/>
    </row>
    <row r="488" spans="2:21">
      <c r="B488" s="2" t="s">
        <v>87</v>
      </c>
      <c r="D488" s="2" t="s">
        <v>50</v>
      </c>
      <c r="J488" s="35">
        <f t="shared" si="35"/>
        <v>134.40197263020565</v>
      </c>
      <c r="K488" s="36"/>
      <c r="L488" s="36"/>
      <c r="M488" s="36"/>
      <c r="N488" s="36"/>
      <c r="O488" s="36"/>
      <c r="P488" s="36"/>
      <c r="Q488" s="36"/>
      <c r="R488" s="36"/>
    </row>
    <row r="489" spans="2:21">
      <c r="B489" s="2" t="s">
        <v>88</v>
      </c>
      <c r="D489" s="2" t="s">
        <v>50</v>
      </c>
      <c r="J489" s="35">
        <f t="shared" si="35"/>
        <v>125.42190068609801</v>
      </c>
      <c r="K489" s="36"/>
      <c r="L489" s="36"/>
      <c r="M489" s="36"/>
      <c r="N489" s="36"/>
      <c r="O489" s="36"/>
      <c r="P489" s="36"/>
      <c r="Q489" s="36"/>
      <c r="R489" s="36"/>
    </row>
    <row r="490" spans="2:21">
      <c r="B490" s="2" t="s">
        <v>89</v>
      </c>
      <c r="D490" s="2" t="s">
        <v>50</v>
      </c>
      <c r="J490" s="35">
        <f t="shared" si="35"/>
        <v>150.40838388815686</v>
      </c>
      <c r="K490" s="36"/>
      <c r="L490" s="36"/>
      <c r="M490" s="36"/>
      <c r="N490" s="36"/>
      <c r="O490" s="36"/>
      <c r="P490" s="36"/>
      <c r="Q490" s="36"/>
      <c r="R490" s="36"/>
    </row>
    <row r="491" spans="2:21">
      <c r="B491" s="2" t="s">
        <v>90</v>
      </c>
      <c r="D491" s="2" t="s">
        <v>50</v>
      </c>
      <c r="J491" s="35">
        <f t="shared" si="35"/>
        <v>147.12468347817324</v>
      </c>
      <c r="K491" s="36"/>
      <c r="L491" s="36"/>
      <c r="M491" s="36"/>
      <c r="N491" s="36"/>
      <c r="O491" s="36"/>
      <c r="P491" s="36"/>
      <c r="Q491" s="36"/>
      <c r="R491" s="36"/>
    </row>
    <row r="492" spans="2:21">
      <c r="B492" s="2" t="s">
        <v>91</v>
      </c>
      <c r="D492" s="2" t="s">
        <v>50</v>
      </c>
      <c r="J492" s="35">
        <f t="shared" si="35"/>
        <v>128.37183936956589</v>
      </c>
      <c r="K492" s="36"/>
      <c r="L492" s="36"/>
      <c r="M492" s="36"/>
      <c r="N492" s="36"/>
      <c r="O492" s="36"/>
      <c r="P492" s="36"/>
      <c r="Q492" s="36"/>
      <c r="R492" s="36"/>
    </row>
    <row r="493" spans="2:21">
      <c r="B493" s="2" t="s">
        <v>92</v>
      </c>
      <c r="D493" s="2" t="s">
        <v>50</v>
      </c>
      <c r="J493" s="35">
        <f t="shared" si="35"/>
        <v>156.48158989285116</v>
      </c>
      <c r="K493" s="36"/>
      <c r="L493" s="36"/>
      <c r="M493" s="36"/>
      <c r="N493" s="36"/>
      <c r="O493" s="36"/>
      <c r="P493" s="36"/>
      <c r="Q493" s="36"/>
      <c r="R493" s="36"/>
    </row>
    <row r="494" spans="2:21">
      <c r="B494" s="2" t="s">
        <v>93</v>
      </c>
      <c r="D494" s="2" t="s">
        <v>50</v>
      </c>
      <c r="J494" s="35">
        <f t="shared" si="35"/>
        <v>158.03943375422043</v>
      </c>
      <c r="K494" s="36"/>
      <c r="L494" s="36"/>
      <c r="M494" s="36"/>
      <c r="N494" s="36"/>
      <c r="O494" s="36"/>
      <c r="P494" s="36"/>
      <c r="Q494" s="36"/>
      <c r="R494" s="36"/>
    </row>
    <row r="495" spans="2:21">
      <c r="J495" s="36"/>
      <c r="K495" s="36"/>
      <c r="L495" s="36"/>
      <c r="M495" s="36"/>
      <c r="N495" s="36"/>
      <c r="O495" s="36"/>
      <c r="P495" s="36"/>
      <c r="Q495" s="36"/>
      <c r="R495" s="36"/>
    </row>
    <row r="496" spans="2:21">
      <c r="B496" s="10" t="s">
        <v>80</v>
      </c>
      <c r="J496" s="36"/>
      <c r="K496" s="36"/>
      <c r="L496" s="36"/>
      <c r="M496" s="36"/>
      <c r="N496" s="36"/>
      <c r="O496" s="36"/>
      <c r="P496" s="36"/>
      <c r="Q496" s="36"/>
      <c r="R496" s="36"/>
    </row>
    <row r="497" spans="2:18">
      <c r="B497" s="2" t="s">
        <v>84</v>
      </c>
      <c r="D497" s="2" t="s">
        <v>50</v>
      </c>
      <c r="J497" s="35">
        <f t="shared" ref="J497:J506" si="36">SUMPRODUCT(L237:S237,L368:S368)/J368</f>
        <v>67.289791596124502</v>
      </c>
      <c r="K497" s="36"/>
      <c r="L497" s="36"/>
      <c r="M497" s="36"/>
      <c r="N497" s="36"/>
      <c r="O497" s="36"/>
      <c r="P497" s="36"/>
      <c r="Q497" s="36"/>
      <c r="R497" s="36"/>
    </row>
    <row r="498" spans="2:18">
      <c r="B498" s="2" t="s">
        <v>85</v>
      </c>
      <c r="D498" s="2" t="s">
        <v>50</v>
      </c>
      <c r="J498" s="35">
        <f t="shared" si="36"/>
        <v>118.88282740439584</v>
      </c>
      <c r="K498" s="36"/>
      <c r="L498" s="36"/>
      <c r="M498" s="36"/>
      <c r="N498" s="36"/>
      <c r="O498" s="36"/>
      <c r="P498" s="36"/>
      <c r="Q498" s="36"/>
      <c r="R498" s="36"/>
    </row>
    <row r="499" spans="2:18">
      <c r="B499" s="2" t="s">
        <v>86</v>
      </c>
      <c r="D499" s="2" t="s">
        <v>50</v>
      </c>
      <c r="J499" s="35">
        <f t="shared" si="36"/>
        <v>137.23800021905382</v>
      </c>
      <c r="K499" s="36"/>
      <c r="L499" s="36"/>
      <c r="M499" s="36"/>
      <c r="N499" s="36"/>
      <c r="O499" s="36"/>
      <c r="P499" s="36"/>
      <c r="Q499" s="36"/>
      <c r="R499" s="36"/>
    </row>
    <row r="500" spans="2:18">
      <c r="B500" s="2" t="s">
        <v>87</v>
      </c>
      <c r="D500" s="2" t="s">
        <v>50</v>
      </c>
      <c r="J500" s="35">
        <f t="shared" si="36"/>
        <v>150.99084434326386</v>
      </c>
      <c r="K500" s="36"/>
      <c r="L500" s="36"/>
      <c r="M500" s="36"/>
      <c r="N500" s="36"/>
      <c r="O500" s="36"/>
      <c r="P500" s="36"/>
      <c r="Q500" s="36"/>
      <c r="R500" s="36"/>
    </row>
    <row r="501" spans="2:18">
      <c r="B501" s="2" t="s">
        <v>88</v>
      </c>
      <c r="D501" s="2" t="s">
        <v>50</v>
      </c>
      <c r="J501" s="35">
        <f t="shared" si="36"/>
        <v>129.71264501496532</v>
      </c>
      <c r="K501" s="36"/>
      <c r="L501" s="36"/>
      <c r="M501" s="36"/>
      <c r="N501" s="36"/>
      <c r="O501" s="36"/>
      <c r="P501" s="36"/>
      <c r="Q501" s="36"/>
      <c r="R501" s="36"/>
    </row>
    <row r="502" spans="2:18">
      <c r="B502" s="2" t="s">
        <v>89</v>
      </c>
      <c r="D502" s="2" t="s">
        <v>50</v>
      </c>
      <c r="J502" s="35">
        <f t="shared" si="36"/>
        <v>121.92844776824656</v>
      </c>
      <c r="K502" s="36"/>
      <c r="L502" s="36"/>
      <c r="M502" s="36"/>
      <c r="N502" s="36"/>
      <c r="O502" s="36"/>
      <c r="P502" s="36"/>
      <c r="Q502" s="36"/>
      <c r="R502" s="36"/>
    </row>
    <row r="503" spans="2:18">
      <c r="B503" s="2" t="s">
        <v>90</v>
      </c>
      <c r="D503" s="2" t="s">
        <v>50</v>
      </c>
      <c r="J503" s="35">
        <f t="shared" si="36"/>
        <v>150.07748997766217</v>
      </c>
      <c r="K503" s="36"/>
      <c r="L503" s="36"/>
      <c r="M503" s="36"/>
      <c r="N503" s="36"/>
      <c r="O503" s="36"/>
      <c r="P503" s="36"/>
      <c r="Q503" s="36"/>
      <c r="R503" s="36"/>
    </row>
    <row r="504" spans="2:18">
      <c r="B504" s="2" t="s">
        <v>91</v>
      </c>
      <c r="D504" s="2" t="s">
        <v>50</v>
      </c>
      <c r="J504" s="35">
        <f t="shared" si="36"/>
        <v>113.37679025529772</v>
      </c>
      <c r="K504" s="36"/>
      <c r="L504" s="36"/>
      <c r="M504" s="36"/>
      <c r="N504" s="36"/>
      <c r="O504" s="36"/>
      <c r="P504" s="36"/>
      <c r="Q504" s="36"/>
      <c r="R504" s="36"/>
    </row>
    <row r="505" spans="2:18">
      <c r="B505" s="2" t="s">
        <v>92</v>
      </c>
      <c r="D505" s="2" t="s">
        <v>50</v>
      </c>
      <c r="J505" s="35">
        <f t="shared" si="36"/>
        <v>157.3460679828047</v>
      </c>
      <c r="K505" s="36"/>
      <c r="L505" s="36"/>
      <c r="M505" s="36"/>
      <c r="N505" s="36"/>
      <c r="O505" s="36"/>
      <c r="P505" s="36"/>
      <c r="Q505" s="36"/>
      <c r="R505" s="36"/>
    </row>
    <row r="506" spans="2:18">
      <c r="B506" s="2" t="s">
        <v>93</v>
      </c>
      <c r="D506" s="2" t="s">
        <v>50</v>
      </c>
      <c r="J506" s="35">
        <f t="shared" si="36"/>
        <v>101.82201494406253</v>
      </c>
      <c r="K506" s="36"/>
      <c r="L506" s="36"/>
      <c r="M506" s="36"/>
      <c r="N506" s="36"/>
      <c r="O506" s="36"/>
      <c r="P506" s="36"/>
      <c r="Q506" s="36"/>
      <c r="R506" s="36"/>
    </row>
    <row r="507" spans="2:18">
      <c r="J507" s="36"/>
      <c r="K507" s="36"/>
      <c r="L507" s="36"/>
      <c r="M507" s="36"/>
      <c r="N507" s="36"/>
      <c r="O507" s="36"/>
      <c r="P507" s="36"/>
      <c r="Q507" s="36"/>
      <c r="R507" s="36"/>
    </row>
    <row r="508" spans="2:18">
      <c r="J508" s="36"/>
      <c r="K508" s="36"/>
      <c r="L508" s="36"/>
      <c r="M508" s="36"/>
      <c r="N508" s="36"/>
      <c r="O508" s="36"/>
      <c r="P508" s="36"/>
      <c r="Q508" s="36"/>
      <c r="R508" s="36"/>
    </row>
    <row r="509" spans="2:18">
      <c r="J509" s="36"/>
      <c r="K509" s="36"/>
      <c r="L509" s="36"/>
      <c r="M509" s="36"/>
      <c r="N509" s="36"/>
      <c r="O509" s="36"/>
      <c r="P509" s="36"/>
      <c r="Q509" s="36"/>
      <c r="R509" s="36"/>
    </row>
    <row r="510" spans="2:18">
      <c r="J510" s="36"/>
      <c r="K510" s="36"/>
      <c r="L510" s="36"/>
      <c r="M510" s="36"/>
      <c r="N510" s="36"/>
      <c r="O510" s="36"/>
      <c r="P510" s="36"/>
      <c r="Q510" s="36"/>
      <c r="R510" s="36"/>
    </row>
    <row r="511" spans="2:18">
      <c r="J511" s="36"/>
      <c r="K511" s="36"/>
      <c r="L511" s="36"/>
      <c r="M511" s="36"/>
      <c r="N511" s="36"/>
      <c r="O511" s="36"/>
      <c r="P511" s="36"/>
      <c r="Q511" s="36"/>
      <c r="R511" s="36"/>
    </row>
    <row r="512" spans="2:18">
      <c r="B512" s="10" t="s">
        <v>94</v>
      </c>
      <c r="J512" s="36"/>
      <c r="K512" s="36"/>
      <c r="L512" s="36"/>
      <c r="M512" s="36"/>
      <c r="N512" s="36"/>
      <c r="O512" s="36"/>
      <c r="P512" s="36"/>
      <c r="Q512" s="36"/>
      <c r="R512" s="36"/>
    </row>
    <row r="513" spans="2:21">
      <c r="J513" s="36"/>
      <c r="K513" s="36"/>
      <c r="L513" s="36"/>
      <c r="M513" s="36"/>
      <c r="N513" s="36"/>
      <c r="O513" s="36"/>
      <c r="P513" s="36"/>
      <c r="Q513" s="36"/>
      <c r="R513" s="36"/>
    </row>
    <row r="514" spans="2:21">
      <c r="B514" s="10" t="s">
        <v>75</v>
      </c>
      <c r="J514" s="36"/>
      <c r="K514" s="36"/>
      <c r="L514" s="36"/>
      <c r="M514" s="36"/>
      <c r="N514" s="36"/>
      <c r="O514" s="36"/>
      <c r="P514" s="36"/>
      <c r="Q514" s="36"/>
      <c r="R514" s="36"/>
    </row>
    <row r="515" spans="2:21">
      <c r="B515" s="2" t="s">
        <v>76</v>
      </c>
      <c r="D515" s="2" t="s">
        <v>50</v>
      </c>
      <c r="J515" s="35">
        <f>SUMPRODUCT(L255:S255,L385:S385)/J385</f>
        <v>792.41319785879637</v>
      </c>
      <c r="K515" s="36"/>
      <c r="L515" s="36"/>
      <c r="M515" s="36"/>
      <c r="N515" s="36"/>
      <c r="O515" s="36"/>
      <c r="P515" s="36"/>
      <c r="Q515" s="36"/>
      <c r="R515" s="36"/>
      <c r="U515" s="11" t="s">
        <v>211</v>
      </c>
    </row>
    <row r="516" spans="2:21">
      <c r="B516" s="2" t="s">
        <v>77</v>
      </c>
      <c r="D516" s="2" t="s">
        <v>50</v>
      </c>
      <c r="J516" s="35">
        <f>SUMPRODUCT(L256:S256,L386:S386)/J386</f>
        <v>1521.6903111744832</v>
      </c>
      <c r="K516" s="36"/>
      <c r="L516" s="36"/>
      <c r="M516" s="36"/>
      <c r="N516" s="36"/>
      <c r="O516" s="36"/>
      <c r="P516" s="36"/>
      <c r="Q516" s="36"/>
      <c r="R516" s="36"/>
    </row>
    <row r="517" spans="2:21">
      <c r="B517" s="2" t="s">
        <v>78</v>
      </c>
      <c r="D517" s="2" t="s">
        <v>50</v>
      </c>
      <c r="J517" s="35">
        <f>SUMPRODUCT(L257:S257,L387:S387)/J387</f>
        <v>1594.2785874141773</v>
      </c>
      <c r="K517" s="36"/>
      <c r="L517" s="36"/>
      <c r="M517" s="36"/>
      <c r="N517" s="36"/>
      <c r="O517" s="36"/>
      <c r="P517" s="36"/>
      <c r="Q517" s="36"/>
      <c r="R517" s="36"/>
    </row>
    <row r="518" spans="2:21">
      <c r="B518" s="2" t="s">
        <v>79</v>
      </c>
      <c r="D518" s="2" t="s">
        <v>50</v>
      </c>
      <c r="J518" s="35">
        <f>SUMPRODUCT(L258:S258,L388:S388)/J388</f>
        <v>2269.103293981701</v>
      </c>
      <c r="K518" s="36"/>
      <c r="L518" s="36"/>
      <c r="M518" s="36"/>
      <c r="N518" s="36"/>
      <c r="O518" s="36"/>
      <c r="P518" s="36"/>
      <c r="Q518" s="36"/>
      <c r="R518" s="36"/>
    </row>
    <row r="519" spans="2:21">
      <c r="J519" s="36"/>
      <c r="K519" s="36"/>
      <c r="L519" s="36"/>
      <c r="M519" s="36"/>
      <c r="N519" s="36"/>
      <c r="O519" s="36"/>
      <c r="P519" s="36"/>
      <c r="Q519" s="36"/>
      <c r="R519" s="36"/>
    </row>
    <row r="520" spans="2:21">
      <c r="B520" s="10" t="s">
        <v>80</v>
      </c>
      <c r="J520" s="36"/>
      <c r="K520" s="36"/>
      <c r="L520" s="36"/>
      <c r="M520" s="36"/>
      <c r="N520" s="36"/>
      <c r="O520" s="36"/>
      <c r="P520" s="36"/>
      <c r="Q520" s="36"/>
      <c r="R520" s="36"/>
    </row>
    <row r="521" spans="2:21">
      <c r="B521" s="2" t="s">
        <v>76</v>
      </c>
      <c r="D521" s="2" t="s">
        <v>50</v>
      </c>
      <c r="J521" s="37">
        <f>AVERAGE(O261,S261)</f>
        <v>714.8</v>
      </c>
      <c r="K521" s="36"/>
      <c r="L521" s="36"/>
      <c r="M521" s="36"/>
      <c r="N521" s="36"/>
      <c r="O521" s="36"/>
      <c r="P521" s="36"/>
      <c r="Q521" s="36"/>
      <c r="R521" s="36"/>
    </row>
    <row r="522" spans="2:21">
      <c r="B522" s="2" t="s">
        <v>77</v>
      </c>
      <c r="D522" s="2" t="s">
        <v>50</v>
      </c>
      <c r="J522" s="37">
        <f t="shared" ref="J522:J524" si="37">AVERAGE(O262,S262)</f>
        <v>1508</v>
      </c>
      <c r="K522" s="36"/>
      <c r="L522" s="36"/>
      <c r="M522" s="36"/>
      <c r="N522" s="36"/>
      <c r="O522" s="36"/>
      <c r="P522" s="36"/>
      <c r="Q522" s="36"/>
      <c r="R522" s="36"/>
    </row>
    <row r="523" spans="2:21">
      <c r="B523" s="2" t="s">
        <v>78</v>
      </c>
      <c r="D523" s="2" t="s">
        <v>50</v>
      </c>
      <c r="J523" s="37">
        <f t="shared" si="37"/>
        <v>1508</v>
      </c>
      <c r="K523" s="36"/>
      <c r="L523" s="36"/>
      <c r="M523" s="36"/>
      <c r="N523" s="36"/>
      <c r="O523" s="36"/>
      <c r="P523" s="36"/>
      <c r="Q523" s="36"/>
      <c r="R523" s="36"/>
    </row>
    <row r="524" spans="2:21">
      <c r="B524" s="2" t="s">
        <v>79</v>
      </c>
      <c r="D524" s="2" t="s">
        <v>50</v>
      </c>
      <c r="J524" s="37">
        <f t="shared" si="37"/>
        <v>2119.5</v>
      </c>
      <c r="K524" s="36"/>
      <c r="L524" s="36"/>
      <c r="M524" s="36"/>
      <c r="N524" s="36"/>
      <c r="O524" s="36"/>
      <c r="P524" s="36"/>
      <c r="Q524" s="36"/>
      <c r="R524" s="36"/>
    </row>
    <row r="525" spans="2:21">
      <c r="J525" s="36"/>
      <c r="K525" s="36"/>
      <c r="L525" s="36"/>
      <c r="M525" s="36"/>
      <c r="N525" s="36"/>
      <c r="O525" s="36"/>
      <c r="P525" s="36"/>
      <c r="Q525" s="36"/>
      <c r="R525" s="36"/>
    </row>
    <row r="526" spans="2:21">
      <c r="J526" s="36"/>
      <c r="K526" s="36"/>
      <c r="L526" s="36"/>
      <c r="M526" s="36"/>
      <c r="N526" s="36"/>
      <c r="O526" s="36"/>
      <c r="P526" s="36"/>
      <c r="Q526" s="36"/>
      <c r="R526" s="36"/>
    </row>
    <row r="527" spans="2:21">
      <c r="J527" s="36"/>
      <c r="K527" s="36"/>
      <c r="L527" s="36"/>
      <c r="M527" s="36"/>
      <c r="N527" s="36"/>
      <c r="O527" s="36"/>
      <c r="P527" s="36"/>
      <c r="Q527" s="36"/>
      <c r="R527" s="36"/>
    </row>
    <row r="528" spans="2:21">
      <c r="B528" s="10" t="s">
        <v>95</v>
      </c>
      <c r="J528" s="36"/>
      <c r="K528" s="36"/>
      <c r="L528" s="36"/>
      <c r="M528" s="36"/>
      <c r="N528" s="36"/>
      <c r="O528" s="36"/>
      <c r="P528" s="36"/>
      <c r="Q528" s="36"/>
      <c r="R528" s="36"/>
    </row>
    <row r="529" spans="2:21">
      <c r="J529" s="36"/>
      <c r="K529" s="36"/>
      <c r="L529" s="36"/>
      <c r="M529" s="36"/>
      <c r="N529" s="36"/>
      <c r="O529" s="36"/>
      <c r="P529" s="36"/>
      <c r="Q529" s="36"/>
      <c r="R529" s="36"/>
    </row>
    <row r="530" spans="2:21">
      <c r="B530" s="10" t="s">
        <v>75</v>
      </c>
      <c r="J530" s="36"/>
      <c r="K530" s="36"/>
      <c r="L530" s="36"/>
      <c r="M530" s="36"/>
      <c r="N530" s="36"/>
      <c r="O530" s="36"/>
      <c r="P530" s="36"/>
      <c r="Q530" s="36"/>
      <c r="R530" s="36"/>
    </row>
    <row r="531" spans="2:21">
      <c r="B531" s="2" t="s">
        <v>76</v>
      </c>
      <c r="D531" s="2" t="s">
        <v>50</v>
      </c>
      <c r="J531" s="35">
        <f>SUMPRODUCT(L271:S271,L401:S401)/J401</f>
        <v>27.641803529000541</v>
      </c>
      <c r="K531" s="36"/>
      <c r="L531" s="36"/>
      <c r="M531" s="36"/>
      <c r="N531" s="36"/>
      <c r="O531" s="36"/>
      <c r="P531" s="36"/>
      <c r="Q531" s="36"/>
      <c r="R531" s="36"/>
      <c r="U531" s="11" t="s">
        <v>211</v>
      </c>
    </row>
    <row r="532" spans="2:21">
      <c r="B532" s="2" t="s">
        <v>77</v>
      </c>
      <c r="D532" s="2" t="s">
        <v>50</v>
      </c>
      <c r="J532" s="35">
        <f>SUMPRODUCT(L272:S272,L402:S402)/J402</f>
        <v>28.580480918398155</v>
      </c>
      <c r="K532" s="36"/>
      <c r="L532" s="36"/>
      <c r="M532" s="36"/>
      <c r="N532" s="36"/>
      <c r="O532" s="36"/>
      <c r="P532" s="36"/>
      <c r="Q532" s="36"/>
      <c r="R532" s="36"/>
    </row>
    <row r="533" spans="2:21">
      <c r="B533" s="2" t="s">
        <v>78</v>
      </c>
      <c r="D533" s="2" t="s">
        <v>50</v>
      </c>
      <c r="J533" s="35">
        <f>SUMPRODUCT(L273:S273,L403:S403)/J403</f>
        <v>40.435750604085186</v>
      </c>
      <c r="K533" s="36"/>
      <c r="L533" s="36"/>
      <c r="M533" s="36"/>
      <c r="N533" s="36"/>
      <c r="O533" s="36"/>
      <c r="P533" s="36"/>
      <c r="Q533" s="36"/>
      <c r="R533" s="36"/>
    </row>
    <row r="534" spans="2:21">
      <c r="B534" s="2" t="s">
        <v>79</v>
      </c>
      <c r="D534" s="2" t="s">
        <v>50</v>
      </c>
      <c r="J534" s="35">
        <f>SUMPRODUCT(L274:S274,L404:S404)/J404</f>
        <v>40.665437073481876</v>
      </c>
      <c r="K534" s="36"/>
      <c r="L534" s="36"/>
      <c r="M534" s="36"/>
      <c r="N534" s="36"/>
      <c r="O534" s="36"/>
      <c r="P534" s="36"/>
      <c r="Q534" s="36"/>
      <c r="R534" s="36"/>
    </row>
    <row r="535" spans="2:21">
      <c r="J535" s="36"/>
      <c r="K535" s="36"/>
      <c r="L535" s="36"/>
      <c r="M535" s="36"/>
      <c r="N535" s="36"/>
      <c r="O535" s="36"/>
      <c r="P535" s="36"/>
      <c r="Q535" s="36"/>
      <c r="R535" s="36"/>
    </row>
    <row r="536" spans="2:21">
      <c r="B536" s="10" t="s">
        <v>80</v>
      </c>
      <c r="J536" s="36"/>
      <c r="K536" s="36"/>
      <c r="L536" s="36"/>
      <c r="M536" s="36"/>
      <c r="N536" s="36"/>
      <c r="O536" s="36"/>
      <c r="P536" s="36"/>
      <c r="Q536" s="36"/>
      <c r="R536" s="36"/>
    </row>
    <row r="537" spans="2:21">
      <c r="B537" s="2" t="s">
        <v>76</v>
      </c>
      <c r="D537" s="2" t="s">
        <v>50</v>
      </c>
      <c r="J537" s="37">
        <f>AVERAGE(L277,O277,Q277,S277)</f>
        <v>30.92</v>
      </c>
      <c r="K537" s="36"/>
      <c r="L537" s="36"/>
      <c r="M537" s="36"/>
      <c r="N537" s="36"/>
      <c r="O537" s="36"/>
      <c r="P537" s="36"/>
      <c r="Q537" s="36"/>
      <c r="R537" s="36"/>
    </row>
    <row r="538" spans="2:21">
      <c r="B538" s="2" t="s">
        <v>77</v>
      </c>
      <c r="D538" s="2" t="s">
        <v>50</v>
      </c>
      <c r="J538" s="37">
        <f t="shared" ref="J538:J540" si="38">AVERAGE(L278,O278,Q278,S278)</f>
        <v>32.777500000000003</v>
      </c>
      <c r="K538" s="36"/>
      <c r="L538" s="36"/>
      <c r="M538" s="36"/>
      <c r="N538" s="36"/>
      <c r="O538" s="36"/>
      <c r="P538" s="36"/>
      <c r="Q538" s="36"/>
      <c r="R538" s="36"/>
    </row>
    <row r="539" spans="2:21">
      <c r="B539" s="2" t="s">
        <v>78</v>
      </c>
      <c r="D539" s="2" t="s">
        <v>50</v>
      </c>
      <c r="J539" s="37">
        <f t="shared" si="38"/>
        <v>33.505000000000003</v>
      </c>
      <c r="K539" s="36"/>
      <c r="L539" s="36"/>
      <c r="M539" s="36"/>
      <c r="N539" s="36"/>
      <c r="O539" s="36"/>
      <c r="P539" s="36"/>
      <c r="Q539" s="36"/>
      <c r="R539" s="36"/>
    </row>
    <row r="540" spans="2:21">
      <c r="B540" s="2" t="s">
        <v>79</v>
      </c>
      <c r="D540" s="2" t="s">
        <v>50</v>
      </c>
      <c r="J540" s="37">
        <f t="shared" si="38"/>
        <v>36.6</v>
      </c>
      <c r="K540" s="36"/>
      <c r="L540" s="36"/>
      <c r="M540" s="36"/>
      <c r="N540" s="36"/>
      <c r="O540" s="36"/>
      <c r="P540" s="36"/>
      <c r="Q540" s="36"/>
      <c r="R540" s="36"/>
    </row>
    <row r="541" spans="2:21">
      <c r="J541" s="36"/>
      <c r="K541" s="36"/>
      <c r="L541" s="36"/>
      <c r="M541" s="36"/>
      <c r="N541" s="36"/>
      <c r="O541" s="36"/>
      <c r="P541" s="36"/>
      <c r="Q541" s="36"/>
      <c r="R541" s="36"/>
    </row>
    <row r="542" spans="2:21">
      <c r="J542" s="36"/>
      <c r="K542" s="36"/>
      <c r="L542" s="36"/>
      <c r="M542" s="36"/>
      <c r="N542" s="36"/>
      <c r="O542" s="36"/>
      <c r="P542" s="36"/>
      <c r="Q542" s="36"/>
      <c r="R542" s="36"/>
    </row>
    <row r="543" spans="2:21">
      <c r="J543" s="36"/>
      <c r="K543" s="36"/>
      <c r="L543" s="36"/>
      <c r="M543" s="36"/>
      <c r="N543" s="36"/>
      <c r="O543" s="36"/>
      <c r="P543" s="36"/>
      <c r="Q543" s="36"/>
      <c r="R543" s="36"/>
    </row>
    <row r="544" spans="2:21">
      <c r="B544" s="10" t="s">
        <v>96</v>
      </c>
      <c r="J544" s="36"/>
      <c r="K544" s="36"/>
      <c r="L544" s="36"/>
      <c r="M544" s="36"/>
      <c r="N544" s="36"/>
      <c r="O544" s="36"/>
      <c r="P544" s="36"/>
      <c r="Q544" s="36"/>
      <c r="R544" s="36"/>
    </row>
    <row r="545" spans="2:21">
      <c r="J545" s="36"/>
      <c r="K545" s="36"/>
      <c r="L545" s="36"/>
      <c r="M545" s="36"/>
      <c r="N545" s="36"/>
      <c r="O545" s="36"/>
      <c r="P545" s="36"/>
      <c r="Q545" s="36"/>
      <c r="R545" s="36"/>
    </row>
    <row r="546" spans="2:21">
      <c r="B546" s="10" t="s">
        <v>75</v>
      </c>
      <c r="J546" s="36"/>
      <c r="K546" s="36"/>
      <c r="L546" s="36"/>
      <c r="M546" s="36"/>
      <c r="N546" s="36"/>
      <c r="O546" s="36"/>
      <c r="P546" s="36"/>
      <c r="Q546" s="36"/>
      <c r="R546" s="36"/>
    </row>
    <row r="547" spans="2:21">
      <c r="B547" s="2" t="s">
        <v>84</v>
      </c>
      <c r="D547" s="2" t="s">
        <v>50</v>
      </c>
      <c r="J547" s="35">
        <f t="shared" ref="J547:J554" si="39">SUMPRODUCT(L287:S287,L417:S417)/J417</f>
        <v>3002.5935167272014</v>
      </c>
      <c r="K547" s="36"/>
      <c r="L547" s="36"/>
      <c r="M547" s="36"/>
      <c r="N547" s="36"/>
      <c r="O547" s="36"/>
      <c r="P547" s="36"/>
      <c r="Q547" s="36"/>
      <c r="R547" s="36"/>
      <c r="U547" s="11" t="s">
        <v>211</v>
      </c>
    </row>
    <row r="548" spans="2:21">
      <c r="B548" s="2" t="s">
        <v>85</v>
      </c>
      <c r="D548" s="2" t="s">
        <v>50</v>
      </c>
      <c r="J548" s="35">
        <f t="shared" si="39"/>
        <v>2657.7923222918489</v>
      </c>
      <c r="K548" s="36"/>
      <c r="L548" s="36"/>
      <c r="M548" s="36"/>
      <c r="N548" s="36"/>
      <c r="O548" s="36"/>
      <c r="P548" s="36"/>
      <c r="Q548" s="36"/>
      <c r="R548" s="36"/>
    </row>
    <row r="549" spans="2:21">
      <c r="B549" s="2" t="s">
        <v>86</v>
      </c>
      <c r="D549" s="2" t="s">
        <v>50</v>
      </c>
      <c r="J549" s="35">
        <f t="shared" si="39"/>
        <v>3758.7737381582165</v>
      </c>
      <c r="K549" s="36"/>
      <c r="L549" s="36"/>
      <c r="M549" s="36"/>
      <c r="N549" s="36"/>
      <c r="O549" s="36"/>
      <c r="P549" s="36"/>
      <c r="Q549" s="36"/>
      <c r="R549" s="36"/>
    </row>
    <row r="550" spans="2:21">
      <c r="B550" s="2" t="s">
        <v>87</v>
      </c>
      <c r="D550" s="2" t="s">
        <v>50</v>
      </c>
      <c r="J550" s="35">
        <f t="shared" si="39"/>
        <v>3466.1892313995422</v>
      </c>
      <c r="K550" s="36"/>
      <c r="L550" s="36"/>
      <c r="M550" s="36"/>
      <c r="N550" s="36"/>
      <c r="O550" s="36"/>
      <c r="P550" s="36"/>
      <c r="Q550" s="36"/>
      <c r="R550" s="36"/>
    </row>
    <row r="551" spans="2:21">
      <c r="B551" s="2" t="s">
        <v>88</v>
      </c>
      <c r="D551" s="2" t="s">
        <v>50</v>
      </c>
      <c r="J551" s="35">
        <f t="shared" si="39"/>
        <v>3637.1119477770098</v>
      </c>
      <c r="K551" s="36"/>
      <c r="L551" s="36"/>
      <c r="M551" s="36"/>
      <c r="N551" s="36"/>
      <c r="O551" s="36"/>
      <c r="P551" s="36"/>
      <c r="Q551" s="36"/>
      <c r="R551" s="36"/>
    </row>
    <row r="552" spans="2:21">
      <c r="B552" s="2" t="s">
        <v>89</v>
      </c>
      <c r="D552" s="2" t="s">
        <v>50</v>
      </c>
      <c r="J552" s="35">
        <f t="shared" si="39"/>
        <v>4321.3825294062844</v>
      </c>
      <c r="K552" s="36"/>
      <c r="L552" s="36"/>
      <c r="M552" s="36"/>
      <c r="N552" s="36"/>
      <c r="O552" s="36"/>
      <c r="P552" s="36"/>
      <c r="Q552" s="36"/>
      <c r="R552" s="36"/>
    </row>
    <row r="553" spans="2:21">
      <c r="B553" s="2" t="s">
        <v>90</v>
      </c>
      <c r="D553" s="2" t="s">
        <v>50</v>
      </c>
      <c r="J553" s="35">
        <f t="shared" si="39"/>
        <v>3647.2156824862573</v>
      </c>
      <c r="K553" s="36"/>
      <c r="L553" s="36"/>
      <c r="M553" s="36"/>
      <c r="N553" s="36"/>
      <c r="O553" s="36"/>
      <c r="P553" s="36"/>
      <c r="Q553" s="36"/>
      <c r="R553" s="36"/>
    </row>
    <row r="554" spans="2:21">
      <c r="B554" s="2" t="s">
        <v>91</v>
      </c>
      <c r="D554" s="2" t="s">
        <v>50</v>
      </c>
      <c r="J554" s="35">
        <f t="shared" si="39"/>
        <v>3688.2017969537633</v>
      </c>
      <c r="K554" s="36"/>
      <c r="L554" s="36"/>
      <c r="M554" s="36"/>
      <c r="N554" s="36"/>
      <c r="O554" s="36"/>
      <c r="P554" s="36"/>
      <c r="Q554" s="36"/>
      <c r="R554" s="36"/>
    </row>
    <row r="555" spans="2:21">
      <c r="B555" s="2" t="s">
        <v>92</v>
      </c>
      <c r="D555" s="2" t="s">
        <v>50</v>
      </c>
      <c r="J555" s="37">
        <f>AVERAGE(N295,O295,P295,R295,S295)</f>
        <v>4506.1260000000002</v>
      </c>
      <c r="K555" s="36"/>
      <c r="L555" s="36"/>
      <c r="M555" s="36"/>
      <c r="N555" s="36"/>
      <c r="O555" s="36"/>
      <c r="P555" s="36"/>
      <c r="Q555" s="36"/>
      <c r="R555" s="36"/>
    </row>
    <row r="556" spans="2:21">
      <c r="B556" s="2" t="s">
        <v>93</v>
      </c>
      <c r="D556" s="2" t="s">
        <v>50</v>
      </c>
      <c r="J556" s="37">
        <f>AVERAGE(N296,O296,P296,R296,S296)</f>
        <v>4549.1380000000008</v>
      </c>
      <c r="K556" s="36"/>
      <c r="L556" s="36"/>
      <c r="M556" s="36"/>
      <c r="N556" s="36"/>
      <c r="O556" s="36"/>
      <c r="P556" s="36"/>
      <c r="Q556" s="36"/>
      <c r="R556" s="36"/>
    </row>
    <row r="557" spans="2:21">
      <c r="J557" s="36"/>
      <c r="K557" s="36"/>
      <c r="L557" s="36"/>
      <c r="M557" s="36"/>
      <c r="N557" s="36"/>
      <c r="O557" s="36"/>
      <c r="P557" s="36"/>
      <c r="Q557" s="36"/>
      <c r="R557" s="36"/>
    </row>
    <row r="558" spans="2:21">
      <c r="B558" s="10" t="s">
        <v>80</v>
      </c>
      <c r="J558" s="36"/>
      <c r="K558" s="36"/>
      <c r="L558" s="36"/>
      <c r="M558" s="36"/>
      <c r="N558" s="36"/>
      <c r="O558" s="36"/>
      <c r="P558" s="36"/>
      <c r="Q558" s="36"/>
      <c r="R558" s="36"/>
    </row>
    <row r="559" spans="2:21">
      <c r="B559" s="2" t="s">
        <v>84</v>
      </c>
      <c r="D559" s="2" t="s">
        <v>50</v>
      </c>
      <c r="J559" s="35">
        <f t="shared" ref="J559:J568" si="40">SUMPRODUCT(L299:S299,L429:S429)/J429</f>
        <v>7330.4622045645947</v>
      </c>
      <c r="K559" s="36"/>
      <c r="L559" s="36"/>
      <c r="M559" s="36"/>
      <c r="N559" s="36"/>
      <c r="O559" s="36"/>
      <c r="P559" s="36"/>
      <c r="Q559" s="36"/>
      <c r="R559" s="36"/>
    </row>
    <row r="560" spans="2:21">
      <c r="B560" s="2" t="s">
        <v>85</v>
      </c>
      <c r="D560" s="2" t="s">
        <v>50</v>
      </c>
      <c r="J560" s="35">
        <f t="shared" si="40"/>
        <v>4131.3273245289429</v>
      </c>
      <c r="K560" s="36"/>
      <c r="L560" s="36"/>
      <c r="M560" s="36"/>
      <c r="N560" s="36"/>
      <c r="O560" s="36"/>
      <c r="P560" s="36"/>
      <c r="Q560" s="36"/>
      <c r="R560" s="36"/>
    </row>
    <row r="561" spans="2:26">
      <c r="B561" s="2" t="s">
        <v>86</v>
      </c>
      <c r="D561" s="2" t="s">
        <v>50</v>
      </c>
      <c r="J561" s="35">
        <f t="shared" si="40"/>
        <v>5387.8346624089918</v>
      </c>
      <c r="K561" s="36"/>
      <c r="L561" s="36"/>
      <c r="M561" s="36"/>
      <c r="N561" s="36"/>
      <c r="O561" s="36"/>
      <c r="P561" s="36"/>
      <c r="Q561" s="36"/>
      <c r="R561" s="36"/>
    </row>
    <row r="562" spans="2:26">
      <c r="B562" s="2" t="s">
        <v>87</v>
      </c>
      <c r="D562" s="2" t="s">
        <v>50</v>
      </c>
      <c r="J562" s="35">
        <f t="shared" si="40"/>
        <v>6215.3422703919414</v>
      </c>
      <c r="K562" s="36"/>
      <c r="L562" s="36"/>
      <c r="M562" s="36"/>
      <c r="N562" s="36"/>
      <c r="O562" s="36"/>
      <c r="P562" s="36"/>
      <c r="Q562" s="36"/>
      <c r="R562" s="36"/>
    </row>
    <row r="563" spans="2:26">
      <c r="B563" s="2" t="s">
        <v>88</v>
      </c>
      <c r="D563" s="2" t="s">
        <v>50</v>
      </c>
      <c r="J563" s="35">
        <f t="shared" si="40"/>
        <v>5259.800291857312</v>
      </c>
      <c r="K563" s="36"/>
      <c r="L563" s="36"/>
      <c r="M563" s="36"/>
      <c r="N563" s="36"/>
      <c r="O563" s="36"/>
      <c r="P563" s="36"/>
      <c r="Q563" s="36"/>
      <c r="R563" s="36"/>
    </row>
    <row r="564" spans="2:26">
      <c r="B564" s="2" t="s">
        <v>89</v>
      </c>
      <c r="D564" s="2" t="s">
        <v>50</v>
      </c>
      <c r="J564" s="35">
        <f t="shared" si="40"/>
        <v>5356.9974916228493</v>
      </c>
      <c r="K564" s="36"/>
      <c r="L564" s="36"/>
      <c r="M564" s="36"/>
      <c r="N564" s="36"/>
      <c r="O564" s="36"/>
      <c r="P564" s="36"/>
      <c r="Q564" s="36"/>
      <c r="R564" s="36"/>
    </row>
    <row r="565" spans="2:26">
      <c r="B565" s="2" t="s">
        <v>90</v>
      </c>
      <c r="D565" s="2" t="s">
        <v>50</v>
      </c>
      <c r="J565" s="35">
        <f t="shared" si="40"/>
        <v>5076.2633639781952</v>
      </c>
      <c r="K565" s="36"/>
      <c r="L565" s="36"/>
      <c r="M565" s="36"/>
      <c r="N565" s="36"/>
      <c r="O565" s="36"/>
      <c r="P565" s="36"/>
      <c r="Q565" s="36"/>
      <c r="R565" s="36"/>
    </row>
    <row r="566" spans="2:26">
      <c r="B566" s="2" t="s">
        <v>91</v>
      </c>
      <c r="D566" s="2" t="s">
        <v>50</v>
      </c>
      <c r="J566" s="35">
        <f t="shared" si="40"/>
        <v>5521.3632649255451</v>
      </c>
      <c r="K566" s="36"/>
      <c r="L566" s="36"/>
      <c r="M566" s="36"/>
      <c r="N566" s="36"/>
      <c r="O566" s="36"/>
      <c r="P566" s="36"/>
      <c r="Q566" s="36"/>
      <c r="R566" s="36"/>
    </row>
    <row r="567" spans="2:26">
      <c r="B567" s="2" t="s">
        <v>92</v>
      </c>
      <c r="D567" s="2" t="s">
        <v>50</v>
      </c>
      <c r="J567" s="35">
        <f t="shared" si="40"/>
        <v>3899.5860920277414</v>
      </c>
      <c r="K567" s="36"/>
      <c r="L567" s="36"/>
      <c r="M567" s="36"/>
      <c r="N567" s="36"/>
      <c r="O567" s="36"/>
      <c r="P567" s="36"/>
      <c r="Q567" s="36"/>
      <c r="R567" s="36"/>
    </row>
    <row r="568" spans="2:26">
      <c r="B568" s="2" t="s">
        <v>93</v>
      </c>
      <c r="D568" s="2" t="s">
        <v>50</v>
      </c>
      <c r="J568" s="35">
        <f t="shared" si="40"/>
        <v>6594.96</v>
      </c>
      <c r="K568" s="36"/>
      <c r="L568" s="36"/>
      <c r="M568" s="36"/>
      <c r="N568" s="36"/>
      <c r="O568" s="36"/>
      <c r="P568" s="36"/>
      <c r="Q568" s="36"/>
      <c r="R568" s="36"/>
    </row>
    <row r="569" spans="2:26">
      <c r="J569" s="36"/>
      <c r="K569" s="36"/>
      <c r="L569" s="36"/>
      <c r="M569" s="36"/>
      <c r="N569" s="36"/>
      <c r="O569" s="36"/>
      <c r="P569" s="36"/>
      <c r="Q569" s="36"/>
      <c r="R569" s="36"/>
    </row>
    <row r="572" spans="2:26" s="5" customFormat="1" ht="12.75">
      <c r="B572" s="5" t="s">
        <v>178</v>
      </c>
      <c r="D572" s="5" t="s">
        <v>21</v>
      </c>
      <c r="H572" s="5" t="s">
        <v>0</v>
      </c>
      <c r="J572" s="13" t="s">
        <v>6</v>
      </c>
      <c r="K572" s="13"/>
      <c r="L572" s="13" t="s">
        <v>1</v>
      </c>
      <c r="M572" s="13" t="s">
        <v>225</v>
      </c>
      <c r="N572" s="13" t="s">
        <v>51</v>
      </c>
      <c r="O572" s="13" t="s">
        <v>2</v>
      </c>
      <c r="P572" s="13" t="s">
        <v>3</v>
      </c>
      <c r="Q572" s="13" t="s">
        <v>4</v>
      </c>
      <c r="R572" s="13" t="s">
        <v>5</v>
      </c>
      <c r="S572" s="13" t="s">
        <v>22</v>
      </c>
      <c r="T572" s="13"/>
      <c r="U572" s="13"/>
      <c r="V572" s="13"/>
      <c r="W572" s="13"/>
      <c r="X572" s="13"/>
      <c r="Y572" s="13"/>
      <c r="Z572" s="13"/>
    </row>
    <row r="574" spans="2:26">
      <c r="B574" s="2" t="s">
        <v>179</v>
      </c>
      <c r="H574" s="2" t="s">
        <v>71</v>
      </c>
      <c r="J574" s="4">
        <f>SUM(L574:S574)</f>
        <v>728659561.25981379</v>
      </c>
      <c r="L574" s="4">
        <f>SUMPRODUCT(L190:L199,L321:L330)</f>
        <v>14524777.165970203</v>
      </c>
      <c r="M574" s="4">
        <f t="shared" ref="M574:S574" si="41">SUMPRODUCT(M190:M199,M321:M330)</f>
        <v>19246207.402489178</v>
      </c>
      <c r="N574" s="4">
        <f t="shared" si="41"/>
        <v>194560215.25821182</v>
      </c>
      <c r="O574" s="4">
        <f t="shared" si="41"/>
        <v>245810753.15506035</v>
      </c>
      <c r="P574" s="4">
        <f t="shared" si="41"/>
        <v>13032240.245257348</v>
      </c>
      <c r="Q574" s="4">
        <f t="shared" si="41"/>
        <v>187977008.21088883</v>
      </c>
      <c r="R574" s="4">
        <f t="shared" si="41"/>
        <v>12996143.536490556</v>
      </c>
      <c r="S574" s="4">
        <f t="shared" si="41"/>
        <v>40512216.285445489</v>
      </c>
      <c r="U574" s="11" t="s">
        <v>212</v>
      </c>
    </row>
    <row r="575" spans="2:26">
      <c r="B575" s="2" t="s">
        <v>180</v>
      </c>
      <c r="H575" s="2" t="s">
        <v>71</v>
      </c>
      <c r="J575" s="4">
        <f>SUM(L575:S575)</f>
        <v>175557874.69215623</v>
      </c>
      <c r="L575" s="4">
        <f>SUMPRODUCT(L209:L218,L340:L349)+SUMPRODUCT(L225:L246,L356:L377)+SUMPRODUCT(L255:L264,L385:L394)+SUMPRODUCT(L271:L280,L401:L410)+SUMPRODUCT(L287:L308,L417:L438)</f>
        <v>2977448.7740228269</v>
      </c>
      <c r="M575" s="4">
        <f t="shared" ref="M575:S575" si="42">SUMPRODUCT(M209:M218,M340:M349)+SUMPRODUCT(M225:M246,M356:M377)+SUMPRODUCT(M255:M264,M385:M394)+SUMPRODUCT(M271:M280,M401:M410)+SUMPRODUCT(M287:M308,M417:M438)</f>
        <v>4128899.5207161289</v>
      </c>
      <c r="N575" s="4">
        <f t="shared" si="42"/>
        <v>35190875.518049173</v>
      </c>
      <c r="O575" s="4">
        <f t="shared" si="42"/>
        <v>67452061.402867317</v>
      </c>
      <c r="P575" s="4">
        <f t="shared" si="42"/>
        <v>1905606.4484552653</v>
      </c>
      <c r="Q575" s="4">
        <f t="shared" si="42"/>
        <v>52578990.568898693</v>
      </c>
      <c r="R575" s="4">
        <f t="shared" si="42"/>
        <v>1093736.5339417206</v>
      </c>
      <c r="S575" s="4">
        <f t="shared" si="42"/>
        <v>10230255.925205121</v>
      </c>
    </row>
    <row r="576" spans="2:26">
      <c r="B576" s="2" t="s">
        <v>222</v>
      </c>
      <c r="H576" s="2" t="s">
        <v>71</v>
      </c>
      <c r="J576" s="4">
        <f>SUM(L576:S576)</f>
        <v>904217435.95196998</v>
      </c>
      <c r="L576" s="4">
        <f>L574+L575</f>
        <v>17502225.939993031</v>
      </c>
      <c r="M576" s="4">
        <f t="shared" ref="M576:S576" si="43">M574+M575</f>
        <v>23375106.923205309</v>
      </c>
      <c r="N576" s="4">
        <f t="shared" si="43"/>
        <v>229751090.776261</v>
      </c>
      <c r="O576" s="4">
        <f t="shared" si="43"/>
        <v>313262814.55792767</v>
      </c>
      <c r="P576" s="4">
        <f t="shared" si="43"/>
        <v>14937846.693712613</v>
      </c>
      <c r="Q576" s="4">
        <f t="shared" si="43"/>
        <v>240555998.77978754</v>
      </c>
      <c r="R576" s="4">
        <f t="shared" si="43"/>
        <v>14089880.070432276</v>
      </c>
      <c r="S576" s="4">
        <f t="shared" si="43"/>
        <v>50742472.210650608</v>
      </c>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tabColor rgb="FFFFFFCC"/>
  </sheetPr>
  <dimension ref="B1:Z164"/>
  <sheetViews>
    <sheetView showGridLines="0" zoomScale="85" zoomScaleNormal="85" workbookViewId="0">
      <pane xSplit="6" ySplit="9" topLeftCell="G10" activePane="bottomRight" state="frozen"/>
      <selection pane="topRight" activeCell="G1" sqref="G1"/>
      <selection pane="bottomLeft" activeCell="A10" sqref="A10"/>
      <selection pane="bottomRight"/>
    </sheetView>
  </sheetViews>
  <sheetFormatPr defaultRowHeight="14.2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8" width="14.7109375" style="11" customWidth="1"/>
    <col min="19" max="19" width="15.28515625" style="11" customWidth="1"/>
    <col min="20" max="20" width="4.7109375" style="11" customWidth="1"/>
    <col min="21" max="23" width="15.28515625" style="11" customWidth="1"/>
    <col min="24" max="24" width="9.140625" style="102"/>
    <col min="25" max="26" width="17.42578125" style="11" customWidth="1"/>
    <col min="27" max="16384" width="9.140625" style="2"/>
  </cols>
  <sheetData>
    <row r="1" spans="2:26">
      <c r="B1" s="2" t="s">
        <v>288</v>
      </c>
    </row>
    <row r="2" spans="2:26">
      <c r="B2" s="86"/>
      <c r="C2" s="86"/>
      <c r="D2" s="86"/>
      <c r="E2" s="86"/>
    </row>
    <row r="3" spans="2:26" s="8" customFormat="1" ht="18" customHeight="1">
      <c r="B3" s="7" t="s">
        <v>157</v>
      </c>
      <c r="C3" s="7"/>
      <c r="D3" s="7"/>
      <c r="E3" s="7"/>
      <c r="J3" s="12"/>
      <c r="K3" s="12"/>
      <c r="L3" s="12"/>
      <c r="M3" s="12"/>
      <c r="N3" s="12"/>
      <c r="O3" s="12"/>
      <c r="P3" s="12"/>
      <c r="Q3" s="12"/>
      <c r="R3" s="12"/>
      <c r="S3" s="12"/>
      <c r="T3" s="12"/>
      <c r="U3" s="12"/>
      <c r="V3" s="12"/>
      <c r="W3" s="12"/>
      <c r="X3" s="12"/>
      <c r="Y3" s="12"/>
      <c r="Z3" s="12"/>
    </row>
    <row r="5" spans="2:26">
      <c r="B5" s="2" t="s">
        <v>197</v>
      </c>
    </row>
    <row r="6" spans="2:26">
      <c r="B6" s="2" t="s">
        <v>202</v>
      </c>
    </row>
    <row r="7" spans="2:26">
      <c r="B7" s="2" t="s">
        <v>203</v>
      </c>
    </row>
    <row r="9" spans="2:26" s="5" customFormat="1" ht="12.75">
      <c r="H9" s="5" t="s">
        <v>0</v>
      </c>
      <c r="J9" s="13" t="s">
        <v>6</v>
      </c>
      <c r="K9" s="13"/>
      <c r="L9" s="13" t="s">
        <v>1</v>
      </c>
      <c r="M9" s="13" t="s">
        <v>225</v>
      </c>
      <c r="N9" s="13" t="s">
        <v>51</v>
      </c>
      <c r="O9" s="13" t="s">
        <v>2</v>
      </c>
      <c r="P9" s="13" t="s">
        <v>3</v>
      </c>
      <c r="Q9" s="13" t="s">
        <v>4</v>
      </c>
      <c r="R9" s="13" t="s">
        <v>5</v>
      </c>
      <c r="S9" s="13" t="s">
        <v>22</v>
      </c>
      <c r="T9" s="13"/>
      <c r="U9" s="13"/>
      <c r="V9" s="13"/>
      <c r="W9" s="13"/>
      <c r="X9" s="13"/>
      <c r="Y9" s="13"/>
      <c r="Z9" s="13"/>
    </row>
    <row r="11" spans="2:26" s="5" customFormat="1" ht="12.75">
      <c r="B11" s="5" t="s">
        <v>158</v>
      </c>
      <c r="H11" s="5" t="s">
        <v>0</v>
      </c>
      <c r="J11" s="13" t="s">
        <v>6</v>
      </c>
      <c r="K11" s="13"/>
      <c r="L11" s="13" t="s">
        <v>1</v>
      </c>
      <c r="M11" s="13" t="s">
        <v>225</v>
      </c>
      <c r="N11" s="13" t="s">
        <v>51</v>
      </c>
      <c r="O11" s="13" t="s">
        <v>2</v>
      </c>
      <c r="P11" s="13" t="s">
        <v>3</v>
      </c>
      <c r="Q11" s="13" t="s">
        <v>4</v>
      </c>
      <c r="R11" s="13" t="s">
        <v>5</v>
      </c>
      <c r="S11" s="13" t="s">
        <v>22</v>
      </c>
      <c r="T11" s="13"/>
      <c r="U11" s="13"/>
      <c r="V11" s="13"/>
      <c r="W11" s="13"/>
      <c r="X11" s="13"/>
      <c r="Y11" s="13"/>
      <c r="Z11" s="13"/>
    </row>
    <row r="13" spans="2:26">
      <c r="B13" s="10" t="s">
        <v>162</v>
      </c>
    </row>
    <row r="15" spans="2:26">
      <c r="B15" s="10" t="s">
        <v>159</v>
      </c>
    </row>
    <row r="16" spans="2:26">
      <c r="B16" s="2" t="s">
        <v>54</v>
      </c>
      <c r="H16" s="2" t="s">
        <v>50</v>
      </c>
      <c r="J16" s="4">
        <f>SUM(L16:S16)</f>
        <v>126093983.30346438</v>
      </c>
      <c r="L16" s="4">
        <f>'Aggregatie volumes TD'!L68*'Berekening wegingsfactoren'!$J450</f>
        <v>2470882.1556206653</v>
      </c>
      <c r="M16" s="4">
        <f>'Aggregatie volumes TD'!M68*'Berekening wegingsfactoren'!$J450</f>
        <v>3354183.2048870181</v>
      </c>
      <c r="N16" s="4">
        <f>'Aggregatie volumes TD'!N68*'Berekening wegingsfactoren'!$J450</f>
        <v>36524996.02529975</v>
      </c>
      <c r="O16" s="4">
        <f>'Aggregatie volumes TD'!O68*'Berekening wegingsfactoren'!$J450</f>
        <v>40112038.981183916</v>
      </c>
      <c r="P16" s="4">
        <f>'Aggregatie volumes TD'!P68*'Berekening wegingsfactoren'!$J450</f>
        <v>1830842.5021687211</v>
      </c>
      <c r="Q16" s="4">
        <f>'Aggregatie volumes TD'!Q68*'Berekening wegingsfactoren'!$J450</f>
        <v>33822413.317581452</v>
      </c>
      <c r="R16" s="4">
        <f>'Aggregatie volumes TD'!R68*'Berekening wegingsfactoren'!$J450</f>
        <v>911582.61957613507</v>
      </c>
      <c r="S16" s="4">
        <f>'Aggregatie volumes TD'!S68*'Berekening wegingsfactoren'!$J450</f>
        <v>7067044.497146735</v>
      </c>
    </row>
    <row r="17" spans="2:26" ht="12.75">
      <c r="B17" s="2" t="s">
        <v>55</v>
      </c>
      <c r="H17" s="2" t="s">
        <v>50</v>
      </c>
      <c r="J17" s="4">
        <f>SUM(L17:S17)</f>
        <v>498714250.61578411</v>
      </c>
      <c r="L17" s="4">
        <f>'Aggregatie volumes TD'!L69*'Berekening wegingsfactoren'!$J451</f>
        <v>10572534.084450729</v>
      </c>
      <c r="M17" s="4">
        <f>'Aggregatie volumes TD'!M69*'Berekening wegingsfactoren'!$J451</f>
        <v>13388828.75775432</v>
      </c>
      <c r="N17" s="4">
        <f>'Aggregatie volumes TD'!N69*'Berekening wegingsfactoren'!$J451</f>
        <v>148695997.67769343</v>
      </c>
      <c r="O17" s="4">
        <f>'Aggregatie volumes TD'!O69*'Berekening wegingsfactoren'!$J451</f>
        <v>157260734.56601104</v>
      </c>
      <c r="P17" s="4">
        <f>'Aggregatie volumes TD'!P69*'Berekening wegingsfactoren'!$J451</f>
        <v>7552643.7156624012</v>
      </c>
      <c r="Q17" s="4">
        <f>'Aggregatie volumes TD'!Q69*'Berekening wegingsfactoren'!$J451</f>
        <v>128529627.34958312</v>
      </c>
      <c r="R17" s="4">
        <f>'Aggregatie volumes TD'!R69*'Berekening wegingsfactoren'!$J451</f>
        <v>3669291.2152889203</v>
      </c>
      <c r="S17" s="4">
        <f>'Aggregatie volumes TD'!S69*'Berekening wegingsfactoren'!$J451</f>
        <v>29044593.24934018</v>
      </c>
      <c r="T17" s="2"/>
      <c r="U17" s="2"/>
      <c r="V17" s="2"/>
      <c r="W17" s="2"/>
      <c r="X17" s="2"/>
      <c r="Y17" s="2"/>
      <c r="Z17" s="2"/>
    </row>
    <row r="19" spans="2:26" ht="12.75">
      <c r="B19" s="10" t="s">
        <v>160</v>
      </c>
      <c r="T19" s="2"/>
      <c r="U19" s="2"/>
      <c r="V19" s="2"/>
      <c r="W19" s="2"/>
      <c r="X19" s="2"/>
      <c r="Y19" s="2"/>
      <c r="Z19" s="2"/>
    </row>
    <row r="20" spans="2:26" ht="12.75">
      <c r="B20" s="2" t="s">
        <v>54</v>
      </c>
      <c r="H20" s="2" t="s">
        <v>50</v>
      </c>
      <c r="J20" s="4">
        <f>SUM(L20:S20)</f>
        <v>534597.47295185481</v>
      </c>
      <c r="L20" s="4">
        <f>'Aggregatie volumes TD'!L72*'Berekening wegingsfactoren'!$J454</f>
        <v>9048.6683747998832</v>
      </c>
      <c r="M20" s="4">
        <f>'Aggregatie volumes TD'!M72*'Berekening wegingsfactoren'!$J454</f>
        <v>10041.244779092922</v>
      </c>
      <c r="N20" s="4">
        <f>'Aggregatie volumes TD'!N72*'Berekening wegingsfactoren'!$J454</f>
        <v>150829.83315415282</v>
      </c>
      <c r="O20" s="4">
        <f>'Aggregatie volumes TD'!O72*'Berekening wegingsfactoren'!$J454</f>
        <v>171954.06391413906</v>
      </c>
      <c r="P20" s="4">
        <f>'Aggregatie volumes TD'!P72*'Berekening wegingsfactoren'!$J454</f>
        <v>6354.1452443698045</v>
      </c>
      <c r="Q20" s="4">
        <f>'Aggregatie volumes TD'!Q72*'Berekening wegingsfactoren'!$J454</f>
        <v>143280.00239673737</v>
      </c>
      <c r="R20" s="4">
        <f>'Aggregatie volumes TD'!R72*'Berekening wegingsfactoren'!$J454</f>
        <v>12884.824663485002</v>
      </c>
      <c r="S20" s="4">
        <f>'Aggregatie volumes TD'!S72*'Berekening wegingsfactoren'!$J454</f>
        <v>30204.690425077988</v>
      </c>
      <c r="T20" s="2"/>
      <c r="U20" s="2"/>
      <c r="V20" s="2"/>
      <c r="W20" s="2"/>
      <c r="X20" s="2"/>
      <c r="Y20" s="2"/>
      <c r="Z20" s="2"/>
    </row>
    <row r="21" spans="2:26" ht="12.75">
      <c r="B21" s="2" t="s">
        <v>55</v>
      </c>
      <c r="H21" s="2" t="s">
        <v>50</v>
      </c>
      <c r="J21" s="4">
        <f>SUM(L21:S21)</f>
        <v>49582050.611284897</v>
      </c>
      <c r="L21" s="4">
        <f>'Aggregatie volumes TD'!L73*'Berekening wegingsfactoren'!$J455</f>
        <v>762621.047445431</v>
      </c>
      <c r="M21" s="4">
        <f>'Aggregatie volumes TD'!M73*'Berekening wegingsfactoren'!$J455</f>
        <v>859535.79900744348</v>
      </c>
      <c r="N21" s="4">
        <f>'Aggregatie volumes TD'!N73*'Berekening wegingsfactoren'!$J455</f>
        <v>13970155.955507718</v>
      </c>
      <c r="O21" s="4">
        <f>'Aggregatie volumes TD'!O73*'Berekening wegingsfactoren'!$J455</f>
        <v>15121808.575415835</v>
      </c>
      <c r="P21" s="4">
        <f>'Aggregatie volumes TD'!P73*'Berekening wegingsfactoren'!$J455</f>
        <v>529767.90722505748</v>
      </c>
      <c r="Q21" s="4">
        <f>'Aggregatie volumes TD'!Q73*'Berekening wegingsfactoren'!$J455</f>
        <v>14264545.777300254</v>
      </c>
      <c r="R21" s="4">
        <f>'Aggregatie volumes TD'!R73*'Berekening wegingsfactoren'!$J455</f>
        <v>1619381.4820083308</v>
      </c>
      <c r="S21" s="4">
        <f>'Aggregatie volumes TD'!S73*'Berekening wegingsfactoren'!$J455</f>
        <v>2454234.0673748241</v>
      </c>
      <c r="T21" s="2"/>
      <c r="U21" s="2"/>
      <c r="V21" s="2"/>
      <c r="W21" s="2"/>
      <c r="X21" s="2"/>
      <c r="Y21" s="2"/>
      <c r="Z21" s="2"/>
    </row>
    <row r="23" spans="2:26" ht="12.75">
      <c r="B23" s="10" t="s">
        <v>57</v>
      </c>
      <c r="T23" s="2"/>
      <c r="U23" s="2"/>
      <c r="V23" s="2"/>
      <c r="W23" s="2"/>
      <c r="X23" s="2"/>
      <c r="Y23" s="2"/>
      <c r="Z23" s="2"/>
    </row>
    <row r="24" spans="2:26" ht="12.75">
      <c r="B24" s="2" t="s">
        <v>54</v>
      </c>
      <c r="H24" s="2" t="s">
        <v>50</v>
      </c>
      <c r="J24" s="4">
        <f>SUM(L24:S24)</f>
        <v>6102374.2154599875</v>
      </c>
      <c r="L24" s="4">
        <f>'Aggregatie volumes TD'!L76*'Berekening wegingsfactoren'!$J458</f>
        <v>78735.190301393377</v>
      </c>
      <c r="M24" s="4">
        <f>'Aggregatie volumes TD'!M76*'Berekening wegingsfactoren'!$J458</f>
        <v>128657.86531133483</v>
      </c>
      <c r="N24" s="4">
        <f>'Aggregatie volumes TD'!N76*'Berekening wegingsfactoren'!$J458</f>
        <v>1600946.7160572512</v>
      </c>
      <c r="O24" s="4">
        <f>'Aggregatie volumes TD'!O76*'Berekening wegingsfactoren'!$J458</f>
        <v>1824828.6901390397</v>
      </c>
      <c r="P24" s="4">
        <f>'Aggregatie volumes TD'!P76*'Berekening wegingsfactoren'!$J458</f>
        <v>59222.556183221976</v>
      </c>
      <c r="Q24" s="4">
        <f>'Aggregatie volumes TD'!Q76*'Berekening wegingsfactoren'!$J458</f>
        <v>1433540.6347997566</v>
      </c>
      <c r="R24" s="4">
        <f>'Aggregatie volumes TD'!R76*'Berekening wegingsfactoren'!$J458</f>
        <v>640962.18660118349</v>
      </c>
      <c r="S24" s="4">
        <f>'Aggregatie volumes TD'!S76*'Berekening wegingsfactoren'!$J458</f>
        <v>335480.37606680655</v>
      </c>
      <c r="T24" s="2"/>
      <c r="U24" s="2"/>
      <c r="V24" s="2"/>
      <c r="W24" s="2"/>
      <c r="X24" s="2"/>
      <c r="Y24" s="2"/>
      <c r="Z24" s="2"/>
    </row>
    <row r="25" spans="2:26" ht="12.75">
      <c r="B25" s="2" t="s">
        <v>61</v>
      </c>
      <c r="H25" s="2" t="s">
        <v>50</v>
      </c>
      <c r="J25" s="4">
        <f>SUM(L25:S25)</f>
        <v>52090332.998885795</v>
      </c>
      <c r="L25" s="4">
        <f>'Aggregatie volumes TD'!L80*'Berekening wegingsfactoren'!$J459</f>
        <v>622243.08319589822</v>
      </c>
      <c r="M25" s="4">
        <f>'Aggregatie volumes TD'!M80*'Berekening wegingsfactoren'!$J459</f>
        <v>1178050.4300819049</v>
      </c>
      <c r="N25" s="4">
        <f>'Aggregatie volumes TD'!N80*'Berekening wegingsfactoren'!$J459</f>
        <v>14645308.443338579</v>
      </c>
      <c r="O25" s="4">
        <f>'Aggregatie volumes TD'!O80*'Berekening wegingsfactoren'!$J459</f>
        <v>13114732.897568753</v>
      </c>
      <c r="P25" s="4">
        <f>'Aggregatie volumes TD'!P80*'Berekening wegingsfactoren'!$J459</f>
        <v>587813.41144736123</v>
      </c>
      <c r="Q25" s="4">
        <f>'Aggregatie volumes TD'!Q80*'Berekening wegingsfactoren'!$J459</f>
        <v>12662625.66559536</v>
      </c>
      <c r="R25" s="4">
        <f>'Aggregatie volumes TD'!R80*'Berekening wegingsfactoren'!$J459</f>
        <v>6330561.1321907286</v>
      </c>
      <c r="S25" s="4">
        <f>'Aggregatie volumes TD'!S80*'Berekening wegingsfactoren'!$J459</f>
        <v>2948997.9354672125</v>
      </c>
      <c r="T25" s="2"/>
      <c r="U25" s="2"/>
      <c r="V25" s="2"/>
      <c r="W25" s="2"/>
      <c r="X25" s="2"/>
      <c r="Y25" s="2"/>
      <c r="Z25" s="2"/>
    </row>
    <row r="27" spans="2:26" ht="12.75">
      <c r="B27" s="10" t="s">
        <v>161</v>
      </c>
      <c r="H27" s="2" t="s">
        <v>50</v>
      </c>
      <c r="J27" s="19">
        <f>SUM(L27:S27)</f>
        <v>733117589.21783102</v>
      </c>
      <c r="L27" s="4">
        <f>SUM(L16:L17,L20:L21,L24:L25)</f>
        <v>14516064.229388917</v>
      </c>
      <c r="M27" s="4">
        <f t="shared" ref="M27:S27" si="0">SUM(M16:M17,M20:M21,M24:M25)</f>
        <v>18919297.301821113</v>
      </c>
      <c r="N27" s="4">
        <f t="shared" si="0"/>
        <v>215588234.65105087</v>
      </c>
      <c r="O27" s="4">
        <f t="shared" si="0"/>
        <v>227606097.77423272</v>
      </c>
      <c r="P27" s="4">
        <f>SUM(P16:P17,P20:P21,P24:P25)</f>
        <v>10566644.237931132</v>
      </c>
      <c r="Q27" s="4">
        <f t="shared" si="0"/>
        <v>190856032.74725667</v>
      </c>
      <c r="R27" s="4">
        <f t="shared" si="0"/>
        <v>13184663.460328784</v>
      </c>
      <c r="S27" s="4">
        <f t="shared" si="0"/>
        <v>41880554.815820836</v>
      </c>
      <c r="T27" s="2"/>
      <c r="U27" s="2"/>
      <c r="V27" s="2"/>
      <c r="W27" s="2"/>
      <c r="X27" s="2"/>
      <c r="Y27" s="2"/>
      <c r="Z27" s="2"/>
    </row>
    <row r="28" spans="2:26" ht="12.75">
      <c r="J28" s="2"/>
      <c r="K28" s="2"/>
      <c r="L28" s="2"/>
      <c r="M28" s="2"/>
      <c r="N28" s="2"/>
      <c r="O28" s="2"/>
      <c r="P28" s="2"/>
      <c r="Q28" s="2"/>
      <c r="R28" s="2"/>
      <c r="S28" s="2"/>
      <c r="T28" s="2"/>
      <c r="U28" s="2"/>
      <c r="V28" s="2"/>
      <c r="W28" s="2"/>
      <c r="X28" s="2"/>
      <c r="Y28" s="2"/>
      <c r="Z28" s="2"/>
    </row>
    <row r="29" spans="2:26" ht="12.75">
      <c r="J29" s="2"/>
      <c r="K29" s="2"/>
      <c r="L29" s="108" t="s">
        <v>1</v>
      </c>
      <c r="M29" s="108" t="s">
        <v>225</v>
      </c>
      <c r="N29" s="108" t="s">
        <v>183</v>
      </c>
      <c r="O29" s="108" t="s">
        <v>2</v>
      </c>
      <c r="P29" s="108" t="s">
        <v>3</v>
      </c>
      <c r="Q29" s="108" t="s">
        <v>4</v>
      </c>
      <c r="R29" s="108" t="s">
        <v>5</v>
      </c>
      <c r="S29" s="2"/>
      <c r="T29" s="2"/>
      <c r="U29" s="2"/>
      <c r="V29" s="2"/>
      <c r="W29" s="2"/>
      <c r="X29" s="2"/>
      <c r="Y29" s="2"/>
      <c r="Z29" s="2"/>
    </row>
    <row r="30" spans="2:26" ht="12.75">
      <c r="B30" s="10" t="s">
        <v>182</v>
      </c>
      <c r="J30" s="19">
        <f>SUM(L29:S30)</f>
        <v>733117589.21783102</v>
      </c>
      <c r="K30" s="2"/>
      <c r="L30" s="54">
        <f>L27</f>
        <v>14516064.229388917</v>
      </c>
      <c r="M30" s="54">
        <f>M27</f>
        <v>18919297.301821113</v>
      </c>
      <c r="N30" s="55">
        <f>N27+S27</f>
        <v>257468789.46687171</v>
      </c>
      <c r="O30" s="54">
        <f>O27</f>
        <v>227606097.77423272</v>
      </c>
      <c r="P30" s="54">
        <f t="shared" ref="P30:R30" si="1">P27</f>
        <v>10566644.237931132</v>
      </c>
      <c r="Q30" s="54">
        <f t="shared" si="1"/>
        <v>190856032.74725667</v>
      </c>
      <c r="R30" s="54">
        <f t="shared" si="1"/>
        <v>13184663.460328784</v>
      </c>
      <c r="S30" s="2"/>
      <c r="T30" s="2"/>
      <c r="U30" s="2"/>
      <c r="V30" s="2"/>
      <c r="W30" s="2"/>
      <c r="X30" s="2"/>
      <c r="Y30" s="2"/>
      <c r="Z30" s="2"/>
    </row>
    <row r="31" spans="2:26" ht="12.75">
      <c r="J31" s="2"/>
      <c r="K31" s="2"/>
      <c r="L31" s="2"/>
      <c r="M31" s="2"/>
      <c r="N31" s="2"/>
      <c r="O31" s="2"/>
      <c r="P31" s="2"/>
      <c r="Q31" s="2"/>
      <c r="R31" s="2"/>
      <c r="S31" s="2"/>
      <c r="T31" s="2"/>
      <c r="U31" s="2"/>
      <c r="V31" s="2"/>
      <c r="W31" s="2"/>
      <c r="X31" s="2"/>
      <c r="Y31" s="2"/>
      <c r="Z31" s="2"/>
    </row>
    <row r="32" spans="2:26" ht="12.75">
      <c r="N32" s="14"/>
      <c r="T32" s="2"/>
      <c r="U32" s="2"/>
      <c r="V32" s="2"/>
      <c r="W32" s="2"/>
      <c r="X32" s="2"/>
      <c r="Y32" s="2"/>
      <c r="Z32" s="2"/>
    </row>
    <row r="33" spans="2:26" ht="12.75">
      <c r="B33" s="10" t="s">
        <v>163</v>
      </c>
      <c r="T33" s="2"/>
      <c r="U33" s="2"/>
      <c r="V33" s="2"/>
      <c r="W33" s="2"/>
      <c r="X33" s="2"/>
      <c r="Y33" s="2"/>
      <c r="Z33" s="2"/>
    </row>
    <row r="35" spans="2:26" ht="12.75">
      <c r="B35" s="10" t="s">
        <v>159</v>
      </c>
      <c r="T35" s="2"/>
      <c r="U35" s="2"/>
      <c r="V35" s="2"/>
      <c r="W35" s="2"/>
      <c r="X35" s="2"/>
      <c r="Y35" s="2"/>
      <c r="Z35" s="2"/>
    </row>
    <row r="36" spans="2:26" ht="12.75">
      <c r="B36" s="2" t="s">
        <v>54</v>
      </c>
      <c r="H36" s="2" t="s">
        <v>50</v>
      </c>
      <c r="J36" s="4">
        <f>SUM(L36:S36)</f>
        <v>126842994.22225741</v>
      </c>
      <c r="L36" s="4">
        <f>'Aggregatie volumes TD'!L124*'Berekening wegingsfactoren'!$J450</f>
        <v>2479308.9049353311</v>
      </c>
      <c r="M36" s="4">
        <f>'Aggregatie volumes TD'!M124*'Berekening wegingsfactoren'!$J450</f>
        <v>3373404.3177171126</v>
      </c>
      <c r="N36" s="4">
        <f>'Aggregatie volumes TD'!N124*'Berekening wegingsfactoren'!$J450</f>
        <v>32687534.432249077</v>
      </c>
      <c r="O36" s="4">
        <f>'Aggregatie volumes TD'!O124*'Berekening wegingsfactoren'!$J450</f>
        <v>44182344.463960886</v>
      </c>
      <c r="P36" s="4">
        <f>'Aggregatie volumes TD'!P124*'Berekening wegingsfactoren'!$J450</f>
        <v>1835318.0269731807</v>
      </c>
      <c r="Q36" s="4">
        <f>'Aggregatie volumes TD'!Q124*'Berekening wegingsfactoren'!$J450</f>
        <v>34265390.480869137</v>
      </c>
      <c r="R36" s="4">
        <f>'Aggregatie volumes TD'!R124*'Berekening wegingsfactoren'!$J450</f>
        <v>914572.9320285006</v>
      </c>
      <c r="S36" s="4">
        <f>'Aggregatie volumes TD'!S124*'Berekening wegingsfactoren'!$J450</f>
        <v>7105120.6635241779</v>
      </c>
      <c r="T36" s="2"/>
      <c r="U36" s="2"/>
      <c r="V36" s="2"/>
      <c r="W36" s="2"/>
      <c r="X36" s="2"/>
      <c r="Y36" s="2"/>
      <c r="Z36" s="2"/>
    </row>
    <row r="37" spans="2:26" ht="12.75">
      <c r="B37" s="2" t="s">
        <v>55</v>
      </c>
      <c r="H37" s="2" t="s">
        <v>50</v>
      </c>
      <c r="J37" s="4">
        <f>SUM(L37:S37)</f>
        <v>497641634.80598116</v>
      </c>
      <c r="L37" s="4">
        <f>'Aggregatie volumes TD'!L125*'Berekening wegingsfactoren'!$J451</f>
        <v>10535025.687033284</v>
      </c>
      <c r="M37" s="4">
        <f>'Aggregatie volumes TD'!M125*'Berekening wegingsfactoren'!$J451</f>
        <v>13376628.918054877</v>
      </c>
      <c r="N37" s="4">
        <f>'Aggregatie volumes TD'!N125*'Berekening wegingsfactoren'!$J451</f>
        <v>131658294.55435875</v>
      </c>
      <c r="O37" s="4">
        <f>'Aggregatie volumes TD'!O125*'Berekening wegingsfactoren'!$J451</f>
        <v>173042846.9121609</v>
      </c>
      <c r="P37" s="4">
        <f>'Aggregatie volumes TD'!P125*'Berekening wegingsfactoren'!$J451</f>
        <v>7529012.8793653147</v>
      </c>
      <c r="Q37" s="4">
        <f>'Aggregatie volumes TD'!Q125*'Berekening wegingsfactoren'!$J451</f>
        <v>128905587.32182249</v>
      </c>
      <c r="R37" s="4">
        <f>'Aggregatie volumes TD'!R125*'Berekening wegingsfactoren'!$J451</f>
        <v>3627980.4193909974</v>
      </c>
      <c r="S37" s="4">
        <f>'Aggregatie volumes TD'!S125*'Berekening wegingsfactoren'!$J451</f>
        <v>28966258.113794494</v>
      </c>
      <c r="T37" s="2"/>
      <c r="U37" s="2"/>
      <c r="V37" s="2"/>
      <c r="W37" s="2"/>
      <c r="X37" s="2"/>
      <c r="Y37" s="2"/>
      <c r="Z37" s="2"/>
    </row>
    <row r="39" spans="2:26" ht="12.75">
      <c r="B39" s="10" t="s">
        <v>160</v>
      </c>
      <c r="T39" s="2"/>
      <c r="U39" s="2"/>
      <c r="V39" s="2"/>
      <c r="W39" s="2"/>
      <c r="X39" s="2"/>
      <c r="Y39" s="2"/>
      <c r="Z39" s="2"/>
    </row>
    <row r="40" spans="2:26" ht="12.75">
      <c r="B40" s="2" t="s">
        <v>54</v>
      </c>
      <c r="H40" s="2" t="s">
        <v>50</v>
      </c>
      <c r="J40" s="4">
        <f>SUM(L40:S40)</f>
        <v>527198.07679955848</v>
      </c>
      <c r="L40" s="4">
        <f>'Aggregatie volumes TD'!L128*'Berekening wegingsfactoren'!$J454</f>
        <v>8843.7406135955407</v>
      </c>
      <c r="M40" s="4">
        <f>'Aggregatie volumes TD'!M128*'Berekening wegingsfactoren'!$J454</f>
        <v>10143.231856097389</v>
      </c>
      <c r="N40" s="4">
        <f>'Aggregatie volumes TD'!N128*'Berekening wegingsfactoren'!$J454</f>
        <v>133817.79701677532</v>
      </c>
      <c r="O40" s="4">
        <f>'Aggregatie volumes TD'!O128*'Berekening wegingsfactoren'!$J454</f>
        <v>185585.49345842755</v>
      </c>
      <c r="P40" s="4">
        <f>'Aggregatie volumes TD'!P128*'Berekening wegingsfactoren'!$J454</f>
        <v>6159.7408006327096</v>
      </c>
      <c r="Q40" s="4">
        <f>'Aggregatie volumes TD'!Q128*'Berekening wegingsfactoren'!$J454</f>
        <v>140367.8366036166</v>
      </c>
      <c r="R40" s="4">
        <f>'Aggregatie volumes TD'!R128*'Berekening wegingsfactoren'!$J454</f>
        <v>12633.558780506721</v>
      </c>
      <c r="S40" s="4">
        <f>'Aggregatie volumes TD'!S128*'Berekening wegingsfactoren'!$J454</f>
        <v>29646.677669906701</v>
      </c>
      <c r="T40" s="2"/>
      <c r="U40" s="2"/>
      <c r="V40" s="2"/>
      <c r="W40" s="2"/>
      <c r="X40" s="2"/>
      <c r="Y40" s="2"/>
      <c r="Z40" s="2"/>
    </row>
    <row r="41" spans="2:26" ht="12.75">
      <c r="B41" s="2" t="s">
        <v>55</v>
      </c>
      <c r="H41" s="2" t="s">
        <v>50</v>
      </c>
      <c r="J41" s="4">
        <f>SUM(L41:S41)</f>
        <v>48141092.778068222</v>
      </c>
      <c r="L41" s="4">
        <f>'Aggregatie volumes TD'!L129*'Berekening wegingsfactoren'!$J455</f>
        <v>735446.67734839523</v>
      </c>
      <c r="M41" s="4">
        <f>'Aggregatie volumes TD'!M129*'Berekening wegingsfactoren'!$J455</f>
        <v>857247.19683425222</v>
      </c>
      <c r="N41" s="4">
        <f>'Aggregatie volumes TD'!N129*'Berekening wegingsfactoren'!$J455</f>
        <v>12251873.184204988</v>
      </c>
      <c r="O41" s="4">
        <f>'Aggregatie volumes TD'!O129*'Berekening wegingsfactoren'!$J455</f>
        <v>16119875.68476053</v>
      </c>
      <c r="P41" s="4">
        <f>'Aggregatie volumes TD'!P129*'Berekening wegingsfactoren'!$J455</f>
        <v>510737.36676821328</v>
      </c>
      <c r="Q41" s="4">
        <f>'Aggregatie volumes TD'!Q129*'Berekening wegingsfactoren'!$J455</f>
        <v>13795956.993721064</v>
      </c>
      <c r="R41" s="4">
        <f>'Aggregatie volumes TD'!R129*'Berekening wegingsfactoren'!$J455</f>
        <v>1478458.4408910915</v>
      </c>
      <c r="S41" s="4">
        <f>'Aggregatie volumes TD'!S129*'Berekening wegingsfactoren'!$J455</f>
        <v>2391497.2335396889</v>
      </c>
      <c r="T41" s="2"/>
      <c r="U41" s="2"/>
      <c r="V41" s="2"/>
      <c r="W41" s="2"/>
      <c r="X41" s="2"/>
      <c r="Y41" s="2"/>
      <c r="Z41" s="2"/>
    </row>
    <row r="43" spans="2:26" ht="12.75">
      <c r="B43" s="10" t="s">
        <v>57</v>
      </c>
      <c r="T43" s="2"/>
      <c r="U43" s="2"/>
      <c r="V43" s="2"/>
      <c r="W43" s="2"/>
      <c r="X43" s="2"/>
      <c r="Y43" s="2"/>
      <c r="Z43" s="2"/>
    </row>
    <row r="44" spans="2:26" ht="12.75">
      <c r="B44" s="2" t="s">
        <v>54</v>
      </c>
      <c r="H44" s="2" t="s">
        <v>50</v>
      </c>
      <c r="J44" s="4">
        <f>SUM(L44:S44)</f>
        <v>6113465.9979032828</v>
      </c>
      <c r="L44" s="4">
        <f>'Aggregatie volumes TD'!L132*'Berekening wegingsfactoren'!$J458</f>
        <v>78050.536472685606</v>
      </c>
      <c r="M44" s="4">
        <f>'Aggregatie volumes TD'!M132*'Berekening wegingsfactoren'!$J458</f>
        <v>121411.94562417762</v>
      </c>
      <c r="N44" s="4">
        <f>'Aggregatie volumes TD'!N132*'Berekening wegingsfactoren'!$J458</f>
        <v>1471740.5988707365</v>
      </c>
      <c r="O44" s="4">
        <f>'Aggregatie volumes TD'!O132*'Berekening wegingsfactoren'!$J458</f>
        <v>1973815.7685087526</v>
      </c>
      <c r="P44" s="4">
        <f>'Aggregatie volumes TD'!P132*'Berekening wegingsfactoren'!$J458</f>
        <v>60763.027297814457</v>
      </c>
      <c r="Q44" s="4">
        <f>'Aggregatie volumes TD'!Q132*'Berekening wegingsfactoren'!$J458</f>
        <v>1438685.9120579243</v>
      </c>
      <c r="R44" s="4">
        <f>'Aggregatie volumes TD'!R132*'Berekening wegingsfactoren'!$J458</f>
        <v>631463.87151826208</v>
      </c>
      <c r="S44" s="4">
        <f>'Aggregatie volumes TD'!S132*'Berekening wegingsfactoren'!$J458</f>
        <v>337534.33755292988</v>
      </c>
      <c r="T44" s="2"/>
      <c r="U44" s="2"/>
      <c r="V44" s="2"/>
      <c r="W44" s="2"/>
      <c r="X44" s="2"/>
      <c r="Y44" s="2"/>
      <c r="Z44" s="2"/>
    </row>
    <row r="45" spans="2:26" ht="12.75">
      <c r="B45" s="2" t="s">
        <v>61</v>
      </c>
      <c r="H45" s="2" t="s">
        <v>50</v>
      </c>
      <c r="J45" s="4">
        <f>SUM(L45:S45)</f>
        <v>53115415.146536253</v>
      </c>
      <c r="L45" s="4">
        <f>'Aggregatie volumes TD'!L136*'Berekening wegingsfactoren'!$J459</f>
        <v>597473.35798001313</v>
      </c>
      <c r="M45" s="4">
        <f>'Aggregatie volumes TD'!M136*'Berekening wegingsfactoren'!$J459</f>
        <v>1246454.93672881</v>
      </c>
      <c r="N45" s="4">
        <f>'Aggregatie volumes TD'!N136*'Berekening wegingsfactoren'!$J459</f>
        <v>13291024.96993343</v>
      </c>
      <c r="O45" s="4">
        <f>'Aggregatie volumes TD'!O136*'Berekening wegingsfactoren'!$J459</f>
        <v>15203637.072715243</v>
      </c>
      <c r="P45" s="4">
        <f>'Aggregatie volumes TD'!P136*'Berekening wegingsfactoren'!$J459</f>
        <v>591655.71552460163</v>
      </c>
      <c r="Q45" s="4">
        <f>'Aggregatie volumes TD'!Q136*'Berekening wegingsfactoren'!$J459</f>
        <v>12955185.325787064</v>
      </c>
      <c r="R45" s="4">
        <f>'Aggregatie volumes TD'!R136*'Berekening wegingsfactoren'!$J459</f>
        <v>6286857.6611948386</v>
      </c>
      <c r="S45" s="4">
        <f>'Aggregatie volumes TD'!S136*'Berekening wegingsfactoren'!$J459</f>
        <v>2943126.1066722502</v>
      </c>
      <c r="T45" s="2"/>
      <c r="U45" s="2"/>
      <c r="V45" s="2"/>
      <c r="W45" s="2"/>
      <c r="X45" s="2"/>
      <c r="Y45" s="2"/>
      <c r="Z45" s="2"/>
    </row>
    <row r="47" spans="2:26" ht="12.75">
      <c r="B47" s="10" t="s">
        <v>161</v>
      </c>
      <c r="H47" s="2" t="s">
        <v>50</v>
      </c>
      <c r="J47" s="19">
        <f>SUM(L47:S47)</f>
        <v>732381801.02754593</v>
      </c>
      <c r="L47" s="4">
        <f>SUM(L36:L37,L40:L41,L44:L45)</f>
        <v>14434148.904383304</v>
      </c>
      <c r="M47" s="4">
        <f t="shared" ref="M47:S47" si="2">SUM(M36:M37,M40:M41,M44:M45)</f>
        <v>18985290.546815325</v>
      </c>
      <c r="N47" s="4">
        <f t="shared" si="2"/>
        <v>191494285.53663373</v>
      </c>
      <c r="O47" s="4">
        <f t="shared" si="2"/>
        <v>250708105.39556476</v>
      </c>
      <c r="P47" s="4">
        <f t="shared" si="2"/>
        <v>10533646.756729757</v>
      </c>
      <c r="Q47" s="4">
        <f t="shared" si="2"/>
        <v>191501173.87086132</v>
      </c>
      <c r="R47" s="4">
        <f t="shared" si="2"/>
        <v>12951966.883804198</v>
      </c>
      <c r="S47" s="4">
        <f t="shared" si="2"/>
        <v>41773183.132753439</v>
      </c>
      <c r="T47" s="2"/>
      <c r="U47" s="2"/>
      <c r="V47" s="2"/>
      <c r="W47" s="2"/>
      <c r="X47" s="2"/>
      <c r="Y47" s="2"/>
      <c r="Z47" s="2"/>
    </row>
    <row r="48" spans="2:26" ht="12.75">
      <c r="J48" s="2"/>
      <c r="K48" s="2"/>
      <c r="L48" s="2"/>
      <c r="M48" s="2"/>
      <c r="N48" s="2"/>
      <c r="O48" s="2"/>
      <c r="P48" s="2"/>
      <c r="Q48" s="2"/>
      <c r="R48" s="2"/>
      <c r="S48" s="2"/>
      <c r="T48" s="2"/>
      <c r="U48" s="2"/>
      <c r="V48" s="2"/>
      <c r="W48" s="2"/>
      <c r="X48" s="2"/>
      <c r="Y48" s="2"/>
      <c r="Z48" s="2"/>
    </row>
    <row r="49" spans="2:26" ht="12.75">
      <c r="J49" s="2"/>
      <c r="K49" s="2"/>
      <c r="L49" s="108" t="s">
        <v>1</v>
      </c>
      <c r="M49" s="108" t="s">
        <v>225</v>
      </c>
      <c r="N49" s="108" t="s">
        <v>183</v>
      </c>
      <c r="O49" s="108" t="s">
        <v>2</v>
      </c>
      <c r="P49" s="108" t="s">
        <v>3</v>
      </c>
      <c r="Q49" s="108" t="s">
        <v>4</v>
      </c>
      <c r="R49" s="108" t="s">
        <v>5</v>
      </c>
      <c r="S49" s="2"/>
      <c r="T49" s="2"/>
      <c r="U49" s="2"/>
      <c r="V49" s="2"/>
      <c r="W49" s="2"/>
      <c r="X49" s="2"/>
      <c r="Y49" s="2"/>
      <c r="Z49" s="2"/>
    </row>
    <row r="50" spans="2:26" ht="12.75">
      <c r="B50" s="10" t="s">
        <v>182</v>
      </c>
      <c r="J50" s="19">
        <f>SUM(L50:R50)</f>
        <v>732381801.02754593</v>
      </c>
      <c r="K50" s="2"/>
      <c r="L50" s="54">
        <f>L47</f>
        <v>14434148.904383304</v>
      </c>
      <c r="M50" s="54">
        <f>M47</f>
        <v>18985290.546815325</v>
      </c>
      <c r="N50" s="55">
        <f>N47+S47</f>
        <v>233267468.66938716</v>
      </c>
      <c r="O50" s="54">
        <f>O47</f>
        <v>250708105.39556476</v>
      </c>
      <c r="P50" s="54">
        <f t="shared" ref="P50:R50" si="3">P47</f>
        <v>10533646.756729757</v>
      </c>
      <c r="Q50" s="54">
        <f t="shared" si="3"/>
        <v>191501173.87086132</v>
      </c>
      <c r="R50" s="54">
        <f t="shared" si="3"/>
        <v>12951966.883804198</v>
      </c>
      <c r="S50" s="2"/>
      <c r="T50" s="2"/>
      <c r="U50" s="2"/>
      <c r="V50" s="2"/>
      <c r="W50" s="2"/>
      <c r="X50" s="2"/>
      <c r="Y50" s="2"/>
      <c r="Z50" s="2"/>
    </row>
    <row r="52" spans="2:26" ht="12.75">
      <c r="N52" s="14"/>
      <c r="T52" s="2"/>
      <c r="U52" s="2"/>
      <c r="V52" s="2"/>
      <c r="W52" s="2"/>
      <c r="X52" s="2"/>
      <c r="Y52" s="2"/>
      <c r="Z52" s="2"/>
    </row>
    <row r="53" spans="2:26" ht="12.75">
      <c r="B53" s="10" t="s">
        <v>164</v>
      </c>
      <c r="T53" s="2"/>
      <c r="U53" s="2"/>
      <c r="V53" s="2"/>
      <c r="W53" s="2"/>
      <c r="X53" s="2"/>
      <c r="Y53" s="2"/>
      <c r="Z53" s="2"/>
    </row>
    <row r="55" spans="2:26" ht="12.75">
      <c r="B55" s="10" t="s">
        <v>159</v>
      </c>
      <c r="T55" s="2"/>
      <c r="U55" s="2"/>
      <c r="V55" s="2"/>
      <c r="W55" s="2"/>
      <c r="X55" s="2"/>
      <c r="Y55" s="2"/>
      <c r="Z55" s="2"/>
    </row>
    <row r="56" spans="2:26" ht="12.75">
      <c r="B56" s="2" t="s">
        <v>54</v>
      </c>
      <c r="H56" s="2" t="s">
        <v>50</v>
      </c>
      <c r="J56" s="4">
        <f>SUM(L56:S56)</f>
        <v>127067091.18239774</v>
      </c>
      <c r="L56" s="4">
        <f>'Aggregatie volumes TD'!L181*'Berekening wegingsfactoren'!$J450</f>
        <v>2486160.8742495202</v>
      </c>
      <c r="M56" s="4">
        <f>'Aggregatie volumes TD'!M181*'Berekening wegingsfactoren'!$J450</f>
        <v>3385803.388474525</v>
      </c>
      <c r="N56" s="4">
        <f>'Aggregatie volumes TD'!N181*'Berekening wegingsfactoren'!$J450</f>
        <v>32763796.46464235</v>
      </c>
      <c r="O56" s="4">
        <f>'Aggregatie volumes TD'!O181*'Berekening wegingsfactoren'!$J450</f>
        <v>44321673.589371622</v>
      </c>
      <c r="P56" s="4">
        <f>'Aggregatie volumes TD'!P181*'Berekening wegingsfactoren'!$J450</f>
        <v>1839790.6707103108</v>
      </c>
      <c r="Q56" s="4">
        <f>'Aggregatie volumes TD'!Q181*'Berekening wegingsfactoren'!$J450</f>
        <v>34197464.011477634</v>
      </c>
      <c r="R56" s="4">
        <f>'Aggregatie volumes TD'!R181*'Berekening wegingsfactoren'!$J450</f>
        <v>924138.33845897019</v>
      </c>
      <c r="S56" s="4">
        <f>'Aggregatie volumes TD'!S181*'Berekening wegingsfactoren'!$J450</f>
        <v>7148263.8450128101</v>
      </c>
      <c r="T56" s="2"/>
      <c r="U56" s="2"/>
      <c r="V56" s="2"/>
      <c r="W56" s="2"/>
      <c r="X56" s="2"/>
      <c r="Y56" s="2"/>
      <c r="Z56" s="2"/>
    </row>
    <row r="57" spans="2:26" ht="12.75">
      <c r="B57" s="2" t="s">
        <v>55</v>
      </c>
      <c r="H57" s="2" t="s">
        <v>50</v>
      </c>
      <c r="J57" s="4">
        <f>SUM(L57:S57)</f>
        <v>495975851.18770331</v>
      </c>
      <c r="L57" s="4">
        <f>'Aggregatie volumes TD'!L182*'Berekening wegingsfactoren'!$J451</f>
        <v>10416022.959924687</v>
      </c>
      <c r="M57" s="4">
        <f>'Aggregatie volumes TD'!M182*'Berekening wegingsfactoren'!$J451</f>
        <v>13410189.768601969</v>
      </c>
      <c r="N57" s="4">
        <f>'Aggregatie volumes TD'!N182*'Berekening wegingsfactoren'!$J451</f>
        <v>131032264.14323318</v>
      </c>
      <c r="O57" s="4">
        <f>'Aggregatie volumes TD'!O182*'Berekening wegingsfactoren'!$J451</f>
        <v>172513598.86015382</v>
      </c>
      <c r="P57" s="4">
        <f>'Aggregatie volumes TD'!P182*'Berekening wegingsfactoren'!$J451</f>
        <v>7512614.5815912923</v>
      </c>
      <c r="Q57" s="4">
        <f>'Aggregatie volumes TD'!Q182*'Berekening wegingsfactoren'!$J451</f>
        <v>128432384.14473546</v>
      </c>
      <c r="R57" s="4">
        <f>'Aggregatie volumes TD'!R182*'Berekening wegingsfactoren'!$J451</f>
        <v>3620673.837136345</v>
      </c>
      <c r="S57" s="4">
        <f>'Aggregatie volumes TD'!S182*'Berekening wegingsfactoren'!$J451</f>
        <v>29038102.892326556</v>
      </c>
      <c r="T57" s="2"/>
      <c r="U57" s="2"/>
      <c r="V57" s="2"/>
      <c r="W57" s="2"/>
      <c r="X57" s="2"/>
      <c r="Y57" s="2"/>
      <c r="Z57" s="2"/>
    </row>
    <row r="59" spans="2:26" ht="12.75">
      <c r="B59" s="10" t="s">
        <v>160</v>
      </c>
      <c r="T59" s="2"/>
      <c r="U59" s="2"/>
      <c r="V59" s="2"/>
      <c r="W59" s="2"/>
      <c r="X59" s="2"/>
      <c r="Y59" s="2"/>
      <c r="Z59" s="2"/>
    </row>
    <row r="60" spans="2:26" ht="12.75">
      <c r="B60" s="2" t="s">
        <v>54</v>
      </c>
      <c r="H60" s="2" t="s">
        <v>50</v>
      </c>
      <c r="J60" s="4">
        <f>SUM(L60:S60)</f>
        <v>507500.9679715028</v>
      </c>
      <c r="L60" s="4">
        <f>'Aggregatie volumes TD'!L185*'Berekening wegingsfactoren'!$J454</f>
        <v>8836.817378419717</v>
      </c>
      <c r="M60" s="4">
        <f>'Aggregatie volumes TD'!M185*'Berekening wegingsfactoren'!$J454</f>
        <v>9885.498692052015</v>
      </c>
      <c r="N60" s="4">
        <f>'Aggregatie volumes TD'!N185*'Berekening wegingsfactoren'!$J454</f>
        <v>128784.76378883979</v>
      </c>
      <c r="O60" s="4">
        <f>'Aggregatie volumes TD'!O185*'Berekening wegingsfactoren'!$J454</f>
        <v>175576.014832015</v>
      </c>
      <c r="P60" s="4">
        <f>'Aggregatie volumes TD'!P185*'Berekening wegingsfactoren'!$J454</f>
        <v>6039.4980520990275</v>
      </c>
      <c r="Q60" s="4">
        <f>'Aggregatie volumes TD'!Q185*'Berekening wegingsfactoren'!$J454</f>
        <v>136732.68328221372</v>
      </c>
      <c r="R60" s="4">
        <f>'Aggregatie volumes TD'!R185*'Berekening wegingsfactoren'!$J454</f>
        <v>12413.023739471015</v>
      </c>
      <c r="S60" s="4">
        <f>'Aggregatie volumes TD'!S185*'Berekening wegingsfactoren'!$J454</f>
        <v>29232.668206392522</v>
      </c>
      <c r="T60" s="2"/>
      <c r="U60" s="2"/>
      <c r="V60" s="2"/>
      <c r="W60" s="2"/>
      <c r="X60" s="2"/>
      <c r="Y60" s="2"/>
      <c r="Z60" s="2"/>
    </row>
    <row r="61" spans="2:26" ht="12.75">
      <c r="B61" s="2" t="s">
        <v>55</v>
      </c>
      <c r="H61" s="2" t="s">
        <v>50</v>
      </c>
      <c r="J61" s="4">
        <f>SUM(L61:S61)</f>
        <v>45782650.983825333</v>
      </c>
      <c r="L61" s="4">
        <f>'Aggregatie volumes TD'!L186*'Berekening wegingsfactoren'!$J455</f>
        <v>714692.71866317478</v>
      </c>
      <c r="M61" s="4">
        <f>'Aggregatie volumes TD'!M186*'Berekening wegingsfactoren'!$J455</f>
        <v>834052.07595807663</v>
      </c>
      <c r="N61" s="4">
        <f>'Aggregatie volumes TD'!N186*'Berekening wegingsfactoren'!$J455</f>
        <v>11734074.537346847</v>
      </c>
      <c r="O61" s="4">
        <f>'Aggregatie volumes TD'!O186*'Berekening wegingsfactoren'!$J455</f>
        <v>15175862.138030142</v>
      </c>
      <c r="P61" s="4">
        <f>'Aggregatie volumes TD'!P186*'Berekening wegingsfactoren'!$J455</f>
        <v>493717.93325188383</v>
      </c>
      <c r="Q61" s="4">
        <f>'Aggregatie volumes TD'!Q186*'Berekening wegingsfactoren'!$J455</f>
        <v>13118823.355464576</v>
      </c>
      <c r="R61" s="4">
        <f>'Aggregatie volumes TD'!R186*'Berekening wegingsfactoren'!$J455</f>
        <v>1369547.116748116</v>
      </c>
      <c r="S61" s="4">
        <f>'Aggregatie volumes TD'!S186*'Berekening wegingsfactoren'!$J455</f>
        <v>2341881.1083625169</v>
      </c>
      <c r="T61" s="2"/>
      <c r="U61" s="2"/>
      <c r="V61" s="2"/>
      <c r="W61" s="2"/>
      <c r="X61" s="2"/>
      <c r="Y61" s="2"/>
      <c r="Z61" s="2"/>
    </row>
    <row r="63" spans="2:26" ht="12.75">
      <c r="B63" s="10" t="s">
        <v>57</v>
      </c>
      <c r="T63" s="2"/>
      <c r="U63" s="2"/>
      <c r="V63" s="2"/>
      <c r="W63" s="2"/>
      <c r="X63" s="2"/>
      <c r="Y63" s="2"/>
      <c r="Z63" s="2"/>
    </row>
    <row r="64" spans="2:26" ht="12.75">
      <c r="B64" s="2" t="s">
        <v>54</v>
      </c>
      <c r="H64" s="2" t="s">
        <v>50</v>
      </c>
      <c r="J64" s="4">
        <f>SUM(L64:S64)</f>
        <v>6130980.4825001666</v>
      </c>
      <c r="L64" s="4">
        <f>'Aggregatie volumes TD'!L189*'Berekening wegingsfactoren'!$J458</f>
        <v>78735.190301393377</v>
      </c>
      <c r="M64" s="4">
        <f>'Aggregatie volumes TD'!M189*'Berekening wegingsfactoren'!$J458</f>
        <v>125291.65065352165</v>
      </c>
      <c r="N64" s="4">
        <f>'Aggregatie volumes TD'!N189*'Berekening wegingsfactoren'!$J458</f>
        <v>1472829.6020726648</v>
      </c>
      <c r="O64" s="4">
        <f>'Aggregatie volumes TD'!O189*'Berekening wegingsfactoren'!$J458</f>
        <v>1990815.7334915502</v>
      </c>
      <c r="P64" s="4">
        <f>'Aggregatie volumes TD'!P189*'Berekening wegingsfactoren'!$J458</f>
        <v>62851.221475373146</v>
      </c>
      <c r="Q64" s="4">
        <f>'Aggregatie volumes TD'!Q189*'Berekening wegingsfactoren'!$J458</f>
        <v>1440931.0371918571</v>
      </c>
      <c r="R64" s="4">
        <f>'Aggregatie volumes TD'!R189*'Berekening wegingsfactoren'!$J458</f>
        <v>619797.14205913886</v>
      </c>
      <c r="S64" s="4">
        <f>'Aggregatie volumes TD'!S189*'Berekening wegingsfactoren'!$J458</f>
        <v>339728.90525466786</v>
      </c>
      <c r="T64" s="2"/>
      <c r="U64" s="2"/>
      <c r="V64" s="2"/>
      <c r="W64" s="2"/>
      <c r="X64" s="2"/>
      <c r="Y64" s="2"/>
      <c r="Z64" s="2"/>
    </row>
    <row r="65" spans="2:26" ht="12.75">
      <c r="B65" s="2" t="s">
        <v>61</v>
      </c>
      <c r="H65" s="2" t="s">
        <v>50</v>
      </c>
      <c r="J65" s="4">
        <f>SUM(L65:S65)</f>
        <v>51681120.816065662</v>
      </c>
      <c r="L65" s="4">
        <f>'Aggregatie volumes TD'!L193*'Berekening wegingsfactoren'!$J459</f>
        <v>611676.74698348716</v>
      </c>
      <c r="M65" s="4">
        <f>'Aggregatie volumes TD'!M193*'Berekening wegingsfactoren'!$J459</f>
        <v>1223894.7602678321</v>
      </c>
      <c r="N65" s="4">
        <f>'Aggregatie volumes TD'!N193*'Berekening wegingsfactoren'!$J459</f>
        <v>12868009.004479311</v>
      </c>
      <c r="O65" s="4">
        <f>'Aggregatie volumes TD'!O193*'Berekening wegingsfactoren'!$J459</f>
        <v>14995026.27825762</v>
      </c>
      <c r="P65" s="4">
        <f>'Aggregatie volumes TD'!P193*'Berekening wegingsfactoren'!$J459</f>
        <v>565147.75821633753</v>
      </c>
      <c r="Q65" s="4">
        <f>'Aggregatie volumes TD'!Q193*'Berekening wegingsfactoren'!$J459</f>
        <v>12368636.768598821</v>
      </c>
      <c r="R65" s="4">
        <f>'Aggregatie volumes TD'!R193*'Berekening wegingsfactoren'!$J459</f>
        <v>6133524.5989979655</v>
      </c>
      <c r="S65" s="4">
        <f>'Aggregatie volumes TD'!S193*'Berekening wegingsfactoren'!$J459</f>
        <v>2915204.9002642822</v>
      </c>
      <c r="T65" s="2"/>
      <c r="U65" s="2"/>
      <c r="V65" s="2"/>
      <c r="W65" s="2"/>
      <c r="X65" s="2"/>
      <c r="Y65" s="2"/>
      <c r="Z65" s="2"/>
    </row>
    <row r="67" spans="2:26" ht="12.75">
      <c r="B67" s="10" t="s">
        <v>161</v>
      </c>
      <c r="H67" s="2" t="s">
        <v>50</v>
      </c>
      <c r="J67" s="19">
        <f>SUM(L67:S67)</f>
        <v>727145195.62046373</v>
      </c>
      <c r="L67" s="4">
        <f>SUM(L56:L57,L60:L61,L64:L65)</f>
        <v>14316125.307500683</v>
      </c>
      <c r="M67" s="4">
        <f t="shared" ref="M67:S67" si="4">SUM(M56:M57,M60:M61,M64:M65)</f>
        <v>18989117.142647974</v>
      </c>
      <c r="N67" s="4">
        <f t="shared" si="4"/>
        <v>189999758.51556319</v>
      </c>
      <c r="O67" s="4">
        <f t="shared" si="4"/>
        <v>249172552.61413676</v>
      </c>
      <c r="P67" s="4">
        <f t="shared" si="4"/>
        <v>10480161.663297299</v>
      </c>
      <c r="Q67" s="4">
        <f t="shared" si="4"/>
        <v>189694972.0007506</v>
      </c>
      <c r="R67" s="4">
        <f t="shared" si="4"/>
        <v>12680094.057140008</v>
      </c>
      <c r="S67" s="4">
        <f t="shared" si="4"/>
        <v>41812414.319427229</v>
      </c>
      <c r="T67" s="2"/>
      <c r="U67" s="2"/>
      <c r="V67" s="2"/>
      <c r="W67" s="2"/>
      <c r="X67" s="2"/>
      <c r="Y67" s="2"/>
      <c r="Z67" s="2"/>
    </row>
    <row r="68" spans="2:26" ht="12.75">
      <c r="J68" s="2"/>
      <c r="K68" s="2"/>
      <c r="L68" s="2"/>
      <c r="M68" s="2"/>
      <c r="N68" s="2"/>
      <c r="O68" s="2"/>
      <c r="P68" s="2"/>
      <c r="Q68" s="2"/>
      <c r="R68" s="2"/>
      <c r="S68" s="2"/>
      <c r="T68" s="2"/>
      <c r="U68" s="2"/>
      <c r="V68" s="2"/>
      <c r="W68" s="2"/>
      <c r="X68" s="2"/>
      <c r="Y68" s="2"/>
      <c r="Z68" s="2"/>
    </row>
    <row r="69" spans="2:26" ht="12.75">
      <c r="J69" s="2"/>
      <c r="K69" s="2"/>
      <c r="L69" s="108" t="s">
        <v>1</v>
      </c>
      <c r="M69" s="108" t="s">
        <v>225</v>
      </c>
      <c r="N69" s="108" t="s">
        <v>183</v>
      </c>
      <c r="O69" s="108" t="s">
        <v>2</v>
      </c>
      <c r="P69" s="108" t="s">
        <v>3</v>
      </c>
      <c r="Q69" s="108" t="s">
        <v>4</v>
      </c>
      <c r="R69" s="108" t="s">
        <v>5</v>
      </c>
      <c r="S69" s="2"/>
      <c r="T69" s="2"/>
      <c r="U69" s="2"/>
      <c r="V69" s="2"/>
      <c r="W69" s="2"/>
      <c r="X69" s="2"/>
      <c r="Y69" s="2"/>
      <c r="Z69" s="2"/>
    </row>
    <row r="70" spans="2:26" ht="12.75">
      <c r="B70" s="10" t="s">
        <v>182</v>
      </c>
      <c r="J70" s="19">
        <f>SUM(L70:R70)</f>
        <v>727145195.62046373</v>
      </c>
      <c r="K70" s="2"/>
      <c r="L70" s="54">
        <f>L67</f>
        <v>14316125.307500683</v>
      </c>
      <c r="M70" s="54">
        <f>M67</f>
        <v>18989117.142647974</v>
      </c>
      <c r="N70" s="55">
        <f>N67+S67</f>
        <v>231812172.83499041</v>
      </c>
      <c r="O70" s="54">
        <f>O67</f>
        <v>249172552.61413676</v>
      </c>
      <c r="P70" s="54">
        <f t="shared" ref="P70:R70" si="5">P67</f>
        <v>10480161.663297299</v>
      </c>
      <c r="Q70" s="54">
        <f t="shared" si="5"/>
        <v>189694972.0007506</v>
      </c>
      <c r="R70" s="54">
        <f t="shared" si="5"/>
        <v>12680094.057140008</v>
      </c>
      <c r="S70" s="2"/>
      <c r="T70" s="2"/>
      <c r="U70" s="2"/>
      <c r="V70" s="2"/>
      <c r="W70" s="2"/>
      <c r="X70" s="2"/>
      <c r="Y70" s="2"/>
      <c r="Z70" s="2"/>
    </row>
    <row r="72" spans="2:26" ht="12.75">
      <c r="N72" s="14"/>
      <c r="T72" s="2"/>
      <c r="U72" s="2"/>
      <c r="V72" s="2"/>
      <c r="W72" s="2"/>
      <c r="X72" s="2"/>
      <c r="Y72" s="2"/>
      <c r="Z72" s="2"/>
    </row>
    <row r="73" spans="2:26" ht="12.75">
      <c r="B73" s="10" t="s">
        <v>165</v>
      </c>
      <c r="T73" s="2"/>
      <c r="U73" s="2"/>
      <c r="V73" s="2"/>
      <c r="W73" s="2"/>
      <c r="X73" s="2"/>
      <c r="Y73" s="2"/>
      <c r="Z73" s="2"/>
    </row>
    <row r="75" spans="2:26" ht="12.75">
      <c r="B75" s="10" t="s">
        <v>159</v>
      </c>
      <c r="T75" s="2"/>
      <c r="U75" s="2"/>
      <c r="V75" s="2"/>
      <c r="W75" s="2"/>
      <c r="X75" s="2"/>
      <c r="Y75" s="2"/>
      <c r="Z75" s="2"/>
    </row>
    <row r="76" spans="2:26" ht="12.75">
      <c r="B76" s="2" t="s">
        <v>54</v>
      </c>
      <c r="D76" s="39"/>
      <c r="H76" s="2" t="s">
        <v>50</v>
      </c>
      <c r="J76" s="4">
        <f>SUM(L76:S76)</f>
        <v>127550444.0284345</v>
      </c>
      <c r="L76" s="4">
        <f>'Aggregatie volumes TD'!L238*'Berekening wegingsfactoren'!$J450</f>
        <v>2499153.6572244293</v>
      </c>
      <c r="M76" s="4">
        <f>'Aggregatie volumes TD'!M238*'Berekening wegingsfactoren'!$J450</f>
        <v>3395033.3085948997</v>
      </c>
      <c r="N76" s="4">
        <f>'Aggregatie volumes TD'!N238*'Berekening wegingsfactoren'!$J450</f>
        <v>32853920.020290069</v>
      </c>
      <c r="O76" s="4">
        <f>'Aggregatie volumes TD'!O238*'Berekening wegingsfactoren'!$J450</f>
        <v>44524153.808960713</v>
      </c>
      <c r="P76" s="4">
        <f>'Aggregatie volumes TD'!P238*'Berekening wegingsfactoren'!$J450</f>
        <v>1848494.3608604865</v>
      </c>
      <c r="Q76" s="4">
        <f>'Aggregatie volumes TD'!Q238*'Berekening wegingsfactoren'!$J450</f>
        <v>34312084.307130761</v>
      </c>
      <c r="R76" s="4">
        <f>'Aggregatie volumes TD'!R238*'Berekening wegingsfactoren'!$J450</f>
        <v>931758.5074711811</v>
      </c>
      <c r="S76" s="4">
        <f>'Aggregatie volumes TD'!S238*'Berekening wegingsfactoren'!$J450</f>
        <v>7185846.0579019645</v>
      </c>
      <c r="T76" s="2"/>
      <c r="U76" s="2"/>
      <c r="V76" s="2"/>
      <c r="W76" s="2"/>
      <c r="X76" s="2"/>
      <c r="Y76" s="2"/>
      <c r="Z76" s="2"/>
    </row>
    <row r="77" spans="2:26" ht="12.75">
      <c r="B77" s="2" t="s">
        <v>55</v>
      </c>
      <c r="D77" s="39"/>
      <c r="H77" s="2" t="s">
        <v>50</v>
      </c>
      <c r="J77" s="4">
        <f>SUM(L77:S77)</f>
        <v>495622437.98231059</v>
      </c>
      <c r="L77" s="4">
        <f>'Aggregatie volumes TD'!L239*'Berekening wegingsfactoren'!$J451</f>
        <v>10248464.158023728</v>
      </c>
      <c r="M77" s="4">
        <f>'Aggregatie volumes TD'!M239*'Berekening wegingsfactoren'!$J451</f>
        <v>13395952.756860467</v>
      </c>
      <c r="N77" s="4">
        <f>'Aggregatie volumes TD'!N239*'Berekening wegingsfactoren'!$J451</f>
        <v>130727293.37257896</v>
      </c>
      <c r="O77" s="4">
        <f>'Aggregatie volumes TD'!O239*'Berekening wegingsfactoren'!$J451</f>
        <v>172605035.5952616</v>
      </c>
      <c r="P77" s="4">
        <f>'Aggregatie volumes TD'!P239*'Berekening wegingsfactoren'!$J451</f>
        <v>7510387.6552242618</v>
      </c>
      <c r="Q77" s="4">
        <f>'Aggregatie volumes TD'!Q239*'Berekening wegingsfactoren'!$J451</f>
        <v>128394127.35871616</v>
      </c>
      <c r="R77" s="4">
        <f>'Aggregatie volumes TD'!R239*'Berekening wegingsfactoren'!$J451</f>
        <v>3641528.0791641916</v>
      </c>
      <c r="S77" s="4">
        <f>'Aggregatie volumes TD'!S239*'Berekening wegingsfactoren'!$J451</f>
        <v>29099649.006481167</v>
      </c>
      <c r="T77" s="2"/>
      <c r="U77" s="2"/>
      <c r="V77" s="2"/>
      <c r="W77" s="2"/>
      <c r="X77" s="2"/>
      <c r="Y77" s="2"/>
      <c r="Z77" s="2"/>
    </row>
    <row r="78" spans="2:26" ht="12.75">
      <c r="D78" s="39"/>
      <c r="T78" s="2"/>
      <c r="U78" s="2"/>
      <c r="V78" s="2"/>
      <c r="W78" s="2"/>
      <c r="X78" s="2"/>
      <c r="Y78" s="2"/>
      <c r="Z78" s="2"/>
    </row>
    <row r="79" spans="2:26" ht="12.75">
      <c r="B79" s="10" t="s">
        <v>160</v>
      </c>
      <c r="D79" s="39"/>
      <c r="T79" s="2"/>
      <c r="U79" s="2"/>
      <c r="V79" s="2"/>
      <c r="W79" s="2"/>
      <c r="X79" s="2"/>
      <c r="Y79" s="2"/>
      <c r="Z79" s="2"/>
    </row>
    <row r="80" spans="2:26" ht="12.75">
      <c r="B80" s="2" t="s">
        <v>54</v>
      </c>
      <c r="D80" s="39"/>
      <c r="H80" s="2" t="s">
        <v>50</v>
      </c>
      <c r="J80" s="4">
        <f>SUM(L80:S80)</f>
        <v>501484.40985898901</v>
      </c>
      <c r="L80" s="4">
        <f>'Aggregatie volumes TD'!L242*'Berekening wegingsfactoren'!$J454</f>
        <v>8882.5107305801448</v>
      </c>
      <c r="M80" s="4">
        <f>'Aggregatie volumes TD'!M242*'Berekening wegingsfactoren'!$J454</f>
        <v>9817.6237113656225</v>
      </c>
      <c r="N80" s="4">
        <f>'Aggregatie volumes TD'!N242*'Berekening wegingsfactoren'!$J454</f>
        <v>126658.12237787835</v>
      </c>
      <c r="O80" s="4">
        <f>'Aggregatie volumes TD'!O242*'Berekening wegingsfactoren'!$J454</f>
        <v>173608.89552183967</v>
      </c>
      <c r="P80" s="4">
        <f>'Aggregatie volumes TD'!P242*'Berekening wegingsfactoren'!$J454</f>
        <v>6069.7387433470176</v>
      </c>
      <c r="Q80" s="4">
        <f>'Aggregatie volumes TD'!Q242*'Berekening wegingsfactoren'!$J454</f>
        <v>135312.71850618257</v>
      </c>
      <c r="R80" s="4">
        <f>'Aggregatie volumes TD'!R242*'Berekening wegingsfactoren'!$J454</f>
        <v>12226.139467631569</v>
      </c>
      <c r="S80" s="4">
        <f>'Aggregatie volumes TD'!S242*'Berekening wegingsfactoren'!$J454</f>
        <v>28908.660800164034</v>
      </c>
      <c r="T80" s="2"/>
      <c r="U80" s="2"/>
      <c r="V80" s="2"/>
      <c r="W80" s="2"/>
      <c r="X80" s="2"/>
      <c r="Y80" s="2"/>
      <c r="Z80" s="2"/>
    </row>
    <row r="81" spans="2:26" ht="12.75">
      <c r="B81" s="2" t="s">
        <v>55</v>
      </c>
      <c r="D81" s="39"/>
      <c r="H81" s="2" t="s">
        <v>50</v>
      </c>
      <c r="J81" s="4">
        <f>SUM(L81:S81)</f>
        <v>44960646.961868286</v>
      </c>
      <c r="L81" s="4">
        <f>'Aggregatie volumes TD'!L243*'Berekening wegingsfactoren'!$J455</f>
        <v>735870.74679435405</v>
      </c>
      <c r="M81" s="4">
        <f>'Aggregatie volumes TD'!M243*'Berekening wegingsfactoren'!$J455</f>
        <v>823522.51025476644</v>
      </c>
      <c r="N81" s="4">
        <f>'Aggregatie volumes TD'!N243*'Berekening wegingsfactoren'!$J455</f>
        <v>11470922.445233539</v>
      </c>
      <c r="O81" s="4">
        <f>'Aggregatie volumes TD'!O243*'Berekening wegingsfactoren'!$J455</f>
        <v>14826366.600287188</v>
      </c>
      <c r="P81" s="4">
        <f>'Aggregatie volumes TD'!P243*'Berekening wegingsfactoren'!$J455</f>
        <v>490938.3276614027</v>
      </c>
      <c r="Q81" s="4">
        <f>'Aggregatie volumes TD'!Q243*'Berekening wegingsfactoren'!$J455</f>
        <v>12894266.763600403</v>
      </c>
      <c r="R81" s="4">
        <f>'Aggregatie volumes TD'!R243*'Berekening wegingsfactoren'!$J455</f>
        <v>1416020.0695361013</v>
      </c>
      <c r="S81" s="4">
        <f>'Aggregatie volumes TD'!S243*'Berekening wegingsfactoren'!$J455</f>
        <v>2302739.4985005255</v>
      </c>
      <c r="T81" s="2"/>
      <c r="U81" s="2"/>
      <c r="V81" s="2"/>
      <c r="W81" s="2"/>
      <c r="X81" s="2"/>
      <c r="Y81" s="2"/>
      <c r="Z81" s="2"/>
    </row>
    <row r="82" spans="2:26" ht="12.75">
      <c r="D82" s="39"/>
      <c r="T82" s="2"/>
      <c r="U82" s="2"/>
      <c r="V82" s="2"/>
      <c r="W82" s="2"/>
      <c r="X82" s="2"/>
      <c r="Y82" s="2"/>
      <c r="Z82" s="2"/>
    </row>
    <row r="83" spans="2:26" ht="12.75">
      <c r="B83" s="10" t="s">
        <v>57</v>
      </c>
      <c r="D83" s="39"/>
      <c r="T83" s="2"/>
      <c r="U83" s="2"/>
      <c r="V83" s="2"/>
      <c r="W83" s="2"/>
      <c r="X83" s="2"/>
      <c r="Y83" s="2"/>
      <c r="Z83" s="2"/>
    </row>
    <row r="84" spans="2:26" ht="12.75">
      <c r="B84" s="2" t="s">
        <v>54</v>
      </c>
      <c r="D84" s="39"/>
      <c r="H84" s="2" t="s">
        <v>50</v>
      </c>
      <c r="J84" s="4">
        <f>SUM(L84:S84)</f>
        <v>6091646.6061881194</v>
      </c>
      <c r="L84" s="4">
        <f>'Aggregatie volumes TD'!L246*'Berekening wegingsfactoren'!$J458</f>
        <v>76681.228815270078</v>
      </c>
      <c r="M84" s="4">
        <f>'Aggregatie volumes TD'!M246*'Berekening wegingsfactoren'!$J458</f>
        <v>122028.70506701879</v>
      </c>
      <c r="N84" s="4">
        <f>'Aggregatie volumes TD'!N246*'Berekening wegingsfactoren'!$J458</f>
        <v>1464461.7587070956</v>
      </c>
      <c r="O84" s="4">
        <f>'Aggregatie volumes TD'!O246*'Berekening wegingsfactoren'!$J458</f>
        <v>1994922.0559996886</v>
      </c>
      <c r="P84" s="4">
        <f>'Aggregatie volumes TD'!P246*'Berekening wegingsfactoren'!$J458</f>
        <v>61475.06727967054</v>
      </c>
      <c r="Q84" s="4">
        <f>'Aggregatie volumes TD'!Q246*'Berekening wegingsfactoren'!$J458</f>
        <v>1426342.5163980946</v>
      </c>
      <c r="R84" s="4">
        <f>'Aggregatie volumes TD'!R246*'Berekening wegingsfactoren'!$J458</f>
        <v>606313.88906168821</v>
      </c>
      <c r="S84" s="4">
        <f>'Aggregatie volumes TD'!S246*'Berekening wegingsfactoren'!$J458</f>
        <v>339421.38485959265</v>
      </c>
      <c r="T84" s="2"/>
      <c r="U84" s="2"/>
      <c r="V84" s="2"/>
      <c r="W84" s="2"/>
      <c r="X84" s="2"/>
      <c r="Y84" s="2"/>
      <c r="Z84" s="2"/>
    </row>
    <row r="85" spans="2:26" ht="12.75">
      <c r="B85" s="2" t="s">
        <v>61</v>
      </c>
      <c r="D85" s="39"/>
      <c r="H85" s="2" t="s">
        <v>50</v>
      </c>
      <c r="J85" s="4">
        <f>SUM(L85:S85)</f>
        <v>51725027.142771386</v>
      </c>
      <c r="L85" s="4">
        <f>'Aggregatie volumes TD'!L250*'Berekening wegingsfactoren'!$J459</f>
        <v>585140.21869618713</v>
      </c>
      <c r="M85" s="4">
        <f>'Aggregatie volumes TD'!M250*'Berekening wegingsfactoren'!$J459</f>
        <v>1170909.2260948198</v>
      </c>
      <c r="N85" s="4">
        <f>'Aggregatie volumes TD'!N250*'Berekening wegingsfactoren'!$J459</f>
        <v>12668504.442619044</v>
      </c>
      <c r="O85" s="4">
        <f>'Aggregatie volumes TD'!O250*'Berekening wegingsfactoren'!$J459</f>
        <v>15148829.235135455</v>
      </c>
      <c r="P85" s="4">
        <f>'Aggregatie volumes TD'!P250*'Berekening wegingsfactoren'!$J459</f>
        <v>557938.01943755674</v>
      </c>
      <c r="Q85" s="4">
        <f>'Aggregatie volumes TD'!Q250*'Berekening wegingsfactoren'!$J459</f>
        <v>12757029.952593205</v>
      </c>
      <c r="R85" s="4">
        <f>'Aggregatie volumes TD'!R250*'Berekening wegingsfactoren'!$J459</f>
        <v>6064644.034216335</v>
      </c>
      <c r="S85" s="4">
        <f>'Aggregatie volumes TD'!S250*'Berekening wegingsfactoren'!$J459</f>
        <v>2772032.0139787779</v>
      </c>
      <c r="T85" s="2"/>
      <c r="U85" s="2"/>
      <c r="V85" s="2"/>
      <c r="W85" s="2"/>
      <c r="X85" s="2"/>
      <c r="Y85" s="2"/>
      <c r="Z85" s="2"/>
    </row>
    <row r="86" spans="2:26" ht="12.75">
      <c r="D86" s="39"/>
      <c r="T86" s="2"/>
      <c r="U86" s="2"/>
      <c r="V86" s="2"/>
      <c r="W86" s="2"/>
      <c r="X86" s="2"/>
      <c r="Y86" s="2"/>
      <c r="Z86" s="2"/>
    </row>
    <row r="87" spans="2:26" ht="12.75">
      <c r="B87" s="10" t="s">
        <v>161</v>
      </c>
      <c r="D87" s="39"/>
      <c r="H87" s="2" t="s">
        <v>50</v>
      </c>
      <c r="J87" s="19">
        <f>SUM(L87:S87)</f>
        <v>726451687.13143194</v>
      </c>
      <c r="L87" s="4">
        <f>SUM(L76:L77,L80:L81,L84:L85)</f>
        <v>14154192.520284548</v>
      </c>
      <c r="M87" s="4">
        <f t="shared" ref="M87:S87" si="6">SUM(M76:M77,M80:M81,M84:M85)</f>
        <v>18917264.130583338</v>
      </c>
      <c r="N87" s="4">
        <f t="shared" si="6"/>
        <v>189311760.16180661</v>
      </c>
      <c r="O87" s="4">
        <f t="shared" si="6"/>
        <v>249272916.19116652</v>
      </c>
      <c r="P87" s="4">
        <f t="shared" si="6"/>
        <v>10475303.169206725</v>
      </c>
      <c r="Q87" s="4">
        <f t="shared" si="6"/>
        <v>189919163.61694482</v>
      </c>
      <c r="R87" s="4">
        <f t="shared" si="6"/>
        <v>12672490.718917128</v>
      </c>
      <c r="S87" s="4">
        <f t="shared" si="6"/>
        <v>41728596.622522198</v>
      </c>
      <c r="T87" s="2"/>
      <c r="U87" s="2"/>
      <c r="V87" s="2"/>
      <c r="W87" s="2"/>
      <c r="X87" s="2"/>
      <c r="Y87" s="2"/>
      <c r="Z87" s="2"/>
    </row>
    <row r="88" spans="2:26" ht="12.75">
      <c r="J88" s="2"/>
      <c r="K88" s="2"/>
      <c r="L88" s="2"/>
      <c r="M88" s="2"/>
      <c r="N88" s="2"/>
      <c r="O88" s="2"/>
      <c r="P88" s="2"/>
      <c r="Q88" s="2"/>
      <c r="R88" s="2"/>
      <c r="S88" s="2"/>
      <c r="T88" s="2"/>
      <c r="U88" s="2"/>
      <c r="V88" s="2"/>
      <c r="W88" s="2"/>
      <c r="X88" s="2"/>
      <c r="Y88" s="2"/>
      <c r="Z88" s="2"/>
    </row>
    <row r="89" spans="2:26" ht="12.75">
      <c r="J89" s="2"/>
      <c r="K89" s="2"/>
      <c r="L89" s="108" t="s">
        <v>1</v>
      </c>
      <c r="M89" s="108" t="s">
        <v>225</v>
      </c>
      <c r="N89" s="108" t="s">
        <v>183</v>
      </c>
      <c r="O89" s="108" t="s">
        <v>2</v>
      </c>
      <c r="P89" s="108" t="s">
        <v>3</v>
      </c>
      <c r="Q89" s="108" t="s">
        <v>4</v>
      </c>
      <c r="R89" s="108" t="s">
        <v>5</v>
      </c>
      <c r="S89" s="2"/>
      <c r="T89" s="2"/>
      <c r="U89" s="2"/>
      <c r="V89" s="2"/>
      <c r="W89" s="2"/>
      <c r="X89" s="2"/>
      <c r="Y89" s="2"/>
      <c r="Z89" s="2"/>
    </row>
    <row r="90" spans="2:26" ht="12.75">
      <c r="B90" s="10" t="s">
        <v>182</v>
      </c>
      <c r="J90" s="19">
        <f>SUM(L90:S90)</f>
        <v>726451687.13143194</v>
      </c>
      <c r="K90" s="2"/>
      <c r="L90" s="54">
        <f>L87</f>
        <v>14154192.520284548</v>
      </c>
      <c r="M90" s="54">
        <f>M87</f>
        <v>18917264.130583338</v>
      </c>
      <c r="N90" s="55">
        <f>N87+S87</f>
        <v>231040356.78432882</v>
      </c>
      <c r="O90" s="54">
        <f>O87</f>
        <v>249272916.19116652</v>
      </c>
      <c r="P90" s="54">
        <f t="shared" ref="P90:R90" si="7">P87</f>
        <v>10475303.169206725</v>
      </c>
      <c r="Q90" s="54">
        <f t="shared" si="7"/>
        <v>189919163.61694482</v>
      </c>
      <c r="R90" s="54">
        <f t="shared" si="7"/>
        <v>12672490.718917128</v>
      </c>
      <c r="S90" s="2"/>
      <c r="T90" s="2"/>
      <c r="U90" s="2"/>
      <c r="V90" s="2"/>
      <c r="W90" s="2"/>
      <c r="X90" s="2"/>
      <c r="Y90" s="2"/>
      <c r="Z90" s="2"/>
    </row>
    <row r="92" spans="2:26" ht="12.75">
      <c r="N92" s="14"/>
      <c r="T92" s="2"/>
      <c r="U92" s="2"/>
      <c r="V92" s="2"/>
      <c r="W92" s="2"/>
      <c r="X92" s="2"/>
      <c r="Y92" s="2"/>
      <c r="Z92" s="2"/>
    </row>
    <row r="93" spans="2:26" s="5" customFormat="1" ht="12.75">
      <c r="B93" s="5" t="s">
        <v>166</v>
      </c>
      <c r="H93" s="5" t="s">
        <v>0</v>
      </c>
      <c r="J93" s="13" t="s">
        <v>6</v>
      </c>
      <c r="K93" s="13"/>
      <c r="L93" s="13" t="s">
        <v>1</v>
      </c>
      <c r="M93" s="13" t="s">
        <v>225</v>
      </c>
      <c r="N93" s="13" t="s">
        <v>51</v>
      </c>
      <c r="O93" s="13" t="s">
        <v>2</v>
      </c>
      <c r="P93" s="13" t="s">
        <v>3</v>
      </c>
      <c r="Q93" s="13" t="s">
        <v>4</v>
      </c>
      <c r="R93" s="13" t="s">
        <v>5</v>
      </c>
      <c r="S93" s="13" t="s">
        <v>22</v>
      </c>
      <c r="T93" s="13"/>
      <c r="U93" s="13"/>
      <c r="V93" s="13"/>
      <c r="W93" s="13"/>
      <c r="X93" s="13"/>
      <c r="Y93" s="13"/>
      <c r="Z93" s="13"/>
    </row>
    <row r="95" spans="2:26">
      <c r="B95" s="10" t="s">
        <v>127</v>
      </c>
    </row>
    <row r="97" spans="2:26">
      <c r="B97" s="10" t="s">
        <v>159</v>
      </c>
    </row>
    <row r="98" spans="2:26">
      <c r="B98" s="2" t="s">
        <v>54</v>
      </c>
      <c r="H98" s="2" t="s">
        <v>50</v>
      </c>
      <c r="J98" s="4">
        <f>SUM(L98:S98)</f>
        <v>127153509.81102988</v>
      </c>
      <c r="L98" s="4">
        <f>'Berekening rekenvolumes'!L13*'Berekening wegingsfactoren'!$J450</f>
        <v>2488207.812136427</v>
      </c>
      <c r="M98" s="4">
        <f>'Berekening rekenvolumes'!M13*'Berekening wegingsfactoren'!$J450</f>
        <v>3384747.0049288459</v>
      </c>
      <c r="N98" s="4">
        <f>'Berekening rekenvolumes'!N13*'Berekening wegingsfactoren'!$J450</f>
        <v>32768416.972393826</v>
      </c>
      <c r="O98" s="4">
        <f>'Berekening rekenvolumes'!O13*'Berekening wegingsfactoren'!$J450</f>
        <v>44342723.954097748</v>
      </c>
      <c r="P98" s="4">
        <f>'Berekening rekenvolumes'!P13*'Berekening wegingsfactoren'!$J450</f>
        <v>1841201.0195146592</v>
      </c>
      <c r="Q98" s="4">
        <f>'Berekening rekenvolumes'!Q13*'Berekening wegingsfactoren'!$J450</f>
        <v>34258312.93315918</v>
      </c>
      <c r="R98" s="4">
        <f>'Berekening rekenvolumes'!R13*'Berekening wegingsfactoren'!$J450</f>
        <v>923489.92598621722</v>
      </c>
      <c r="S98" s="4">
        <f>'Berekening rekenvolumes'!S13*'Berekening wegingsfactoren'!$J450</f>
        <v>7146410.1888129842</v>
      </c>
      <c r="U98" s="11" t="s">
        <v>213</v>
      </c>
    </row>
    <row r="99" spans="2:26">
      <c r="B99" s="2" t="s">
        <v>55</v>
      </c>
      <c r="H99" s="2" t="s">
        <v>50</v>
      </c>
      <c r="J99" s="4">
        <f>SUM(L99:S99)</f>
        <v>496413307.99199831</v>
      </c>
      <c r="L99" s="4">
        <f>'Berekening rekenvolumes'!L14*'Berekening wegingsfactoren'!$J451</f>
        <v>10399837.601660565</v>
      </c>
      <c r="M99" s="4">
        <f>'Berekening rekenvolumes'!M14*'Berekening wegingsfactoren'!$J451</f>
        <v>13394257.147839105</v>
      </c>
      <c r="N99" s="4">
        <f>'Berekening rekenvolumes'!N14*'Berekening wegingsfactoren'!$J451</f>
        <v>131139284.02339029</v>
      </c>
      <c r="O99" s="4">
        <f>'Berekening rekenvolumes'!O14*'Berekening wegingsfactoren'!$J451</f>
        <v>172720493.78919211</v>
      </c>
      <c r="P99" s="4">
        <f>'Berekening rekenvolumes'!P14*'Berekening wegingsfactoren'!$J451</f>
        <v>7517338.3720602896</v>
      </c>
      <c r="Q99" s="4">
        <f>'Berekening rekenvolumes'!Q14*'Berekening wegingsfactoren'!$J451</f>
        <v>128577366.27509136</v>
      </c>
      <c r="R99" s="4">
        <f>'Berekening rekenvolumes'!R14*'Berekening wegingsfactoren'!$J451</f>
        <v>3630060.778563845</v>
      </c>
      <c r="S99" s="4">
        <f>'Berekening rekenvolumes'!S14*'Berekening wegingsfactoren'!$J451</f>
        <v>29034670.004200738</v>
      </c>
    </row>
    <row r="101" spans="2:26">
      <c r="B101" s="10" t="s">
        <v>160</v>
      </c>
    </row>
    <row r="102" spans="2:26">
      <c r="B102" s="2" t="s">
        <v>54</v>
      </c>
      <c r="H102" s="2" t="s">
        <v>50</v>
      </c>
      <c r="J102" s="4">
        <f>SUM(L102:S102)</f>
        <v>512061.15154335008</v>
      </c>
      <c r="L102" s="4">
        <f>'Berekening rekenvolumes'!L17*'Berekening wegingsfactoren'!$J454</f>
        <v>8854.3562408651342</v>
      </c>
      <c r="M102" s="4">
        <f>'Berekening rekenvolumes'!M17*'Berekening wegingsfactoren'!$J454</f>
        <v>9948.7847531716743</v>
      </c>
      <c r="N102" s="4">
        <f>'Berekening rekenvolumes'!N17*'Berekening wegingsfactoren'!$J454</f>
        <v>129753.56106116448</v>
      </c>
      <c r="O102" s="4">
        <f>'Berekening rekenvolumes'!O17*'Berekening wegingsfactoren'!$J454</f>
        <v>178256.80127076071</v>
      </c>
      <c r="P102" s="4">
        <f>'Berekening rekenvolumes'!P17*'Berekening wegingsfactoren'!$J454</f>
        <v>6089.6591986929188</v>
      </c>
      <c r="Q102" s="4">
        <f>'Berekening rekenvolumes'!Q17*'Berekening wegingsfactoren'!$J454</f>
        <v>137471.07946400429</v>
      </c>
      <c r="R102" s="4">
        <f>'Berekening rekenvolumes'!R17*'Berekening wegingsfactoren'!$J454</f>
        <v>12424.240662536437</v>
      </c>
      <c r="S102" s="4">
        <f>'Berekening rekenvolumes'!S17*'Berekening wegingsfactoren'!$J454</f>
        <v>29262.668892154419</v>
      </c>
    </row>
    <row r="103" spans="2:26">
      <c r="B103" s="2" t="s">
        <v>55</v>
      </c>
      <c r="H103" s="2" t="s">
        <v>50</v>
      </c>
      <c r="J103" s="4">
        <f>SUM(L103:S103)</f>
        <v>46294796.907920614</v>
      </c>
      <c r="L103" s="4">
        <f>'Berekening rekenvolumes'!L18*'Berekening wegingsfactoren'!$J455</f>
        <v>728670.0476019748</v>
      </c>
      <c r="M103" s="4">
        <f>'Berekening rekenvolumes'!M18*'Berekening wegingsfactoren'!$J455</f>
        <v>838273.92768236494</v>
      </c>
      <c r="N103" s="4">
        <f>'Berekening rekenvolumes'!N18*'Berekening wegingsfactoren'!$J455</f>
        <v>11818956.722261792</v>
      </c>
      <c r="O103" s="4">
        <f>'Berekening rekenvolumes'!O18*'Berekening wegingsfactoren'!$J455</f>
        <v>15374034.807692619</v>
      </c>
      <c r="P103" s="4">
        <f>'Berekening rekenvolumes'!P18*'Berekening wegingsfactoren'!$J455</f>
        <v>498464.54256049992</v>
      </c>
      <c r="Q103" s="4">
        <f>'Berekening rekenvolumes'!Q18*'Berekening wegingsfactoren'!$J455</f>
        <v>13269682.370928682</v>
      </c>
      <c r="R103" s="4">
        <f>'Berekening rekenvolumes'!R18*'Berekening wegingsfactoren'!$J455</f>
        <v>1421341.8757251031</v>
      </c>
      <c r="S103" s="4">
        <f>'Berekening rekenvolumes'!S18*'Berekening wegingsfactoren'!$J455</f>
        <v>2345372.6134675769</v>
      </c>
    </row>
    <row r="105" spans="2:26">
      <c r="B105" s="10" t="s">
        <v>57</v>
      </c>
    </row>
    <row r="106" spans="2:26">
      <c r="B106" s="2" t="s">
        <v>54</v>
      </c>
      <c r="H106" s="2" t="s">
        <v>50</v>
      </c>
      <c r="J106" s="4">
        <f>SUM(L106:S106)</f>
        <v>6112031.0288638575</v>
      </c>
      <c r="L106" s="4">
        <f>'Berekening rekenvolumes'!L21*'Berekening wegingsfactoren'!$J458</f>
        <v>77822.31852978302</v>
      </c>
      <c r="M106" s="4">
        <f>'Berekening rekenvolumes'!M21*'Berekening wegingsfactoren'!$J458</f>
        <v>122910.76711490603</v>
      </c>
      <c r="N106" s="4">
        <f>'Berekening rekenvolumes'!N21*'Berekening wegingsfactoren'!$J458</f>
        <v>1469677.3198834991</v>
      </c>
      <c r="O106" s="4">
        <f>'Berekening rekenvolumes'!O21*'Berekening wegingsfactoren'!$J458</f>
        <v>1986517.8526666642</v>
      </c>
      <c r="P106" s="4">
        <f>'Berekening rekenvolumes'!P21*'Berekening wegingsfactoren'!$J458</f>
        <v>61696.438684286055</v>
      </c>
      <c r="Q106" s="4">
        <f>'Berekening rekenvolumes'!Q21*'Berekening wegingsfactoren'!$J458</f>
        <v>1435319.8218826256</v>
      </c>
      <c r="R106" s="4">
        <f>'Berekening rekenvolumes'!R21*'Berekening wegingsfactoren'!$J458</f>
        <v>619191.63421302964</v>
      </c>
      <c r="S106" s="4">
        <f>'Berekening rekenvolumes'!S21*'Berekening wegingsfactoren'!$J458</f>
        <v>338894.87588906346</v>
      </c>
    </row>
    <row r="107" spans="2:26">
      <c r="B107" s="2" t="s">
        <v>61</v>
      </c>
      <c r="H107" s="2" t="s">
        <v>50</v>
      </c>
      <c r="J107" s="4">
        <f>SUM(L107:S107)</f>
        <v>52173854.368457757</v>
      </c>
      <c r="L107" s="4">
        <f>'Berekening rekenvolumes'!L25*'Berekening wegingsfactoren'!$J459</f>
        <v>598096.77455322922</v>
      </c>
      <c r="M107" s="4">
        <f>'Berekening rekenvolumes'!M25*'Berekening wegingsfactoren'!$J459</f>
        <v>1213752.9743638206</v>
      </c>
      <c r="N107" s="4">
        <f>'Berekening rekenvolumes'!N25*'Berekening wegingsfactoren'!$J459</f>
        <v>12942512.805677263</v>
      </c>
      <c r="O107" s="4">
        <f>'Berekening rekenvolumes'!O25*'Berekening wegingsfactoren'!$J459</f>
        <v>15115830.862036107</v>
      </c>
      <c r="P107" s="4">
        <f>'Berekening rekenvolumes'!P25*'Berekening wegingsfactoren'!$J459</f>
        <v>571580.49772616534</v>
      </c>
      <c r="Q107" s="4">
        <f>'Berekening rekenvolumes'!Q25*'Berekening wegingsfactoren'!$J459</f>
        <v>12693617.348993031</v>
      </c>
      <c r="R107" s="4">
        <f>'Berekening rekenvolumes'!R25*'Berekening wegingsfactoren'!$J459</f>
        <v>6161675.4314697115</v>
      </c>
      <c r="S107" s="4">
        <f>'Berekening rekenvolumes'!S25*'Berekening wegingsfactoren'!$J459</f>
        <v>2876787.6736384365</v>
      </c>
    </row>
    <row r="110" spans="2:26" ht="12.75">
      <c r="B110" s="10" t="s">
        <v>176</v>
      </c>
      <c r="H110" s="2" t="s">
        <v>50</v>
      </c>
      <c r="J110" s="19">
        <f>SUM(L110:S110)</f>
        <v>728659561.25981367</v>
      </c>
      <c r="L110" s="4">
        <f t="shared" ref="L110:S110" si="8">SUM(L98:L99,L102:L103,L106:L107)</f>
        <v>14301488.910722844</v>
      </c>
      <c r="M110" s="4">
        <f t="shared" si="8"/>
        <v>18963890.606682211</v>
      </c>
      <c r="N110" s="4">
        <f t="shared" si="8"/>
        <v>190268601.40466782</v>
      </c>
      <c r="O110" s="4">
        <f t="shared" si="8"/>
        <v>249717858.06695601</v>
      </c>
      <c r="P110" s="4">
        <f t="shared" si="8"/>
        <v>10496370.529744592</v>
      </c>
      <c r="Q110" s="4">
        <f t="shared" si="8"/>
        <v>190371769.82951891</v>
      </c>
      <c r="R110" s="4">
        <f t="shared" si="8"/>
        <v>12768183.886620443</v>
      </c>
      <c r="S110" s="4">
        <f t="shared" si="8"/>
        <v>41771398.024900943</v>
      </c>
      <c r="T110" s="2"/>
      <c r="U110" s="2"/>
      <c r="V110" s="2"/>
      <c r="W110" s="2"/>
      <c r="X110" s="2"/>
      <c r="Y110" s="2"/>
      <c r="Z110" s="2"/>
    </row>
    <row r="113" spans="2:26" ht="12.75">
      <c r="B113" s="10" t="s">
        <v>128</v>
      </c>
      <c r="T113" s="2"/>
      <c r="U113" s="2"/>
      <c r="V113" s="2"/>
      <c r="W113" s="2"/>
      <c r="X113" s="2"/>
      <c r="Y113" s="2"/>
      <c r="Z113" s="2"/>
    </row>
    <row r="115" spans="2:26" ht="12.75">
      <c r="B115" s="10" t="s">
        <v>167</v>
      </c>
      <c r="T115" s="2"/>
      <c r="U115" s="2"/>
      <c r="V115" s="2"/>
      <c r="W115" s="2"/>
      <c r="X115" s="2"/>
      <c r="Y115" s="2"/>
      <c r="Z115" s="2"/>
    </row>
    <row r="116" spans="2:26" ht="12.75">
      <c r="B116" s="2" t="s">
        <v>168</v>
      </c>
      <c r="H116" s="2" t="s">
        <v>50</v>
      </c>
      <c r="J116" s="4">
        <f>SUM(L116:S116)</f>
        <v>140121958.06712121</v>
      </c>
      <c r="L116" s="4">
        <f>SUMPRODUCT('Berekening wegingsfactoren'!$J$469:$J$506,'Berekening rekenvolumes'!L34:L71)</f>
        <v>2737580.8735675998</v>
      </c>
      <c r="M116" s="4">
        <f>SUMPRODUCT('Berekening wegingsfactoren'!$J$469:$J$506,'Berekening rekenvolumes'!M34:M71)</f>
        <v>3702496.6479611876</v>
      </c>
      <c r="N116" s="4">
        <f>SUMPRODUCT('Berekening wegingsfactoren'!$J$469:$J$506,'Berekening rekenvolumes'!N34:N71)</f>
        <v>36128075.355663285</v>
      </c>
      <c r="O116" s="4">
        <f>SUMPRODUCT('Berekening wegingsfactoren'!$J$469:$J$506,'Berekening rekenvolumes'!O34:O71)</f>
        <v>48807327.660761163</v>
      </c>
      <c r="P116" s="4">
        <f>SUMPRODUCT('Berekening wegingsfactoren'!$J$469:$J$506,'Berekening rekenvolumes'!P34:P71)</f>
        <v>2022435.3671462901</v>
      </c>
      <c r="Q116" s="4">
        <f>SUMPRODUCT('Berekening wegingsfactoren'!$J$469:$J$506,'Berekening rekenvolumes'!Q34:Q71)</f>
        <v>37628263.975883707</v>
      </c>
      <c r="R116" s="4">
        <f>SUMPRODUCT('Berekening wegingsfactoren'!$J$469:$J$506,'Berekening rekenvolumes'!R34:R71)</f>
        <v>1181028.4213606429</v>
      </c>
      <c r="S116" s="4">
        <f>SUMPRODUCT('Berekening wegingsfactoren'!$J$469:$J$506,'Berekening rekenvolumes'!W34:W71)</f>
        <v>7914749.7647773614</v>
      </c>
      <c r="T116" s="2"/>
      <c r="V116" s="2"/>
      <c r="W116" s="2"/>
      <c r="X116" s="2"/>
      <c r="Y116" s="2"/>
      <c r="Z116" s="2"/>
    </row>
    <row r="118" spans="2:26" ht="12.75">
      <c r="B118" s="10" t="s">
        <v>169</v>
      </c>
      <c r="T118" s="2"/>
      <c r="V118" s="2"/>
      <c r="W118" s="2"/>
      <c r="X118" s="2"/>
      <c r="Y118" s="2"/>
      <c r="Z118" s="2"/>
    </row>
    <row r="119" spans="2:26" ht="12.75">
      <c r="B119" s="2" t="s">
        <v>170</v>
      </c>
      <c r="H119" s="2" t="s">
        <v>50</v>
      </c>
      <c r="J119" s="4">
        <f>SUM(L119:S119)</f>
        <v>33721183.271222852</v>
      </c>
      <c r="L119" s="4">
        <f>SUMPRODUCT('Berekening rekenvolumes'!L80:L89,'Berekening wegingsfactoren'!$J$515:$J$524)+SUMPRODUCT('Berekening rekenvolumes'!L112:L133,'Berekening wegingsfactoren'!$J$547:$J$568)</f>
        <v>618312.36319479975</v>
      </c>
      <c r="M119" s="4">
        <f>SUMPRODUCT('Berekening rekenvolumes'!M80:M89,'Berekening wegingsfactoren'!$J$515:$J$524)+SUMPRODUCT('Berekening rekenvolumes'!M112:M133,'Berekening wegingsfactoren'!$J$547:$J$568)</f>
        <v>1008734.8404854448</v>
      </c>
      <c r="N119" s="4">
        <f>SUMPRODUCT('Berekening rekenvolumes'!N80:N89,'Berekening wegingsfactoren'!$J$515:$J$524)+SUMPRODUCT('Berekening rekenvolumes'!N112:N133,'Berekening wegingsfactoren'!$J$547:$J$568)</f>
        <v>7981585.7157283612</v>
      </c>
      <c r="O119" s="4">
        <f>SUMPRODUCT('Berekening rekenvolumes'!O80:O89,'Berekening wegingsfactoren'!$J$515:$J$524)+SUMPRODUCT('Berekening rekenvolumes'!O112:O133,'Berekening wegingsfactoren'!$J$547:$J$568)</f>
        <v>12774860.586088341</v>
      </c>
      <c r="P119" s="4">
        <f>SUMPRODUCT('Berekening rekenvolumes'!P80:P89,'Berekening wegingsfactoren'!$J$515:$J$524)+SUMPRODUCT('Berekening rekenvolumes'!P112:P133,'Berekening wegingsfactoren'!$J$547:$J$568)</f>
        <v>505110.33527322178</v>
      </c>
      <c r="Q119" s="4">
        <f>SUMPRODUCT('Berekening rekenvolumes'!Q80:Q89,'Berekening wegingsfactoren'!$J$515:$J$524)+SUMPRODUCT('Berekening rekenvolumes'!Q112:Q133,'Berekening wegingsfactoren'!$J$547:$J$568)</f>
        <v>7884081.3070751932</v>
      </c>
      <c r="R119" s="4">
        <f>SUMPRODUCT('Berekening rekenvolumes'!R80:R89,'Berekening wegingsfactoren'!$J$515:$J$524)+SUMPRODUCT('Berekening rekenvolumes'!R112:R133,'Berekening wegingsfactoren'!$J$547:$J$568)</f>
        <v>408275.78030281392</v>
      </c>
      <c r="S119" s="4">
        <f>SUMPRODUCT('Berekening rekenvolumes'!W80:W89,'Berekening wegingsfactoren'!$J$515:$J$524)+SUMPRODUCT('Berekening rekenvolumes'!W112:W133,'Berekening wegingsfactoren'!$J$547:$J$568)</f>
        <v>2540222.3430746687</v>
      </c>
      <c r="T119" s="2"/>
      <c r="V119" s="2"/>
      <c r="W119" s="2"/>
      <c r="X119" s="2"/>
      <c r="Y119" s="2"/>
      <c r="Z119" s="2"/>
    </row>
    <row r="121" spans="2:26">
      <c r="B121" s="10" t="s">
        <v>171</v>
      </c>
    </row>
    <row r="122" spans="2:26">
      <c r="B122" s="2" t="s">
        <v>172</v>
      </c>
      <c r="H122" s="2" t="s">
        <v>50</v>
      </c>
      <c r="J122" s="4">
        <f>SUM(L122:S122)</f>
        <v>1710652.4298634809</v>
      </c>
      <c r="L122" s="4">
        <f>SUMPRODUCT('Berekening rekenvolumes'!L96:L105,'Berekening wegingsfactoren'!$J$531:$J$540)</f>
        <v>65700.64235272276</v>
      </c>
      <c r="M122" s="4">
        <f>SUMPRODUCT('Berekening rekenvolumes'!M96:M105,'Berekening wegingsfactoren'!$J$531:$J$540)</f>
        <v>46352.410819881392</v>
      </c>
      <c r="N122" s="4">
        <f>SUMPRODUCT('Berekening rekenvolumes'!N96:N105,'Berekening wegingsfactoren'!$J$531:$J$540)</f>
        <v>552519.56239873916</v>
      </c>
      <c r="O122" s="4">
        <f>SUMPRODUCT('Berekening rekenvolumes'!O96:O105,'Berekening wegingsfactoren'!$J$531:$J$540)</f>
        <v>577216.76564329898</v>
      </c>
      <c r="P122" s="4">
        <f>SUMPRODUCT('Berekening rekenvolumes'!P96:P105,'Berekening wegingsfactoren'!$J$531:$J$540)</f>
        <v>47116.578209657302</v>
      </c>
      <c r="Q122" s="4">
        <f>SUMPRODUCT('Berekening rekenvolumes'!Q96:Q105,'Berekening wegingsfactoren'!$J$531:$J$540)</f>
        <v>302780.95268737909</v>
      </c>
      <c r="R122" s="4">
        <f>SUMPRODUCT('Berekening rekenvolumes'!R96:R105,'Berekening wegingsfactoren'!$J$531:$J$540)</f>
        <v>9051.7607153982863</v>
      </c>
      <c r="S122" s="4">
        <f>SUMPRODUCT('Berekening rekenvolumes'!W96:W105,'Berekening wegingsfactoren'!$J$531:$J$540)</f>
        <v>109913.75703640403</v>
      </c>
    </row>
    <row r="123" spans="2:26">
      <c r="B123" s="2" t="s">
        <v>173</v>
      </c>
      <c r="H123" s="2" t="s">
        <v>50</v>
      </c>
      <c r="J123" s="4">
        <f>SUM(L123:S123)</f>
        <v>0</v>
      </c>
      <c r="L123" s="31"/>
      <c r="M123" s="31"/>
      <c r="N123" s="31"/>
      <c r="O123" s="31"/>
      <c r="P123" s="31"/>
      <c r="Q123" s="31"/>
      <c r="R123" s="31"/>
      <c r="S123" s="31"/>
    </row>
    <row r="125" spans="2:26">
      <c r="B125" s="10" t="s">
        <v>175</v>
      </c>
      <c r="H125" s="2" t="s">
        <v>50</v>
      </c>
      <c r="J125" s="19">
        <f>SUM(L125:S125)</f>
        <v>175553793.76820758</v>
      </c>
      <c r="L125" s="4">
        <f t="shared" ref="L125:S125" si="9">SUM(L116,L119,L122)</f>
        <v>3421593.8791151224</v>
      </c>
      <c r="M125" s="4">
        <f t="shared" si="9"/>
        <v>4757583.899266514</v>
      </c>
      <c r="N125" s="4">
        <f t="shared" si="9"/>
        <v>44662180.633790381</v>
      </c>
      <c r="O125" s="4">
        <f t="shared" si="9"/>
        <v>62159405.012492806</v>
      </c>
      <c r="P125" s="4">
        <f t="shared" si="9"/>
        <v>2574662.2806291692</v>
      </c>
      <c r="Q125" s="4">
        <f t="shared" si="9"/>
        <v>45815126.235646285</v>
      </c>
      <c r="R125" s="4">
        <f t="shared" si="9"/>
        <v>1598355.9623788551</v>
      </c>
      <c r="S125" s="4">
        <f t="shared" si="9"/>
        <v>10564885.864888435</v>
      </c>
    </row>
    <row r="126" spans="2:26">
      <c r="L126" s="48"/>
      <c r="M126" s="48"/>
      <c r="N126" s="48"/>
      <c r="O126" s="48"/>
      <c r="P126" s="48"/>
      <c r="Q126" s="48"/>
      <c r="R126" s="48"/>
      <c r="S126" s="48"/>
    </row>
    <row r="127" spans="2:26">
      <c r="B127" s="10" t="s">
        <v>174</v>
      </c>
      <c r="H127" s="2" t="s">
        <v>50</v>
      </c>
      <c r="J127" s="19">
        <f>SUM(L127:S127)</f>
        <v>904213355.02802122</v>
      </c>
      <c r="L127" s="4">
        <f t="shared" ref="L127:S127" si="10">L110+L125</f>
        <v>17723082.789837968</v>
      </c>
      <c r="M127" s="4">
        <f t="shared" si="10"/>
        <v>23721474.505948726</v>
      </c>
      <c r="N127" s="4">
        <f t="shared" si="10"/>
        <v>234930782.0384582</v>
      </c>
      <c r="O127" s="4">
        <f t="shared" si="10"/>
        <v>311877263.07944882</v>
      </c>
      <c r="P127" s="4">
        <f t="shared" si="10"/>
        <v>13071032.810373761</v>
      </c>
      <c r="Q127" s="4">
        <f t="shared" si="10"/>
        <v>236186896.06516519</v>
      </c>
      <c r="R127" s="4">
        <f t="shared" si="10"/>
        <v>14366539.848999299</v>
      </c>
      <c r="S127" s="4">
        <f t="shared" si="10"/>
        <v>52336283.88978938</v>
      </c>
    </row>
    <row r="131" spans="2:26" s="5" customFormat="1" ht="12.75">
      <c r="B131" s="5" t="s">
        <v>177</v>
      </c>
      <c r="H131" s="5" t="s">
        <v>0</v>
      </c>
      <c r="J131" s="13" t="s">
        <v>6</v>
      </c>
      <c r="K131" s="13"/>
      <c r="L131" s="13" t="s">
        <v>1</v>
      </c>
      <c r="M131" s="13" t="s">
        <v>225</v>
      </c>
      <c r="N131" s="13" t="s">
        <v>183</v>
      </c>
      <c r="O131" s="13" t="s">
        <v>2</v>
      </c>
      <c r="P131" s="13" t="s">
        <v>3</v>
      </c>
      <c r="Q131" s="13" t="s">
        <v>4</v>
      </c>
      <c r="R131" s="13" t="s">
        <v>5</v>
      </c>
      <c r="S131" s="13" t="s">
        <v>22</v>
      </c>
      <c r="T131" s="13"/>
      <c r="U131" s="13"/>
      <c r="V131" s="13"/>
      <c r="W131" s="13"/>
      <c r="X131" s="13"/>
      <c r="Y131" s="13"/>
      <c r="Z131" s="13"/>
    </row>
    <row r="133" spans="2:26">
      <c r="B133" s="10" t="s">
        <v>127</v>
      </c>
    </row>
    <row r="135" spans="2:26" ht="12.75">
      <c r="B135" s="10" t="s">
        <v>159</v>
      </c>
      <c r="S135" s="2"/>
      <c r="T135" s="2"/>
      <c r="U135" s="2"/>
      <c r="V135" s="2"/>
      <c r="W135" s="2"/>
      <c r="X135" s="2"/>
      <c r="Y135" s="2"/>
      <c r="Z135" s="2"/>
    </row>
    <row r="136" spans="2:26" ht="12.75">
      <c r="B136" s="2" t="s">
        <v>54</v>
      </c>
      <c r="H136" s="2" t="s">
        <v>50</v>
      </c>
      <c r="J136" s="4">
        <f>SUM(L136:S136)</f>
        <v>127153509.8110299</v>
      </c>
      <c r="L136" s="16">
        <f>L98</f>
        <v>2488207.812136427</v>
      </c>
      <c r="M136" s="16">
        <f>M98</f>
        <v>3384747.0049288459</v>
      </c>
      <c r="N136" s="4">
        <f>N98+S98</f>
        <v>39914827.161206812</v>
      </c>
      <c r="O136" s="16">
        <f t="shared" ref="O136:R137" si="11">O98</f>
        <v>44342723.954097748</v>
      </c>
      <c r="P136" s="16">
        <f t="shared" si="11"/>
        <v>1841201.0195146592</v>
      </c>
      <c r="Q136" s="16">
        <f t="shared" si="11"/>
        <v>34258312.93315918</v>
      </c>
      <c r="R136" s="16">
        <f t="shared" si="11"/>
        <v>923489.92598621722</v>
      </c>
      <c r="S136" s="2"/>
      <c r="T136" s="2"/>
      <c r="U136" s="11" t="s">
        <v>213</v>
      </c>
      <c r="V136" s="2"/>
      <c r="W136" s="2"/>
      <c r="X136" s="2"/>
      <c r="Y136" s="2"/>
      <c r="Z136" s="2"/>
    </row>
    <row r="137" spans="2:26" ht="12.75">
      <c r="B137" s="2" t="s">
        <v>55</v>
      </c>
      <c r="H137" s="2" t="s">
        <v>50</v>
      </c>
      <c r="J137" s="4">
        <f>SUM(L137:S137)</f>
        <v>496413307.99199831</v>
      </c>
      <c r="L137" s="16">
        <f>L99</f>
        <v>10399837.601660565</v>
      </c>
      <c r="M137" s="16">
        <f>M99</f>
        <v>13394257.147839105</v>
      </c>
      <c r="N137" s="4">
        <f>N99+S99</f>
        <v>160173954.02759102</v>
      </c>
      <c r="O137" s="16">
        <f t="shared" si="11"/>
        <v>172720493.78919211</v>
      </c>
      <c r="P137" s="16">
        <f t="shared" si="11"/>
        <v>7517338.3720602896</v>
      </c>
      <c r="Q137" s="16">
        <f t="shared" si="11"/>
        <v>128577366.27509136</v>
      </c>
      <c r="R137" s="16">
        <f t="shared" si="11"/>
        <v>3630060.778563845</v>
      </c>
      <c r="S137" s="2"/>
      <c r="T137" s="2"/>
      <c r="U137" s="2"/>
      <c r="V137" s="2"/>
      <c r="W137" s="2"/>
      <c r="X137" s="2"/>
      <c r="Y137" s="2"/>
      <c r="Z137" s="2"/>
    </row>
    <row r="139" spans="2:26" ht="12.75">
      <c r="B139" s="10" t="s">
        <v>160</v>
      </c>
      <c r="S139" s="2"/>
      <c r="T139" s="2"/>
      <c r="U139" s="2"/>
      <c r="V139" s="2"/>
      <c r="W139" s="2"/>
      <c r="X139" s="2"/>
      <c r="Y139" s="2"/>
      <c r="Z139" s="2"/>
    </row>
    <row r="140" spans="2:26" ht="12.75">
      <c r="B140" s="2" t="s">
        <v>54</v>
      </c>
      <c r="H140" s="2" t="s">
        <v>50</v>
      </c>
      <c r="J140" s="4">
        <f>SUM(L140:S140)</f>
        <v>512061.15154335002</v>
      </c>
      <c r="L140" s="16">
        <f>L102</f>
        <v>8854.3562408651342</v>
      </c>
      <c r="M140" s="16">
        <f>M102</f>
        <v>9948.7847531716743</v>
      </c>
      <c r="N140" s="4">
        <f>N102+S102</f>
        <v>159016.22995331889</v>
      </c>
      <c r="O140" s="16">
        <f t="shared" ref="O140:R141" si="12">O102</f>
        <v>178256.80127076071</v>
      </c>
      <c r="P140" s="16">
        <f t="shared" si="12"/>
        <v>6089.6591986929188</v>
      </c>
      <c r="Q140" s="16">
        <f t="shared" si="12"/>
        <v>137471.07946400429</v>
      </c>
      <c r="R140" s="16">
        <f t="shared" si="12"/>
        <v>12424.240662536437</v>
      </c>
      <c r="S140" s="2"/>
      <c r="T140" s="2"/>
      <c r="U140" s="2"/>
      <c r="V140" s="2"/>
      <c r="W140" s="2"/>
      <c r="X140" s="2"/>
      <c r="Y140" s="2"/>
      <c r="Z140" s="2"/>
    </row>
    <row r="141" spans="2:26" ht="12.75">
      <c r="B141" s="2" t="s">
        <v>55</v>
      </c>
      <c r="H141" s="2" t="s">
        <v>50</v>
      </c>
      <c r="J141" s="4">
        <f>SUM(L141:S141)</f>
        <v>46294796.907920614</v>
      </c>
      <c r="L141" s="16">
        <f>L103</f>
        <v>728670.0476019748</v>
      </c>
      <c r="M141" s="16">
        <f>M103</f>
        <v>838273.92768236494</v>
      </c>
      <c r="N141" s="4">
        <f>N103+S103</f>
        <v>14164329.335729368</v>
      </c>
      <c r="O141" s="16">
        <f t="shared" si="12"/>
        <v>15374034.807692619</v>
      </c>
      <c r="P141" s="16">
        <f t="shared" si="12"/>
        <v>498464.54256049992</v>
      </c>
      <c r="Q141" s="16">
        <f t="shared" si="12"/>
        <v>13269682.370928682</v>
      </c>
      <c r="R141" s="16">
        <f t="shared" si="12"/>
        <v>1421341.8757251031</v>
      </c>
      <c r="S141" s="2"/>
      <c r="T141" s="2"/>
      <c r="U141" s="2"/>
      <c r="V141" s="2"/>
      <c r="W141" s="2"/>
      <c r="X141" s="2"/>
      <c r="Y141" s="2"/>
      <c r="Z141" s="2"/>
    </row>
    <row r="143" spans="2:26" ht="12.75">
      <c r="B143" s="10" t="s">
        <v>57</v>
      </c>
      <c r="S143" s="2"/>
      <c r="T143" s="2"/>
      <c r="U143" s="2"/>
      <c r="V143" s="2"/>
      <c r="W143" s="2"/>
      <c r="X143" s="2"/>
      <c r="Y143" s="2"/>
      <c r="Z143" s="2"/>
    </row>
    <row r="144" spans="2:26" ht="12.75">
      <c r="B144" s="2" t="s">
        <v>54</v>
      </c>
      <c r="H144" s="2" t="s">
        <v>50</v>
      </c>
      <c r="J144" s="4">
        <f>SUM(L144:S144)</f>
        <v>6112031.0288638566</v>
      </c>
      <c r="L144" s="16">
        <f>L106</f>
        <v>77822.31852978302</v>
      </c>
      <c r="M144" s="16">
        <f>M106</f>
        <v>122910.76711490603</v>
      </c>
      <c r="N144" s="4">
        <f>N106+S106</f>
        <v>1808572.1957725626</v>
      </c>
      <c r="O144" s="16">
        <f t="shared" ref="O144:R145" si="13">O106</f>
        <v>1986517.8526666642</v>
      </c>
      <c r="P144" s="16">
        <f t="shared" si="13"/>
        <v>61696.438684286055</v>
      </c>
      <c r="Q144" s="16">
        <f t="shared" si="13"/>
        <v>1435319.8218826256</v>
      </c>
      <c r="R144" s="16">
        <f t="shared" si="13"/>
        <v>619191.63421302964</v>
      </c>
      <c r="S144" s="2"/>
      <c r="T144" s="2"/>
      <c r="U144" s="2"/>
      <c r="V144" s="2"/>
      <c r="W144" s="2"/>
      <c r="X144" s="2"/>
      <c r="Y144" s="2"/>
      <c r="Z144" s="2"/>
    </row>
    <row r="145" spans="2:26" ht="12.75">
      <c r="B145" s="2" t="s">
        <v>61</v>
      </c>
      <c r="H145" s="2" t="s">
        <v>50</v>
      </c>
      <c r="J145" s="4">
        <f>SUM(L145:S145)</f>
        <v>52173854.368457764</v>
      </c>
      <c r="L145" s="16">
        <f>L107</f>
        <v>598096.77455322922</v>
      </c>
      <c r="M145" s="16">
        <f>M107</f>
        <v>1213752.9743638206</v>
      </c>
      <c r="N145" s="4">
        <f>N107+S107</f>
        <v>15819300.4793157</v>
      </c>
      <c r="O145" s="16">
        <f t="shared" si="13"/>
        <v>15115830.862036107</v>
      </c>
      <c r="P145" s="16">
        <f t="shared" si="13"/>
        <v>571580.49772616534</v>
      </c>
      <c r="Q145" s="16">
        <f t="shared" si="13"/>
        <v>12693617.348993031</v>
      </c>
      <c r="R145" s="16">
        <f t="shared" si="13"/>
        <v>6161675.4314697115</v>
      </c>
      <c r="S145" s="2"/>
      <c r="T145" s="2"/>
      <c r="U145" s="2"/>
      <c r="V145" s="2"/>
      <c r="W145" s="2"/>
      <c r="X145" s="2"/>
      <c r="Y145" s="2"/>
      <c r="Z145" s="2"/>
    </row>
    <row r="148" spans="2:26" ht="12.75">
      <c r="B148" s="10" t="s">
        <v>176</v>
      </c>
      <c r="H148" s="2" t="s">
        <v>50</v>
      </c>
      <c r="J148" s="19">
        <f>SUM(L148:S148)</f>
        <v>728659561.25981367</v>
      </c>
      <c r="L148" s="4">
        <f t="shared" ref="L148:R148" si="14">SUM(L136:L137,L140:L141,L144:L145)</f>
        <v>14301488.910722844</v>
      </c>
      <c r="M148" s="4">
        <f t="shared" si="14"/>
        <v>18963890.606682211</v>
      </c>
      <c r="N148" s="4">
        <f t="shared" si="14"/>
        <v>232039999.42956877</v>
      </c>
      <c r="O148" s="4">
        <f t="shared" si="14"/>
        <v>249717858.06695601</v>
      </c>
      <c r="P148" s="4">
        <f t="shared" si="14"/>
        <v>10496370.529744592</v>
      </c>
      <c r="Q148" s="4">
        <f t="shared" si="14"/>
        <v>190371769.82951891</v>
      </c>
      <c r="R148" s="4">
        <f t="shared" si="14"/>
        <v>12768183.886620443</v>
      </c>
      <c r="S148" s="2"/>
      <c r="T148" s="2"/>
      <c r="U148" s="2"/>
      <c r="V148" s="2"/>
      <c r="W148" s="2"/>
      <c r="X148" s="2"/>
      <c r="Y148" s="2"/>
      <c r="Z148" s="2"/>
    </row>
    <row r="151" spans="2:26" ht="12.75">
      <c r="B151" s="10" t="s">
        <v>128</v>
      </c>
      <c r="S151" s="2"/>
      <c r="T151" s="2"/>
      <c r="U151" s="2"/>
      <c r="V151" s="2"/>
      <c r="W151" s="2"/>
      <c r="X151" s="2"/>
      <c r="Y151" s="2"/>
      <c r="Z151" s="2"/>
    </row>
    <row r="153" spans="2:26" ht="12.75">
      <c r="B153" s="10" t="s">
        <v>167</v>
      </c>
      <c r="S153" s="2"/>
      <c r="T153" s="2"/>
      <c r="U153" s="2"/>
      <c r="V153" s="2"/>
      <c r="W153" s="2"/>
      <c r="X153" s="2"/>
      <c r="Y153" s="2"/>
      <c r="Z153" s="2"/>
    </row>
    <row r="154" spans="2:26" ht="12.75">
      <c r="B154" s="2" t="s">
        <v>168</v>
      </c>
      <c r="H154" s="2" t="s">
        <v>50</v>
      </c>
      <c r="J154" s="4">
        <f>SUM(L154:S154)</f>
        <v>140121958.06712124</v>
      </c>
      <c r="L154" s="16">
        <f>L116</f>
        <v>2737580.8735675998</v>
      </c>
      <c r="M154" s="16">
        <f>M116</f>
        <v>3702496.6479611876</v>
      </c>
      <c r="N154" s="4">
        <f>N116+S116</f>
        <v>44042825.120440647</v>
      </c>
      <c r="O154" s="16">
        <f>O116</f>
        <v>48807327.660761163</v>
      </c>
      <c r="P154" s="16">
        <f>P116</f>
        <v>2022435.3671462901</v>
      </c>
      <c r="Q154" s="16">
        <f>Q116</f>
        <v>37628263.975883707</v>
      </c>
      <c r="R154" s="16">
        <f>R116</f>
        <v>1181028.4213606429</v>
      </c>
      <c r="S154" s="2"/>
      <c r="T154" s="2"/>
      <c r="U154" s="2"/>
      <c r="V154" s="2"/>
      <c r="W154" s="2"/>
      <c r="X154" s="2"/>
      <c r="Y154" s="2"/>
      <c r="Z154" s="2"/>
    </row>
    <row r="156" spans="2:26" ht="12.75">
      <c r="B156" s="10" t="s">
        <v>169</v>
      </c>
      <c r="S156" s="2"/>
      <c r="T156" s="2"/>
      <c r="U156" s="2"/>
      <c r="V156" s="2"/>
      <c r="W156" s="2"/>
      <c r="X156" s="2"/>
      <c r="Y156" s="2"/>
      <c r="Z156" s="2"/>
    </row>
    <row r="157" spans="2:26" ht="12.75">
      <c r="B157" s="2" t="s">
        <v>170</v>
      </c>
      <c r="H157" s="2" t="s">
        <v>50</v>
      </c>
      <c r="J157" s="4">
        <f>SUM(L157:S157)</f>
        <v>33721183.271222845</v>
      </c>
      <c r="L157" s="16">
        <f>L119</f>
        <v>618312.36319479975</v>
      </c>
      <c r="M157" s="16">
        <f>M119</f>
        <v>1008734.8404854448</v>
      </c>
      <c r="N157" s="4">
        <f>N119+S119</f>
        <v>10521808.058803029</v>
      </c>
      <c r="O157" s="16">
        <f>O119</f>
        <v>12774860.586088341</v>
      </c>
      <c r="P157" s="16">
        <f>P119</f>
        <v>505110.33527322178</v>
      </c>
      <c r="Q157" s="16">
        <f>Q119</f>
        <v>7884081.3070751932</v>
      </c>
      <c r="R157" s="16">
        <f>R119</f>
        <v>408275.78030281392</v>
      </c>
      <c r="S157" s="2"/>
      <c r="T157" s="2"/>
      <c r="U157" s="2"/>
      <c r="V157" s="2"/>
      <c r="W157" s="2"/>
      <c r="X157" s="2"/>
      <c r="Y157" s="2"/>
      <c r="Z157" s="2"/>
    </row>
    <row r="159" spans="2:26" ht="12.75">
      <c r="B159" s="10" t="s">
        <v>171</v>
      </c>
      <c r="S159" s="2"/>
      <c r="T159" s="2"/>
      <c r="U159" s="2"/>
      <c r="V159" s="2"/>
      <c r="W159" s="2"/>
      <c r="X159" s="2"/>
      <c r="Y159" s="2"/>
      <c r="Z159" s="2"/>
    </row>
    <row r="160" spans="2:26" ht="12.75">
      <c r="B160" s="2" t="s">
        <v>172</v>
      </c>
      <c r="H160" s="2" t="s">
        <v>50</v>
      </c>
      <c r="J160" s="4">
        <f>SUM(L160:S160)</f>
        <v>1710652.4298634806</v>
      </c>
      <c r="L160" s="16">
        <f>L122</f>
        <v>65700.64235272276</v>
      </c>
      <c r="M160" s="16">
        <f>M122</f>
        <v>46352.410819881392</v>
      </c>
      <c r="N160" s="4">
        <f>N122+S122</f>
        <v>662433.31943514314</v>
      </c>
      <c r="O160" s="16">
        <f>O122</f>
        <v>577216.76564329898</v>
      </c>
      <c r="P160" s="16">
        <f>P122</f>
        <v>47116.578209657302</v>
      </c>
      <c r="Q160" s="16">
        <f>Q122</f>
        <v>302780.95268737909</v>
      </c>
      <c r="R160" s="16">
        <f>R122</f>
        <v>9051.7607153982863</v>
      </c>
      <c r="S160" s="2"/>
      <c r="T160" s="2"/>
      <c r="U160" s="2"/>
      <c r="V160" s="2"/>
      <c r="W160" s="2"/>
      <c r="X160" s="2"/>
      <c r="Y160" s="2"/>
      <c r="Z160" s="2"/>
    </row>
    <row r="162" spans="2:26" ht="12.75">
      <c r="B162" s="10" t="s">
        <v>175</v>
      </c>
      <c r="H162" s="2" t="s">
        <v>50</v>
      </c>
      <c r="J162" s="19">
        <f>SUM(L162:S162)</f>
        <v>175553793.76820758</v>
      </c>
      <c r="L162" s="4">
        <f t="shared" ref="L162:R162" si="15">SUM(L154,L157,L160)</f>
        <v>3421593.8791151224</v>
      </c>
      <c r="M162" s="4">
        <f t="shared" si="15"/>
        <v>4757583.899266514</v>
      </c>
      <c r="N162" s="4">
        <f t="shared" si="15"/>
        <v>55227066.498678818</v>
      </c>
      <c r="O162" s="4">
        <f t="shared" si="15"/>
        <v>62159405.012492806</v>
      </c>
      <c r="P162" s="4">
        <f t="shared" si="15"/>
        <v>2574662.2806291692</v>
      </c>
      <c r="Q162" s="4">
        <f t="shared" si="15"/>
        <v>45815126.235646285</v>
      </c>
      <c r="R162" s="4">
        <f t="shared" si="15"/>
        <v>1598355.9623788551</v>
      </c>
      <c r="S162" s="2"/>
      <c r="T162" s="2"/>
      <c r="U162" s="2"/>
      <c r="V162" s="2"/>
      <c r="W162" s="2"/>
      <c r="X162" s="2"/>
      <c r="Y162" s="2"/>
      <c r="Z162" s="2"/>
    </row>
    <row r="164" spans="2:26" ht="12.75">
      <c r="B164" s="10" t="s">
        <v>174</v>
      </c>
      <c r="H164" s="2" t="s">
        <v>50</v>
      </c>
      <c r="J164" s="19">
        <f>SUM(L164:S164)</f>
        <v>904213355.02802122</v>
      </c>
      <c r="L164" s="4">
        <f t="shared" ref="L164:R164" si="16">L148+L162</f>
        <v>17723082.789837968</v>
      </c>
      <c r="M164" s="4">
        <f t="shared" si="16"/>
        <v>23721474.505948726</v>
      </c>
      <c r="N164" s="4">
        <f t="shared" si="16"/>
        <v>287267065.92824757</v>
      </c>
      <c r="O164" s="4">
        <f t="shared" si="16"/>
        <v>311877263.07944882</v>
      </c>
      <c r="P164" s="4">
        <f t="shared" si="16"/>
        <v>13071032.810373761</v>
      </c>
      <c r="Q164" s="4">
        <f t="shared" si="16"/>
        <v>236186896.06516519</v>
      </c>
      <c r="R164" s="4">
        <f t="shared" si="16"/>
        <v>14366539.848999299</v>
      </c>
      <c r="S164" s="2"/>
      <c r="T164" s="2"/>
      <c r="U164" s="2"/>
      <c r="V164" s="2"/>
      <c r="W164" s="2"/>
      <c r="X164" s="2"/>
      <c r="Y164" s="2"/>
      <c r="Z164" s="2"/>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5">
    <tabColor rgb="FFFFFFCC"/>
  </sheetPr>
  <dimension ref="B1:Z20"/>
  <sheetViews>
    <sheetView showGridLines="0" zoomScale="85" zoomScaleNormal="85" workbookViewId="0">
      <pane xSplit="6" ySplit="7" topLeftCell="G8" activePane="bottomRight" state="frozen"/>
      <selection pane="topRight" activeCell="G1" sqref="G1"/>
      <selection pane="bottomLeft" activeCell="A10" sqref="A10"/>
      <selection pane="bottomRight"/>
    </sheetView>
  </sheetViews>
  <sheetFormatPr defaultRowHeight="14.2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8" width="14.7109375" style="11" customWidth="1"/>
    <col min="19" max="19" width="15.28515625" style="11" customWidth="1"/>
    <col min="20" max="20" width="4.7109375" style="11" customWidth="1"/>
    <col min="21" max="23" width="15.28515625" style="11" customWidth="1"/>
    <col min="24" max="24" width="9.140625" style="102"/>
    <col min="25" max="26" width="17.42578125" style="11" customWidth="1"/>
    <col min="27" max="16384" width="9.140625" style="2"/>
  </cols>
  <sheetData>
    <row r="1" spans="2:26">
      <c r="B1" s="2" t="s">
        <v>288</v>
      </c>
    </row>
    <row r="2" spans="2:26">
      <c r="B2" s="86"/>
      <c r="C2" s="86"/>
      <c r="D2" s="86"/>
      <c r="E2" s="86"/>
    </row>
    <row r="3" spans="2:26" s="8" customFormat="1" ht="18" customHeight="1">
      <c r="B3" s="7" t="s">
        <v>178</v>
      </c>
      <c r="C3" s="7"/>
      <c r="D3" s="7"/>
      <c r="E3" s="7"/>
      <c r="J3" s="12"/>
      <c r="K3" s="12"/>
      <c r="L3" s="12"/>
      <c r="M3" s="12"/>
      <c r="N3" s="12"/>
      <c r="O3" s="12"/>
      <c r="P3" s="12"/>
      <c r="Q3" s="12"/>
      <c r="R3" s="12"/>
      <c r="S3" s="12"/>
      <c r="T3" s="12"/>
      <c r="U3" s="12"/>
      <c r="V3" s="12"/>
      <c r="W3" s="12"/>
      <c r="X3" s="12"/>
      <c r="Y3" s="12"/>
      <c r="Z3" s="12"/>
    </row>
    <row r="5" spans="2:26">
      <c r="B5" s="2" t="s">
        <v>204</v>
      </c>
    </row>
    <row r="7" spans="2:26" s="5" customFormat="1" ht="12.75">
      <c r="H7" s="5" t="s">
        <v>0</v>
      </c>
      <c r="J7" s="13" t="s">
        <v>6</v>
      </c>
      <c r="K7" s="13"/>
      <c r="L7" s="13" t="s">
        <v>1</v>
      </c>
      <c r="M7" s="13" t="s">
        <v>225</v>
      </c>
      <c r="N7" s="13" t="s">
        <v>51</v>
      </c>
      <c r="O7" s="13" t="s">
        <v>2</v>
      </c>
      <c r="P7" s="13" t="s">
        <v>3</v>
      </c>
      <c r="Q7" s="13" t="s">
        <v>4</v>
      </c>
      <c r="R7" s="13" t="s">
        <v>5</v>
      </c>
      <c r="S7" s="13" t="s">
        <v>22</v>
      </c>
      <c r="T7" s="13"/>
      <c r="U7" s="13"/>
      <c r="V7" s="13"/>
      <c r="W7" s="13"/>
      <c r="X7" s="13"/>
      <c r="Y7" s="13"/>
      <c r="Z7" s="13"/>
    </row>
    <row r="9" spans="2:26" s="5" customFormat="1" ht="12.75">
      <c r="B9" s="5" t="s">
        <v>178</v>
      </c>
      <c r="H9" s="5" t="s">
        <v>0</v>
      </c>
      <c r="J9" s="13" t="s">
        <v>6</v>
      </c>
      <c r="K9" s="13"/>
      <c r="L9" s="13" t="s">
        <v>1</v>
      </c>
      <c r="M9" s="13" t="s">
        <v>225</v>
      </c>
      <c r="N9" s="13" t="s">
        <v>51</v>
      </c>
      <c r="O9" s="13" t="s">
        <v>2</v>
      </c>
      <c r="P9" s="13" t="s">
        <v>3</v>
      </c>
      <c r="Q9" s="13" t="s">
        <v>4</v>
      </c>
      <c r="R9" s="13" t="s">
        <v>5</v>
      </c>
      <c r="S9" s="13" t="s">
        <v>22</v>
      </c>
      <c r="T9" s="13"/>
      <c r="U9" s="13"/>
      <c r="V9" s="13"/>
      <c r="W9" s="13"/>
      <c r="X9" s="13"/>
      <c r="Y9" s="13"/>
      <c r="Z9" s="13"/>
    </row>
    <row r="11" spans="2:26">
      <c r="B11" s="2" t="s">
        <v>179</v>
      </c>
      <c r="H11" s="2" t="s">
        <v>71</v>
      </c>
      <c r="J11" s="4">
        <f>SUM(L11:S11)</f>
        <v>728659561.25981379</v>
      </c>
      <c r="L11" s="16">
        <f>'Berekening wegingsfactoren'!L574</f>
        <v>14524777.165970203</v>
      </c>
      <c r="M11" s="16">
        <f>'Berekening wegingsfactoren'!M574</f>
        <v>19246207.402489178</v>
      </c>
      <c r="N11" s="16">
        <f>'Berekening wegingsfactoren'!N574</f>
        <v>194560215.25821182</v>
      </c>
      <c r="O11" s="16">
        <f>'Berekening wegingsfactoren'!O574</f>
        <v>245810753.15506035</v>
      </c>
      <c r="P11" s="16">
        <f>'Berekening wegingsfactoren'!P574</f>
        <v>13032240.245257348</v>
      </c>
      <c r="Q11" s="16">
        <f>'Berekening wegingsfactoren'!Q574</f>
        <v>187977008.21088883</v>
      </c>
      <c r="R11" s="16">
        <f>'Berekening wegingsfactoren'!R574</f>
        <v>12996143.536490556</v>
      </c>
      <c r="S11" s="16">
        <f>'Berekening wegingsfactoren'!S574</f>
        <v>40512216.285445489</v>
      </c>
    </row>
    <row r="12" spans="2:26">
      <c r="B12" s="2" t="s">
        <v>180</v>
      </c>
      <c r="H12" s="2" t="s">
        <v>71</v>
      </c>
      <c r="J12" s="4">
        <f>SUM(L12:S12)</f>
        <v>175557874.69215623</v>
      </c>
      <c r="L12" s="16">
        <f>'Berekening wegingsfactoren'!L575</f>
        <v>2977448.7740228269</v>
      </c>
      <c r="M12" s="16">
        <f>'Berekening wegingsfactoren'!M575</f>
        <v>4128899.5207161289</v>
      </c>
      <c r="N12" s="16">
        <f>'Berekening wegingsfactoren'!N575</f>
        <v>35190875.518049173</v>
      </c>
      <c r="O12" s="16">
        <f>'Berekening wegingsfactoren'!O575</f>
        <v>67452061.402867317</v>
      </c>
      <c r="P12" s="16">
        <f>'Berekening wegingsfactoren'!P575</f>
        <v>1905606.4484552653</v>
      </c>
      <c r="Q12" s="16">
        <f>'Berekening wegingsfactoren'!Q575</f>
        <v>52578990.568898693</v>
      </c>
      <c r="R12" s="16">
        <f>'Berekening wegingsfactoren'!R575</f>
        <v>1093736.5339417206</v>
      </c>
      <c r="S12" s="16">
        <f>'Berekening wegingsfactoren'!S575</f>
        <v>10230255.925205121</v>
      </c>
    </row>
    <row r="13" spans="2:26">
      <c r="B13" s="2" t="s">
        <v>223</v>
      </c>
      <c r="H13" s="2" t="s">
        <v>71</v>
      </c>
      <c r="J13" s="4">
        <f>SUM(L13:S13)</f>
        <v>904217435.95196998</v>
      </c>
      <c r="L13" s="4">
        <f>L11+L12</f>
        <v>17502225.939993031</v>
      </c>
      <c r="M13" s="4">
        <f t="shared" ref="M13:S13" si="0">M11+M12</f>
        <v>23375106.923205309</v>
      </c>
      <c r="N13" s="4">
        <f t="shared" si="0"/>
        <v>229751090.776261</v>
      </c>
      <c r="O13" s="4">
        <f t="shared" si="0"/>
        <v>313262814.55792767</v>
      </c>
      <c r="P13" s="4">
        <f t="shared" si="0"/>
        <v>14937846.693712613</v>
      </c>
      <c r="Q13" s="4">
        <f t="shared" si="0"/>
        <v>240555998.77978754</v>
      </c>
      <c r="R13" s="4">
        <f t="shared" si="0"/>
        <v>14089880.070432276</v>
      </c>
      <c r="S13" s="4">
        <f t="shared" si="0"/>
        <v>50742472.210650608</v>
      </c>
    </row>
    <row r="16" spans="2:26" s="5" customFormat="1" ht="12.75">
      <c r="B16" s="5" t="s">
        <v>181</v>
      </c>
      <c r="H16" s="5" t="s">
        <v>0</v>
      </c>
      <c r="J16" s="13" t="s">
        <v>6</v>
      </c>
      <c r="K16" s="13"/>
      <c r="L16" s="13" t="s">
        <v>1</v>
      </c>
      <c r="M16" s="13" t="s">
        <v>225</v>
      </c>
      <c r="N16" s="13" t="s">
        <v>183</v>
      </c>
      <c r="O16" s="13" t="s">
        <v>2</v>
      </c>
      <c r="P16" s="13" t="s">
        <v>3</v>
      </c>
      <c r="Q16" s="13" t="s">
        <v>4</v>
      </c>
      <c r="R16" s="13" t="s">
        <v>5</v>
      </c>
      <c r="S16" s="13"/>
      <c r="T16" s="13"/>
      <c r="U16" s="13"/>
      <c r="V16" s="13"/>
      <c r="W16" s="13"/>
      <c r="X16" s="13"/>
      <c r="Y16" s="13"/>
      <c r="Z16" s="13"/>
    </row>
    <row r="18" spans="2:19">
      <c r="B18" s="2" t="s">
        <v>179</v>
      </c>
      <c r="H18" s="2" t="s">
        <v>71</v>
      </c>
      <c r="J18" s="4">
        <f>SUM(L18:S18)</f>
        <v>728659561.25981379</v>
      </c>
      <c r="L18" s="16">
        <f>L11</f>
        <v>14524777.165970203</v>
      </c>
      <c r="M18" s="16">
        <f>M11</f>
        <v>19246207.402489178</v>
      </c>
      <c r="N18" s="4">
        <f>N11+S11</f>
        <v>235072431.5436573</v>
      </c>
      <c r="O18" s="16">
        <f t="shared" ref="O18:R19" si="1">O11</f>
        <v>245810753.15506035</v>
      </c>
      <c r="P18" s="16">
        <f t="shared" si="1"/>
        <v>13032240.245257348</v>
      </c>
      <c r="Q18" s="16">
        <f t="shared" si="1"/>
        <v>187977008.21088883</v>
      </c>
      <c r="R18" s="16">
        <f t="shared" si="1"/>
        <v>12996143.536490556</v>
      </c>
      <c r="S18" s="14"/>
    </row>
    <row r="19" spans="2:19">
      <c r="B19" s="2" t="s">
        <v>180</v>
      </c>
      <c r="H19" s="2" t="s">
        <v>71</v>
      </c>
      <c r="J19" s="4">
        <f>SUM(L19:S19)</f>
        <v>175557874.69215623</v>
      </c>
      <c r="L19" s="16">
        <f>L12</f>
        <v>2977448.7740228269</v>
      </c>
      <c r="M19" s="16">
        <f>M12</f>
        <v>4128899.5207161289</v>
      </c>
      <c r="N19" s="4">
        <f>N12+S12</f>
        <v>45421131.443254292</v>
      </c>
      <c r="O19" s="16">
        <f t="shared" si="1"/>
        <v>67452061.402867317</v>
      </c>
      <c r="P19" s="16">
        <f t="shared" si="1"/>
        <v>1905606.4484552653</v>
      </c>
      <c r="Q19" s="16">
        <f t="shared" si="1"/>
        <v>52578990.568898693</v>
      </c>
      <c r="R19" s="16">
        <f t="shared" si="1"/>
        <v>1093736.5339417206</v>
      </c>
      <c r="S19" s="14"/>
    </row>
    <row r="20" spans="2:19">
      <c r="B20" s="2" t="s">
        <v>223</v>
      </c>
      <c r="H20" s="2" t="s">
        <v>71</v>
      </c>
      <c r="J20" s="4">
        <f>SUM(L20:S20)</f>
        <v>904217435.9519701</v>
      </c>
      <c r="L20" s="4">
        <f>L18+L19</f>
        <v>17502225.939993031</v>
      </c>
      <c r="M20" s="4">
        <f t="shared" ref="M20" si="2">M18+M19</f>
        <v>23375106.923205309</v>
      </c>
      <c r="N20" s="4">
        <f t="shared" ref="N20" si="3">N18+N19</f>
        <v>280493562.98691159</v>
      </c>
      <c r="O20" s="4">
        <f t="shared" ref="O20" si="4">O18+O19</f>
        <v>313262814.55792767</v>
      </c>
      <c r="P20" s="4">
        <f t="shared" ref="P20" si="5">P18+P19</f>
        <v>14937846.693712613</v>
      </c>
      <c r="Q20" s="4">
        <f t="shared" ref="Q20" si="6">Q18+Q19</f>
        <v>240555998.77978754</v>
      </c>
      <c r="R20" s="4">
        <f t="shared" ref="R20" si="7">R18+R19</f>
        <v>14089880.070432276</v>
      </c>
      <c r="S20" s="14"/>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tabColor rgb="FFCCFFFF"/>
  </sheetPr>
  <dimension ref="A1:R44"/>
  <sheetViews>
    <sheetView showGridLines="0" zoomScale="85" zoomScaleNormal="85" workbookViewId="0"/>
  </sheetViews>
  <sheetFormatPr defaultRowHeight="12.7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1:18">
      <c r="B1" s="2" t="s">
        <v>288</v>
      </c>
    </row>
    <row r="2" spans="1:18" ht="14.25">
      <c r="B2" s="86"/>
      <c r="C2" s="86"/>
      <c r="D2" s="86"/>
      <c r="E2" s="86"/>
    </row>
    <row r="3" spans="1:18" s="8" customFormat="1" ht="18" customHeight="1">
      <c r="B3" s="7" t="s">
        <v>247</v>
      </c>
      <c r="C3" s="7"/>
      <c r="D3" s="7"/>
      <c r="E3" s="7"/>
    </row>
    <row r="5" spans="1:18">
      <c r="B5" s="2" t="s">
        <v>248</v>
      </c>
    </row>
    <row r="9" spans="1:18" s="5" customFormat="1">
      <c r="H9" s="5" t="s">
        <v>0</v>
      </c>
      <c r="J9" s="5" t="s">
        <v>6</v>
      </c>
      <c r="L9" s="5" t="s">
        <v>1</v>
      </c>
      <c r="M9" s="5" t="s">
        <v>225</v>
      </c>
      <c r="N9" s="5" t="s">
        <v>184</v>
      </c>
      <c r="O9" s="5" t="s">
        <v>2</v>
      </c>
      <c r="P9" s="5" t="s">
        <v>3</v>
      </c>
      <c r="Q9" s="5" t="s">
        <v>4</v>
      </c>
      <c r="R9" s="5" t="s">
        <v>5</v>
      </c>
    </row>
    <row r="12" spans="1:18" s="5" customFormat="1">
      <c r="B12" s="5" t="s">
        <v>236</v>
      </c>
    </row>
    <row r="14" spans="1:18">
      <c r="B14" s="10" t="s">
        <v>237</v>
      </c>
      <c r="L14" s="11"/>
      <c r="M14" s="11"/>
      <c r="N14" s="11"/>
      <c r="O14" s="11"/>
      <c r="P14" s="11"/>
      <c r="Q14" s="11"/>
      <c r="R14" s="11"/>
    </row>
    <row r="15" spans="1:18">
      <c r="B15" s="2" t="s">
        <v>238</v>
      </c>
      <c r="H15" s="2" t="s">
        <v>50</v>
      </c>
      <c r="J15" s="4">
        <f>SUM(L15:R15)</f>
        <v>728659561.25981367</v>
      </c>
      <c r="K15" s="11"/>
      <c r="L15" s="77">
        <f>'Standaardisatie output'!L148</f>
        <v>14301488.910722844</v>
      </c>
      <c r="M15" s="77">
        <f>'Standaardisatie output'!M148</f>
        <v>18963890.606682211</v>
      </c>
      <c r="N15" s="77">
        <f>'Standaardisatie output'!N148</f>
        <v>232039999.42956877</v>
      </c>
      <c r="O15" s="77">
        <f>'Standaardisatie output'!O148</f>
        <v>249717858.06695601</v>
      </c>
      <c r="P15" s="77">
        <f>'Standaardisatie output'!P148</f>
        <v>10496370.529744592</v>
      </c>
      <c r="Q15" s="77">
        <f>'Standaardisatie output'!Q148</f>
        <v>190371769.82951891</v>
      </c>
      <c r="R15" s="77">
        <f>'Standaardisatie output'!R148</f>
        <v>12768183.886620443</v>
      </c>
    </row>
    <row r="16" spans="1:18" s="6" customFormat="1">
      <c r="A16" s="2"/>
      <c r="D16" s="2"/>
      <c r="J16" s="14"/>
      <c r="K16" s="14"/>
      <c r="L16" s="76"/>
      <c r="M16" s="76"/>
      <c r="N16" s="76"/>
      <c r="O16" s="76"/>
      <c r="P16" s="76"/>
      <c r="Q16" s="76"/>
      <c r="R16" s="76"/>
    </row>
    <row r="17" spans="2:18">
      <c r="B17" s="2" t="s">
        <v>239</v>
      </c>
      <c r="H17" s="2" t="s">
        <v>50</v>
      </c>
      <c r="J17" s="19">
        <f>'Standaardisatie output'!J30</f>
        <v>733117589.21783102</v>
      </c>
      <c r="K17" s="11"/>
      <c r="L17" s="11"/>
      <c r="M17" s="11"/>
      <c r="N17" s="11"/>
      <c r="O17" s="11"/>
      <c r="P17" s="11"/>
      <c r="Q17" s="11"/>
      <c r="R17" s="11"/>
    </row>
    <row r="18" spans="2:18">
      <c r="B18" s="2" t="s">
        <v>240</v>
      </c>
      <c r="H18" s="2" t="s">
        <v>50</v>
      </c>
      <c r="J18" s="19">
        <f>'Standaardisatie output'!J50</f>
        <v>732381801.02754593</v>
      </c>
      <c r="K18" s="11"/>
      <c r="L18" s="11"/>
      <c r="M18" s="11"/>
      <c r="N18" s="11"/>
      <c r="O18" s="11"/>
      <c r="P18" s="11"/>
      <c r="Q18" s="11"/>
      <c r="R18" s="11"/>
    </row>
    <row r="19" spans="2:18">
      <c r="B19" s="2" t="s">
        <v>241</v>
      </c>
      <c r="H19" s="2" t="s">
        <v>50</v>
      </c>
      <c r="J19" s="19">
        <f>'Standaardisatie output'!J70</f>
        <v>727145195.62046373</v>
      </c>
      <c r="K19" s="11"/>
      <c r="L19" s="11"/>
      <c r="M19" s="11"/>
      <c r="N19" s="11"/>
      <c r="O19" s="11"/>
      <c r="P19" s="11"/>
      <c r="Q19" s="11"/>
      <c r="R19" s="11"/>
    </row>
    <row r="20" spans="2:18">
      <c r="B20" s="2" t="s">
        <v>242</v>
      </c>
      <c r="H20" s="2" t="s">
        <v>50</v>
      </c>
      <c r="J20" s="19">
        <f>'Standaardisatie output'!J90</f>
        <v>726451687.13143194</v>
      </c>
      <c r="K20" s="11"/>
      <c r="L20" s="11"/>
      <c r="M20" s="11"/>
      <c r="N20" s="11"/>
      <c r="O20" s="11"/>
      <c r="P20" s="11"/>
      <c r="Q20" s="11"/>
      <c r="R20" s="11"/>
    </row>
    <row r="21" spans="2:18">
      <c r="J21" s="11"/>
      <c r="K21" s="11"/>
      <c r="L21" s="11"/>
      <c r="M21" s="11"/>
      <c r="N21" s="11"/>
      <c r="O21" s="11"/>
      <c r="P21" s="11"/>
      <c r="Q21" s="11"/>
      <c r="R21" s="11"/>
    </row>
    <row r="22" spans="2:18">
      <c r="B22" s="10" t="s">
        <v>178</v>
      </c>
      <c r="J22" s="11"/>
      <c r="K22" s="11"/>
      <c r="L22" s="11"/>
      <c r="M22" s="11"/>
      <c r="N22" s="11"/>
      <c r="O22" s="11"/>
      <c r="P22" s="11"/>
      <c r="Q22" s="11"/>
      <c r="R22" s="11"/>
    </row>
    <row r="23" spans="2:18">
      <c r="B23" s="2" t="s">
        <v>243</v>
      </c>
      <c r="D23" s="2" t="s">
        <v>244</v>
      </c>
      <c r="H23" s="2" t="s">
        <v>71</v>
      </c>
      <c r="J23" s="4">
        <f>SUM(L23:R23)</f>
        <v>728659561.25981379</v>
      </c>
      <c r="K23" s="11"/>
      <c r="L23" s="77">
        <f>Begininkomsten!L18</f>
        <v>14524777.165970203</v>
      </c>
      <c r="M23" s="77">
        <f>Begininkomsten!M18</f>
        <v>19246207.402489178</v>
      </c>
      <c r="N23" s="77">
        <f>Begininkomsten!N18</f>
        <v>235072431.5436573</v>
      </c>
      <c r="O23" s="77">
        <f>Begininkomsten!O18</f>
        <v>245810753.15506035</v>
      </c>
      <c r="P23" s="77">
        <f>Begininkomsten!P18</f>
        <v>13032240.245257348</v>
      </c>
      <c r="Q23" s="77">
        <f>Begininkomsten!Q18</f>
        <v>187977008.21088883</v>
      </c>
      <c r="R23" s="77">
        <f>Begininkomsten!R18</f>
        <v>12996143.536490556</v>
      </c>
    </row>
    <row r="26" spans="2:18" s="5" customFormat="1">
      <c r="B26" s="5" t="s">
        <v>245</v>
      </c>
    </row>
    <row r="28" spans="2:18">
      <c r="B28" s="10" t="s">
        <v>237</v>
      </c>
    </row>
    <row r="29" spans="2:18">
      <c r="B29" s="2" t="s">
        <v>246</v>
      </c>
      <c r="H29" s="2" t="s">
        <v>50</v>
      </c>
      <c r="J29" s="4">
        <f>SUM(L29:R29)</f>
        <v>175553793.76820758</v>
      </c>
      <c r="K29" s="11"/>
      <c r="L29" s="77">
        <f>'Standaardisatie output'!L162</f>
        <v>3421593.8791151224</v>
      </c>
      <c r="M29" s="77">
        <f>'Standaardisatie output'!M162</f>
        <v>4757583.899266514</v>
      </c>
      <c r="N29" s="77">
        <f>'Standaardisatie output'!N162</f>
        <v>55227066.498678818</v>
      </c>
      <c r="O29" s="77">
        <f>'Standaardisatie output'!O162</f>
        <v>62159405.012492806</v>
      </c>
      <c r="P29" s="77">
        <f>'Standaardisatie output'!P162</f>
        <v>2574662.2806291692</v>
      </c>
      <c r="Q29" s="77">
        <f>'Standaardisatie output'!Q162</f>
        <v>45815126.235646285</v>
      </c>
      <c r="R29" s="77">
        <f>'Standaardisatie output'!R162</f>
        <v>1598355.9623788551</v>
      </c>
    </row>
    <row r="30" spans="2:18">
      <c r="J30" s="11"/>
      <c r="K30" s="11"/>
      <c r="L30" s="11"/>
      <c r="M30" s="11"/>
      <c r="N30" s="11"/>
      <c r="O30" s="11"/>
      <c r="P30" s="11"/>
      <c r="Q30" s="11"/>
      <c r="R30" s="11"/>
    </row>
    <row r="31" spans="2:18">
      <c r="B31" s="10" t="s">
        <v>178</v>
      </c>
      <c r="J31" s="11"/>
      <c r="K31" s="11"/>
      <c r="L31" s="11"/>
      <c r="M31" s="11"/>
      <c r="N31" s="11"/>
      <c r="O31" s="11"/>
      <c r="P31" s="11"/>
      <c r="Q31" s="11"/>
      <c r="R31" s="11"/>
    </row>
    <row r="32" spans="2:18">
      <c r="B32" s="2" t="s">
        <v>243</v>
      </c>
      <c r="D32" s="2" t="s">
        <v>244</v>
      </c>
      <c r="H32" s="2" t="s">
        <v>71</v>
      </c>
      <c r="J32" s="4">
        <f>SUM(L32:R32)</f>
        <v>175557874.69215623</v>
      </c>
      <c r="K32" s="11"/>
      <c r="L32" s="77">
        <f>Begininkomsten!L19</f>
        <v>2977448.7740228269</v>
      </c>
      <c r="M32" s="77">
        <f>Begininkomsten!M19</f>
        <v>4128899.5207161289</v>
      </c>
      <c r="N32" s="77">
        <f>Begininkomsten!N19</f>
        <v>45421131.443254292</v>
      </c>
      <c r="O32" s="77">
        <f>Begininkomsten!O19</f>
        <v>67452061.402867317</v>
      </c>
      <c r="P32" s="77">
        <f>Begininkomsten!P19</f>
        <v>1905606.4484552653</v>
      </c>
      <c r="Q32" s="77">
        <f>Begininkomsten!Q19</f>
        <v>52578990.568898693</v>
      </c>
      <c r="R32" s="77">
        <f>Begininkomsten!R19</f>
        <v>1093736.5339417206</v>
      </c>
    </row>
    <row r="34" spans="2:18">
      <c r="B34" s="2" t="s">
        <v>226</v>
      </c>
      <c r="H34" s="2" t="s">
        <v>101</v>
      </c>
      <c r="J34" s="4">
        <f t="shared" ref="J34:J36" si="0">SUM(L34:R34)</f>
        <v>32089465.615135584</v>
      </c>
      <c r="L34" s="77">
        <f>'Berekening vergoedingen EAV'!L64</f>
        <v>532701.29699999734</v>
      </c>
      <c r="M34" s="77">
        <f>'Berekening vergoedingen EAV'!M64</f>
        <v>1029264.81</v>
      </c>
      <c r="N34" s="77">
        <f>'Berekening vergoedingen EAV'!N64</f>
        <v>10444121.318135591</v>
      </c>
      <c r="O34" s="77">
        <f>'Berekening vergoedingen EAV'!O64</f>
        <v>10870240.24</v>
      </c>
      <c r="P34" s="77">
        <f>'Berekening vergoedingen EAV'!P64</f>
        <v>368325.15</v>
      </c>
      <c r="Q34" s="77">
        <f>'Berekening vergoedingen EAV'!Q64</f>
        <v>8221051.6499999994</v>
      </c>
      <c r="R34" s="77">
        <f>'Berekening vergoedingen EAV'!R64</f>
        <v>623761.14999999991</v>
      </c>
    </row>
    <row r="35" spans="2:18">
      <c r="B35" s="2" t="s">
        <v>227</v>
      </c>
      <c r="H35" s="2" t="s">
        <v>106</v>
      </c>
      <c r="J35" s="4">
        <f t="shared" si="0"/>
        <v>30578172.175140902</v>
      </c>
      <c r="L35" s="77">
        <f>'Berekening vergoedingen EAV'!L65</f>
        <v>572467.20999999903</v>
      </c>
      <c r="M35" s="77">
        <f>'Berekening vergoedingen EAV'!M65</f>
        <v>1063322.1499999999</v>
      </c>
      <c r="N35" s="77">
        <f>'Berekening vergoedingen EAV'!N65</f>
        <v>9617129.2651409041</v>
      </c>
      <c r="O35" s="77">
        <f>'Berekening vergoedingen EAV'!O65</f>
        <v>9841317</v>
      </c>
      <c r="P35" s="77">
        <f>'Berekening vergoedingen EAV'!P65</f>
        <v>395732.5</v>
      </c>
      <c r="Q35" s="77">
        <f>'Berekening vergoedingen EAV'!Q65</f>
        <v>8657261.8999999985</v>
      </c>
      <c r="R35" s="77">
        <f>'Berekening vergoedingen EAV'!R65</f>
        <v>430942.15</v>
      </c>
    </row>
    <row r="36" spans="2:18">
      <c r="B36" s="2" t="s">
        <v>228</v>
      </c>
      <c r="H36" s="2" t="s">
        <v>104</v>
      </c>
      <c r="J36" s="4">
        <f t="shared" si="0"/>
        <v>35785026.57999979</v>
      </c>
      <c r="L36" s="77">
        <f>'Berekening vergoedingen EAV'!L66</f>
        <v>646173.90999999992</v>
      </c>
      <c r="M36" s="77">
        <f>'Berekening vergoedingen EAV'!M66</f>
        <v>973967.9</v>
      </c>
      <c r="N36" s="77">
        <f>'Berekening vergoedingen EAV'!N66</f>
        <v>9949851.6899997871</v>
      </c>
      <c r="O36" s="77">
        <f>'Berekening vergoedingen EAV'!O66</f>
        <v>12015294.780000001</v>
      </c>
      <c r="P36" s="77">
        <f>'Berekening vergoedingen EAV'!P66</f>
        <v>384793.25</v>
      </c>
      <c r="Q36" s="77">
        <f>'Berekening vergoedingen EAV'!Q66</f>
        <v>11334314.370000001</v>
      </c>
      <c r="R36" s="77">
        <f>'Berekening vergoedingen EAV'!R66</f>
        <v>480630.68</v>
      </c>
    </row>
    <row r="39" spans="2:18">
      <c r="L39" s="11"/>
      <c r="M39" s="11"/>
      <c r="N39" s="11"/>
      <c r="O39" s="11"/>
      <c r="P39" s="11"/>
      <c r="Q39" s="11"/>
      <c r="R39" s="11"/>
    </row>
    <row r="40" spans="2:18">
      <c r="L40" s="11"/>
      <c r="M40" s="11"/>
      <c r="N40" s="11"/>
      <c r="O40" s="11"/>
      <c r="P40" s="11"/>
      <c r="Q40" s="11"/>
      <c r="R40" s="11"/>
    </row>
    <row r="41" spans="2:18">
      <c r="L41" s="11"/>
      <c r="M41" s="11"/>
      <c r="N41" s="11"/>
      <c r="O41" s="11"/>
      <c r="P41" s="11"/>
      <c r="Q41" s="11"/>
      <c r="R41" s="11"/>
    </row>
    <row r="43" spans="2:18">
      <c r="L43" s="39"/>
      <c r="M43" s="39"/>
      <c r="N43" s="39"/>
      <c r="O43" s="39"/>
      <c r="P43" s="39"/>
      <c r="Q43" s="39"/>
      <c r="R43" s="39"/>
    </row>
    <row r="44" spans="2:18">
      <c r="L44" s="39"/>
      <c r="M44" s="39"/>
      <c r="N44" s="39"/>
      <c r="O44" s="39"/>
      <c r="P44" s="39"/>
      <c r="Q44" s="39"/>
      <c r="R44" s="39"/>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tabColor rgb="FFCCFFFF"/>
  </sheetPr>
  <dimension ref="B1:J139"/>
  <sheetViews>
    <sheetView showGridLines="0" zoomScale="85" zoomScaleNormal="85" workbookViewId="0"/>
  </sheetViews>
  <sheetFormatPr defaultRowHeight="14.25"/>
  <cols>
    <col min="1" max="1" width="3.7109375" style="86" customWidth="1"/>
    <col min="2" max="2" width="22.28515625" style="86" customWidth="1"/>
    <col min="3" max="9" width="9.140625" style="86"/>
    <col min="10" max="10" width="22.5703125" style="86" bestFit="1" customWidth="1"/>
    <col min="11" max="16384" width="9.140625" style="86"/>
  </cols>
  <sheetData>
    <row r="1" spans="2:10">
      <c r="B1" s="2" t="s">
        <v>288</v>
      </c>
      <c r="C1" s="2"/>
      <c r="D1" s="2"/>
      <c r="E1" s="2"/>
      <c r="F1" s="2"/>
      <c r="G1" s="2"/>
      <c r="H1" s="2"/>
      <c r="I1" s="2"/>
      <c r="J1" s="11"/>
    </row>
    <row r="2" spans="2:10">
      <c r="G2" s="2"/>
      <c r="H2" s="2"/>
      <c r="I2" s="2"/>
      <c r="J2" s="11"/>
    </row>
    <row r="3" spans="2:10" s="7" customFormat="1" ht="15.75">
      <c r="B3" s="7" t="s">
        <v>268</v>
      </c>
      <c r="C3" s="7" t="s">
        <v>1</v>
      </c>
    </row>
    <row r="4" spans="2:10">
      <c r="C4" s="2"/>
      <c r="D4" s="2"/>
      <c r="E4" s="2"/>
      <c r="F4" s="2"/>
      <c r="G4" s="2"/>
      <c r="H4" s="2"/>
      <c r="I4" s="2"/>
      <c r="J4" s="11"/>
    </row>
    <row r="5" spans="2:10">
      <c r="B5" s="2" t="str">
        <f>"Dit blad geeft een overzicht van de rekenvolumes van de regionale netbeheerder "&amp;C3&amp;" voor de jaren 2017-2021"</f>
        <v>Dit blad geeft een overzicht van de rekenvolumes van de regionale netbeheerder Cogas voor de jaren 2017-2021</v>
      </c>
      <c r="C5" s="2"/>
      <c r="D5" s="2"/>
      <c r="E5" s="2"/>
      <c r="F5" s="2"/>
      <c r="G5" s="2"/>
      <c r="H5" s="2"/>
      <c r="I5" s="2"/>
      <c r="J5" s="11"/>
    </row>
    <row r="6" spans="2:10">
      <c r="B6" s="2"/>
      <c r="C6" s="2"/>
      <c r="D6" s="2"/>
      <c r="E6" s="2"/>
      <c r="F6" s="2"/>
      <c r="G6" s="2"/>
      <c r="H6" s="2"/>
      <c r="I6" s="2"/>
      <c r="J6" s="11"/>
    </row>
    <row r="7" spans="2:10">
      <c r="B7" s="2"/>
      <c r="C7" s="2"/>
      <c r="D7" s="2"/>
      <c r="E7" s="2"/>
      <c r="F7" s="2"/>
      <c r="G7" s="2"/>
      <c r="H7" s="2"/>
      <c r="I7" s="2"/>
      <c r="J7" s="11"/>
    </row>
    <row r="8" spans="2:10" s="5" customFormat="1" ht="12.75">
      <c r="I8" s="5" t="s">
        <v>0</v>
      </c>
      <c r="J8" s="5" t="s">
        <v>269</v>
      </c>
    </row>
    <row r="9" spans="2:10">
      <c r="B9" s="2"/>
      <c r="C9" s="2"/>
      <c r="D9" s="2"/>
      <c r="E9" s="2"/>
      <c r="F9" s="2"/>
      <c r="G9" s="2"/>
      <c r="H9" s="2"/>
      <c r="I9" s="2"/>
      <c r="J9" s="11"/>
    </row>
    <row r="10" spans="2:10" s="5" customFormat="1" ht="12.75">
      <c r="B10" s="5" t="s">
        <v>109</v>
      </c>
      <c r="I10" s="5" t="s">
        <v>0</v>
      </c>
      <c r="J10" s="5" t="str">
        <f>J8</f>
        <v>Rekenvolume Cogas</v>
      </c>
    </row>
    <row r="11" spans="2:10">
      <c r="B11" s="2"/>
      <c r="C11" s="2"/>
      <c r="D11" s="2"/>
      <c r="E11" s="2"/>
      <c r="F11" s="2"/>
      <c r="G11" s="2"/>
      <c r="H11" s="2"/>
      <c r="I11" s="2"/>
      <c r="J11" s="11"/>
    </row>
    <row r="12" spans="2:10">
      <c r="B12" s="10" t="s">
        <v>53</v>
      </c>
      <c r="C12" s="2"/>
      <c r="D12" s="2"/>
      <c r="E12" s="2"/>
      <c r="F12" s="2"/>
      <c r="G12" s="2"/>
      <c r="H12" s="2"/>
      <c r="I12" s="2"/>
      <c r="J12" s="11"/>
    </row>
    <row r="13" spans="2:10">
      <c r="B13" s="2" t="s">
        <v>54</v>
      </c>
      <c r="C13" s="2"/>
      <c r="D13" s="2"/>
      <c r="E13" s="2"/>
      <c r="F13" s="2"/>
      <c r="G13" s="2"/>
      <c r="H13" s="2"/>
      <c r="I13" s="2" t="s">
        <v>50</v>
      </c>
      <c r="J13" s="19">
        <f>'Berekening rekenvolumes'!L13</f>
        <v>138211.38059177471</v>
      </c>
    </row>
    <row r="14" spans="2:10">
      <c r="B14" s="2" t="s">
        <v>55</v>
      </c>
      <c r="C14" s="2"/>
      <c r="D14" s="2"/>
      <c r="E14" s="2"/>
      <c r="F14" s="2"/>
      <c r="G14" s="2"/>
      <c r="H14" s="2"/>
      <c r="I14" s="2" t="s">
        <v>50</v>
      </c>
      <c r="J14" s="19">
        <f>'Berekening rekenvolumes'!L14</f>
        <v>468922.33627533709</v>
      </c>
    </row>
    <row r="15" spans="2:10">
      <c r="B15" s="2"/>
      <c r="C15" s="2"/>
      <c r="D15" s="2"/>
      <c r="E15" s="2"/>
      <c r="F15" s="2"/>
      <c r="G15" s="2"/>
      <c r="H15" s="2"/>
      <c r="I15" s="2"/>
      <c r="J15" s="11"/>
    </row>
    <row r="16" spans="2:10">
      <c r="B16" s="10" t="s">
        <v>56</v>
      </c>
      <c r="C16" s="2"/>
      <c r="D16" s="2"/>
      <c r="E16" s="2"/>
      <c r="F16" s="2"/>
      <c r="G16" s="2"/>
      <c r="H16" s="2"/>
      <c r="I16" s="2"/>
      <c r="J16" s="11"/>
    </row>
    <row r="17" spans="2:10">
      <c r="B17" s="2" t="s">
        <v>54</v>
      </c>
      <c r="C17" s="2"/>
      <c r="D17" s="2"/>
      <c r="E17" s="2"/>
      <c r="F17" s="2"/>
      <c r="G17" s="2"/>
      <c r="H17" s="2"/>
      <c r="I17" s="2" t="s">
        <v>50</v>
      </c>
      <c r="J17" s="19">
        <f>'Berekening rekenvolumes'!L17</f>
        <v>491.89743589743586</v>
      </c>
    </row>
    <row r="18" spans="2:10">
      <c r="B18" s="2" t="s">
        <v>55</v>
      </c>
      <c r="C18" s="2"/>
      <c r="D18" s="2"/>
      <c r="E18" s="2"/>
      <c r="F18" s="2"/>
      <c r="G18" s="2"/>
      <c r="H18" s="2"/>
      <c r="I18" s="2" t="s">
        <v>50</v>
      </c>
      <c r="J18" s="19">
        <f>'Berekening rekenvolumes'!L18</f>
        <v>33043.846153846156</v>
      </c>
    </row>
    <row r="19" spans="2:10">
      <c r="B19" s="2"/>
      <c r="C19" s="2"/>
      <c r="D19" s="2"/>
      <c r="E19" s="2"/>
      <c r="F19" s="2"/>
      <c r="G19" s="2"/>
      <c r="H19" s="2"/>
      <c r="I19" s="2"/>
    </row>
    <row r="20" spans="2:10">
      <c r="B20" s="10" t="s">
        <v>57</v>
      </c>
      <c r="C20" s="2"/>
      <c r="D20" s="2"/>
      <c r="E20" s="2"/>
      <c r="F20" s="2"/>
      <c r="G20" s="2"/>
      <c r="H20" s="2"/>
      <c r="I20" s="2"/>
    </row>
    <row r="21" spans="2:10">
      <c r="B21" s="2" t="s">
        <v>54</v>
      </c>
      <c r="C21" s="2"/>
      <c r="D21" s="2"/>
      <c r="E21" s="2"/>
      <c r="F21" s="2"/>
      <c r="G21" s="2"/>
      <c r="H21" s="2"/>
      <c r="I21" s="2" t="s">
        <v>50</v>
      </c>
      <c r="J21" s="19">
        <f>'Berekening rekenvolumes'!L21</f>
        <v>113.66666666666667</v>
      </c>
    </row>
    <row r="22" spans="2:10">
      <c r="B22" s="2" t="s">
        <v>58</v>
      </c>
      <c r="C22" s="2"/>
      <c r="D22" s="2"/>
      <c r="E22" s="2"/>
      <c r="F22" s="2"/>
      <c r="G22" s="2"/>
      <c r="H22" s="2"/>
      <c r="I22" s="2" t="s">
        <v>50</v>
      </c>
      <c r="J22" s="19">
        <f>'Berekening rekenvolumes'!L22</f>
        <v>7073.2222222222217</v>
      </c>
    </row>
    <row r="23" spans="2:10">
      <c r="B23" s="2" t="s">
        <v>59</v>
      </c>
      <c r="C23" s="2"/>
      <c r="D23" s="2"/>
      <c r="E23" s="2"/>
      <c r="F23" s="2"/>
      <c r="G23" s="2"/>
      <c r="H23" s="2"/>
      <c r="I23" s="2" t="s">
        <v>50</v>
      </c>
      <c r="J23" s="19">
        <f>'Berekening rekenvolumes'!L23</f>
        <v>23280.666666666668</v>
      </c>
    </row>
    <row r="24" spans="2:10">
      <c r="B24" s="2" t="s">
        <v>60</v>
      </c>
      <c r="C24" s="2"/>
      <c r="D24" s="2"/>
      <c r="E24" s="2"/>
      <c r="F24" s="2"/>
      <c r="G24" s="2"/>
      <c r="H24" s="2"/>
      <c r="I24" s="2" t="s">
        <v>50</v>
      </c>
      <c r="J24" s="19">
        <f>'Berekening rekenvolumes'!L24</f>
        <v>0</v>
      </c>
    </row>
    <row r="25" spans="2:10">
      <c r="B25" s="2" t="s">
        <v>61</v>
      </c>
      <c r="C25" s="2"/>
      <c r="D25" s="2"/>
      <c r="E25" s="2"/>
      <c r="F25" s="2"/>
      <c r="G25" s="2"/>
      <c r="H25" s="2"/>
      <c r="I25" s="2" t="s">
        <v>50</v>
      </c>
      <c r="J25" s="4">
        <f>'Berekening rekenvolumes'!L25</f>
        <v>30353.888888888891</v>
      </c>
    </row>
    <row r="26" spans="2:10">
      <c r="B26" s="2"/>
      <c r="C26" s="2"/>
      <c r="D26" s="2"/>
      <c r="E26" s="2"/>
      <c r="F26" s="2"/>
      <c r="G26" s="2"/>
      <c r="H26" s="2"/>
      <c r="I26" s="2"/>
      <c r="J26" s="11"/>
    </row>
    <row r="27" spans="2:10">
      <c r="B27" s="10" t="s">
        <v>280</v>
      </c>
      <c r="C27" s="2"/>
      <c r="D27" s="2"/>
      <c r="E27" s="2"/>
      <c r="F27" s="2"/>
      <c r="G27" s="2"/>
      <c r="H27" s="2"/>
      <c r="I27" s="2"/>
      <c r="J27" s="11"/>
    </row>
    <row r="28" spans="2:10">
      <c r="B28" s="2" t="s">
        <v>54</v>
      </c>
      <c r="C28" s="2"/>
      <c r="D28" s="2"/>
      <c r="E28" s="2"/>
      <c r="F28" s="2"/>
      <c r="G28" s="2"/>
      <c r="H28" s="2"/>
      <c r="I28" s="2" t="s">
        <v>50</v>
      </c>
      <c r="J28" s="31"/>
    </row>
    <row r="29" spans="2:10">
      <c r="B29" s="2" t="s">
        <v>55</v>
      </c>
      <c r="C29" s="2"/>
      <c r="D29" s="2"/>
      <c r="E29" s="2"/>
      <c r="F29" s="2"/>
      <c r="G29" s="2"/>
      <c r="H29" s="2"/>
      <c r="I29" s="2" t="s">
        <v>50</v>
      </c>
      <c r="J29" s="31"/>
    </row>
    <row r="30" spans="2:10">
      <c r="B30" s="2"/>
      <c r="C30" s="2"/>
      <c r="D30" s="2"/>
      <c r="E30" s="2"/>
      <c r="F30" s="2"/>
      <c r="G30" s="2"/>
      <c r="H30" s="2"/>
      <c r="I30" s="2"/>
      <c r="J30" s="11"/>
    </row>
    <row r="31" spans="2:10">
      <c r="B31" s="2"/>
      <c r="C31" s="2"/>
      <c r="D31" s="2"/>
      <c r="E31" s="2"/>
      <c r="F31" s="2"/>
      <c r="G31" s="2"/>
      <c r="H31" s="2"/>
      <c r="I31" s="2"/>
      <c r="J31" s="11"/>
    </row>
    <row r="32" spans="2:10" s="5" customFormat="1" ht="12.75">
      <c r="B32" s="5" t="s">
        <v>110</v>
      </c>
      <c r="I32" s="5" t="s">
        <v>0</v>
      </c>
      <c r="J32" s="5" t="str">
        <f>J10</f>
        <v>Rekenvolume Cogas</v>
      </c>
    </row>
    <row r="33" spans="2:10">
      <c r="B33" s="2"/>
      <c r="C33" s="2"/>
      <c r="D33" s="2"/>
      <c r="E33" s="2"/>
      <c r="F33" s="2"/>
      <c r="G33" s="2"/>
      <c r="H33" s="2"/>
      <c r="I33" s="2"/>
      <c r="J33" s="11"/>
    </row>
    <row r="34" spans="2:10">
      <c r="B34" s="10" t="s">
        <v>74</v>
      </c>
      <c r="C34" s="2"/>
      <c r="D34" s="2"/>
      <c r="E34" s="2"/>
      <c r="F34" s="2"/>
      <c r="G34" s="2"/>
      <c r="H34" s="2"/>
      <c r="I34" s="2"/>
      <c r="J34" s="11"/>
    </row>
    <row r="35" spans="2:10">
      <c r="B35" s="2"/>
      <c r="C35" s="2"/>
      <c r="D35" s="2"/>
      <c r="E35" s="2"/>
      <c r="F35" s="2"/>
      <c r="G35" s="2"/>
      <c r="H35" s="2"/>
      <c r="I35" s="2"/>
      <c r="J35" s="11"/>
    </row>
    <row r="36" spans="2:10">
      <c r="B36" s="10" t="s">
        <v>75</v>
      </c>
      <c r="C36" s="2"/>
      <c r="D36" s="2"/>
      <c r="E36" s="2"/>
      <c r="F36" s="2"/>
      <c r="G36" s="2"/>
      <c r="H36" s="2"/>
      <c r="I36" s="2"/>
      <c r="J36" s="11"/>
    </row>
    <row r="37" spans="2:10">
      <c r="B37" s="2" t="s">
        <v>76</v>
      </c>
      <c r="C37" s="2"/>
      <c r="D37" s="2"/>
      <c r="E37" s="2"/>
      <c r="F37" s="2"/>
      <c r="G37" s="2"/>
      <c r="H37" s="2"/>
      <c r="I37" s="2" t="s">
        <v>50</v>
      </c>
      <c r="J37" s="19">
        <f>'Berekening rekenvolumes'!L34</f>
        <v>135413.53846153847</v>
      </c>
    </row>
    <row r="38" spans="2:10">
      <c r="B38" s="2" t="s">
        <v>77</v>
      </c>
      <c r="C38" s="2"/>
      <c r="D38" s="2"/>
      <c r="E38" s="2"/>
      <c r="F38" s="2"/>
      <c r="G38" s="2"/>
      <c r="H38" s="2"/>
      <c r="I38" s="2" t="s">
        <v>50</v>
      </c>
      <c r="J38" s="19">
        <f>'Berekening rekenvolumes'!L35</f>
        <v>54.435897435897438</v>
      </c>
    </row>
    <row r="39" spans="2:10">
      <c r="B39" s="2" t="s">
        <v>78</v>
      </c>
      <c r="C39" s="2"/>
      <c r="D39" s="2"/>
      <c r="E39" s="2"/>
      <c r="F39" s="2"/>
      <c r="G39" s="2"/>
      <c r="H39" s="2"/>
      <c r="I39" s="2" t="s">
        <v>50</v>
      </c>
      <c r="J39" s="19">
        <f>'Berekening rekenvolumes'!L36</f>
        <v>2112.5897435897436</v>
      </c>
    </row>
    <row r="40" spans="2:10">
      <c r="B40" s="2" t="s">
        <v>79</v>
      </c>
      <c r="C40" s="2"/>
      <c r="D40" s="2"/>
      <c r="E40" s="2"/>
      <c r="F40" s="2"/>
      <c r="G40" s="2"/>
      <c r="H40" s="2"/>
      <c r="I40" s="2" t="s">
        <v>50</v>
      </c>
      <c r="J40" s="19">
        <f>'Berekening rekenvolumes'!L37</f>
        <v>678.53846153846155</v>
      </c>
    </row>
    <row r="41" spans="2:10">
      <c r="B41" s="2"/>
      <c r="C41" s="2"/>
      <c r="D41" s="2"/>
      <c r="E41" s="2"/>
      <c r="F41" s="2"/>
      <c r="G41" s="2"/>
      <c r="H41" s="2"/>
      <c r="I41" s="2"/>
      <c r="J41" s="11"/>
    </row>
    <row r="42" spans="2:10">
      <c r="B42" s="10" t="s">
        <v>80</v>
      </c>
      <c r="C42" s="2"/>
      <c r="D42" s="2"/>
      <c r="E42" s="2"/>
      <c r="F42" s="2"/>
      <c r="G42" s="2"/>
      <c r="H42" s="2"/>
      <c r="I42" s="2"/>
      <c r="J42" s="11"/>
    </row>
    <row r="43" spans="2:10">
      <c r="B43" s="2" t="s">
        <v>76</v>
      </c>
      <c r="C43" s="2"/>
      <c r="D43" s="2"/>
      <c r="E43" s="2"/>
      <c r="F43" s="2"/>
      <c r="G43" s="2"/>
      <c r="H43" s="2"/>
      <c r="I43" s="2" t="s">
        <v>50</v>
      </c>
      <c r="J43" s="19">
        <f>'Berekening rekenvolumes'!L40</f>
        <v>0</v>
      </c>
    </row>
    <row r="44" spans="2:10">
      <c r="B44" s="2" t="s">
        <v>77</v>
      </c>
      <c r="C44" s="2"/>
      <c r="D44" s="2"/>
      <c r="E44" s="2"/>
      <c r="F44" s="2"/>
      <c r="G44" s="2"/>
      <c r="H44" s="2"/>
      <c r="I44" s="2" t="s">
        <v>50</v>
      </c>
      <c r="J44" s="19">
        <f>'Berekening rekenvolumes'!L41</f>
        <v>0</v>
      </c>
    </row>
    <row r="45" spans="2:10">
      <c r="B45" s="2" t="s">
        <v>78</v>
      </c>
      <c r="C45" s="2"/>
      <c r="D45" s="2"/>
      <c r="E45" s="2"/>
      <c r="F45" s="2"/>
      <c r="G45" s="2"/>
      <c r="H45" s="2"/>
      <c r="I45" s="2" t="s">
        <v>50</v>
      </c>
      <c r="J45" s="19">
        <f>'Berekening rekenvolumes'!L42</f>
        <v>0</v>
      </c>
    </row>
    <row r="46" spans="2:10">
      <c r="B46" s="2" t="s">
        <v>79</v>
      </c>
      <c r="C46" s="2"/>
      <c r="D46" s="2"/>
      <c r="E46" s="2"/>
      <c r="F46" s="2"/>
      <c r="G46" s="2"/>
      <c r="H46" s="2"/>
      <c r="I46" s="2" t="s">
        <v>50</v>
      </c>
      <c r="J46" s="19">
        <f>'Berekening rekenvolumes'!L43</f>
        <v>0.33333333333333331</v>
      </c>
    </row>
    <row r="47" spans="2:10">
      <c r="B47" s="2"/>
      <c r="C47" s="2"/>
      <c r="D47" s="2"/>
      <c r="E47" s="2"/>
      <c r="F47" s="2"/>
      <c r="G47" s="2"/>
      <c r="H47" s="2"/>
      <c r="I47" s="2"/>
      <c r="J47" s="11"/>
    </row>
    <row r="48" spans="2:10">
      <c r="B48" s="2"/>
      <c r="C48" s="2"/>
      <c r="D48" s="2"/>
      <c r="E48" s="2"/>
      <c r="F48" s="2"/>
      <c r="G48" s="2"/>
      <c r="H48" s="2"/>
      <c r="I48" s="2"/>
      <c r="J48" s="11"/>
    </row>
    <row r="49" spans="2:10">
      <c r="B49" s="2"/>
      <c r="C49" s="2"/>
      <c r="D49" s="2"/>
      <c r="E49" s="2"/>
      <c r="F49" s="2"/>
      <c r="G49" s="2"/>
      <c r="H49" s="2"/>
      <c r="I49" s="2"/>
      <c r="J49" s="11"/>
    </row>
    <row r="50" spans="2:10">
      <c r="B50" s="10" t="s">
        <v>83</v>
      </c>
      <c r="C50" s="2"/>
      <c r="D50" s="2"/>
      <c r="E50" s="2"/>
      <c r="F50" s="2"/>
      <c r="G50" s="2"/>
      <c r="H50" s="2"/>
      <c r="I50" s="2"/>
      <c r="J50" s="11"/>
    </row>
    <row r="51" spans="2:10">
      <c r="B51" s="2"/>
      <c r="C51" s="2"/>
      <c r="D51" s="2"/>
      <c r="E51" s="2"/>
      <c r="F51" s="2"/>
      <c r="G51" s="2"/>
      <c r="H51" s="2"/>
      <c r="I51" s="2"/>
      <c r="J51" s="11"/>
    </row>
    <row r="52" spans="2:10">
      <c r="B52" s="10" t="s">
        <v>75</v>
      </c>
      <c r="C52" s="2"/>
      <c r="D52" s="2"/>
      <c r="E52" s="2"/>
      <c r="F52" s="2"/>
      <c r="G52" s="2"/>
      <c r="H52" s="2"/>
      <c r="I52" s="2"/>
      <c r="J52" s="11"/>
    </row>
    <row r="53" spans="2:10">
      <c r="B53" s="2" t="s">
        <v>84</v>
      </c>
      <c r="C53" s="2"/>
      <c r="D53" s="2"/>
      <c r="E53" s="2"/>
      <c r="F53" s="2"/>
      <c r="G53" s="2"/>
      <c r="H53" s="2"/>
      <c r="I53" s="2" t="s">
        <v>50</v>
      </c>
      <c r="J53" s="19">
        <f>'Berekening rekenvolumes'!L50</f>
        <v>229.15384615384616</v>
      </c>
    </row>
    <row r="54" spans="2:10">
      <c r="B54" s="2" t="s">
        <v>85</v>
      </c>
      <c r="C54" s="2"/>
      <c r="D54" s="2"/>
      <c r="E54" s="2"/>
      <c r="F54" s="2"/>
      <c r="G54" s="2"/>
      <c r="H54" s="2"/>
      <c r="I54" s="2" t="s">
        <v>50</v>
      </c>
      <c r="J54" s="19">
        <f>'Berekening rekenvolumes'!L51</f>
        <v>176.12820512820511</v>
      </c>
    </row>
    <row r="55" spans="2:10">
      <c r="B55" s="2" t="s">
        <v>86</v>
      </c>
      <c r="C55" s="2"/>
      <c r="D55" s="2"/>
      <c r="E55" s="2"/>
      <c r="F55" s="2"/>
      <c r="G55" s="2"/>
      <c r="H55" s="2"/>
      <c r="I55" s="2" t="s">
        <v>50</v>
      </c>
      <c r="J55" s="19">
        <f>'Berekening rekenvolumes'!L52</f>
        <v>57.743589743589745</v>
      </c>
    </row>
    <row r="56" spans="2:10">
      <c r="B56" s="2" t="s">
        <v>87</v>
      </c>
      <c r="C56" s="2"/>
      <c r="D56" s="2"/>
      <c r="E56" s="2"/>
      <c r="F56" s="2"/>
      <c r="G56" s="2"/>
      <c r="H56" s="2"/>
      <c r="I56" s="2" t="s">
        <v>50</v>
      </c>
      <c r="J56" s="19">
        <f>'Berekening rekenvolumes'!L53</f>
        <v>52.717948717948723</v>
      </c>
    </row>
    <row r="57" spans="2:10">
      <c r="B57" s="2" t="s">
        <v>88</v>
      </c>
      <c r="C57" s="2"/>
      <c r="D57" s="2"/>
      <c r="E57" s="2"/>
      <c r="F57" s="2"/>
      <c r="G57" s="2"/>
      <c r="H57" s="2"/>
      <c r="I57" s="2" t="s">
        <v>50</v>
      </c>
      <c r="J57" s="19">
        <f>'Berekening rekenvolumes'!L54</f>
        <v>15.794871794871796</v>
      </c>
    </row>
    <row r="58" spans="2:10">
      <c r="B58" s="2" t="s">
        <v>89</v>
      </c>
      <c r="C58" s="2"/>
      <c r="D58" s="2"/>
      <c r="E58" s="2"/>
      <c r="F58" s="2"/>
      <c r="G58" s="2"/>
      <c r="H58" s="2"/>
      <c r="I58" s="2" t="s">
        <v>50</v>
      </c>
      <c r="J58" s="19">
        <f>'Berekening rekenvolumes'!L55</f>
        <v>3.6153846153846154</v>
      </c>
    </row>
    <row r="59" spans="2:10">
      <c r="B59" s="2" t="s">
        <v>90</v>
      </c>
      <c r="C59" s="2"/>
      <c r="D59" s="2"/>
      <c r="E59" s="2"/>
      <c r="F59" s="2"/>
      <c r="G59" s="2"/>
      <c r="H59" s="2"/>
      <c r="I59" s="2" t="s">
        <v>50</v>
      </c>
      <c r="J59" s="19">
        <f>'Berekening rekenvolumes'!L56</f>
        <v>3</v>
      </c>
    </row>
    <row r="60" spans="2:10">
      <c r="B60" s="2" t="s">
        <v>91</v>
      </c>
      <c r="C60" s="2"/>
      <c r="D60" s="2"/>
      <c r="E60" s="2"/>
      <c r="F60" s="2"/>
      <c r="G60" s="2"/>
      <c r="H60" s="2"/>
      <c r="I60" s="2" t="s">
        <v>50</v>
      </c>
      <c r="J60" s="19">
        <f>'Berekening rekenvolumes'!L57</f>
        <v>7.666666666666667</v>
      </c>
    </row>
    <row r="61" spans="2:10">
      <c r="B61" s="2" t="s">
        <v>92</v>
      </c>
      <c r="C61" s="2"/>
      <c r="D61" s="2"/>
      <c r="E61" s="2"/>
      <c r="F61" s="2"/>
      <c r="G61" s="2"/>
      <c r="H61" s="2"/>
      <c r="I61" s="2" t="s">
        <v>50</v>
      </c>
      <c r="J61" s="19">
        <f>'Berekening rekenvolumes'!L58</f>
        <v>0</v>
      </c>
    </row>
    <row r="62" spans="2:10">
      <c r="B62" s="2" t="s">
        <v>93</v>
      </c>
      <c r="C62" s="2"/>
      <c r="D62" s="2"/>
      <c r="E62" s="2"/>
      <c r="F62" s="2"/>
      <c r="G62" s="2"/>
      <c r="H62" s="2"/>
      <c r="I62" s="2" t="s">
        <v>50</v>
      </c>
      <c r="J62" s="19">
        <f>'Berekening rekenvolumes'!L59</f>
        <v>0</v>
      </c>
    </row>
    <row r="63" spans="2:10">
      <c r="B63" s="2"/>
      <c r="C63" s="2"/>
      <c r="D63" s="2"/>
      <c r="E63" s="2"/>
      <c r="F63" s="2"/>
      <c r="G63" s="2"/>
      <c r="H63" s="2"/>
      <c r="I63" s="2"/>
      <c r="J63" s="11"/>
    </row>
    <row r="64" spans="2:10">
      <c r="B64" s="10" t="s">
        <v>80</v>
      </c>
      <c r="C64" s="2"/>
      <c r="D64" s="2"/>
      <c r="E64" s="2"/>
      <c r="F64" s="2"/>
      <c r="G64" s="2"/>
      <c r="H64" s="2"/>
      <c r="I64" s="2"/>
      <c r="J64" s="11"/>
    </row>
    <row r="65" spans="2:10">
      <c r="B65" s="2" t="s">
        <v>84</v>
      </c>
      <c r="C65" s="2"/>
      <c r="D65" s="2"/>
      <c r="E65" s="2"/>
      <c r="F65" s="2"/>
      <c r="G65" s="2"/>
      <c r="H65" s="2"/>
      <c r="I65" s="2" t="s">
        <v>50</v>
      </c>
      <c r="J65" s="19">
        <f>'Berekening rekenvolumes'!L62</f>
        <v>2.6666666666666665</v>
      </c>
    </row>
    <row r="66" spans="2:10">
      <c r="B66" s="2" t="s">
        <v>85</v>
      </c>
      <c r="C66" s="2"/>
      <c r="D66" s="2"/>
      <c r="E66" s="2"/>
      <c r="F66" s="2"/>
      <c r="G66" s="2"/>
      <c r="H66" s="2"/>
      <c r="I66" s="2" t="s">
        <v>50</v>
      </c>
      <c r="J66" s="19">
        <f>'Berekening rekenvolumes'!L63</f>
        <v>6</v>
      </c>
    </row>
    <row r="67" spans="2:10">
      <c r="B67" s="2" t="s">
        <v>86</v>
      </c>
      <c r="C67" s="2"/>
      <c r="D67" s="2"/>
      <c r="E67" s="2"/>
      <c r="F67" s="2"/>
      <c r="G67" s="2"/>
      <c r="H67" s="2"/>
      <c r="I67" s="2" t="s">
        <v>50</v>
      </c>
      <c r="J67" s="19">
        <f>'Berekening rekenvolumes'!L64</f>
        <v>6.333333333333333</v>
      </c>
    </row>
    <row r="68" spans="2:10">
      <c r="B68" s="2" t="s">
        <v>87</v>
      </c>
      <c r="C68" s="2"/>
      <c r="D68" s="2"/>
      <c r="E68" s="2"/>
      <c r="F68" s="2"/>
      <c r="G68" s="2"/>
      <c r="H68" s="2"/>
      <c r="I68" s="2" t="s">
        <v>50</v>
      </c>
      <c r="J68" s="19">
        <f>'Berekening rekenvolumes'!L65</f>
        <v>18.666666666666668</v>
      </c>
    </row>
    <row r="69" spans="2:10">
      <c r="B69" s="2" t="s">
        <v>88</v>
      </c>
      <c r="C69" s="2"/>
      <c r="D69" s="2"/>
      <c r="E69" s="2"/>
      <c r="F69" s="2"/>
      <c r="G69" s="2"/>
      <c r="H69" s="2"/>
      <c r="I69" s="2" t="s">
        <v>50</v>
      </c>
      <c r="J69" s="19">
        <f>'Berekening rekenvolumes'!L66</f>
        <v>15.666666666666666</v>
      </c>
    </row>
    <row r="70" spans="2:10">
      <c r="B70" s="2" t="s">
        <v>89</v>
      </c>
      <c r="C70" s="2"/>
      <c r="D70" s="2"/>
      <c r="E70" s="2"/>
      <c r="F70" s="2"/>
      <c r="G70" s="2"/>
      <c r="H70" s="2"/>
      <c r="I70" s="2" t="s">
        <v>50</v>
      </c>
      <c r="J70" s="19">
        <f>'Berekening rekenvolumes'!L67</f>
        <v>8.6666666666666661</v>
      </c>
    </row>
    <row r="71" spans="2:10">
      <c r="B71" s="2" t="s">
        <v>90</v>
      </c>
      <c r="C71" s="2"/>
      <c r="D71" s="2"/>
      <c r="E71" s="2"/>
      <c r="F71" s="2"/>
      <c r="G71" s="2"/>
      <c r="H71" s="2"/>
      <c r="I71" s="2" t="s">
        <v>50</v>
      </c>
      <c r="J71" s="19">
        <f>'Berekening rekenvolumes'!L68</f>
        <v>1.7948717948717949</v>
      </c>
    </row>
    <row r="72" spans="2:10">
      <c r="B72" s="2" t="s">
        <v>91</v>
      </c>
      <c r="C72" s="2"/>
      <c r="D72" s="2"/>
      <c r="E72" s="2"/>
      <c r="F72" s="2"/>
      <c r="G72" s="2"/>
      <c r="H72" s="2"/>
      <c r="I72" s="2" t="s">
        <v>50</v>
      </c>
      <c r="J72" s="19">
        <f>'Berekening rekenvolumes'!L69</f>
        <v>0</v>
      </c>
    </row>
    <row r="73" spans="2:10">
      <c r="B73" s="2" t="s">
        <v>92</v>
      </c>
      <c r="C73" s="2"/>
      <c r="D73" s="2"/>
      <c r="E73" s="2"/>
      <c r="F73" s="2"/>
      <c r="G73" s="2"/>
      <c r="H73" s="2"/>
      <c r="I73" s="2" t="s">
        <v>50</v>
      </c>
      <c r="J73" s="19">
        <f>'Berekening rekenvolumes'!L70</f>
        <v>0</v>
      </c>
    </row>
    <row r="74" spans="2:10">
      <c r="B74" s="2" t="s">
        <v>93</v>
      </c>
      <c r="C74" s="2"/>
      <c r="D74" s="2"/>
      <c r="E74" s="2"/>
      <c r="F74" s="2"/>
      <c r="G74" s="2"/>
      <c r="H74" s="2"/>
      <c r="I74" s="2" t="s">
        <v>50</v>
      </c>
      <c r="J74" s="19">
        <f>'Berekening rekenvolumes'!L71</f>
        <v>0</v>
      </c>
    </row>
    <row r="75" spans="2:10">
      <c r="B75" s="2"/>
      <c r="C75" s="2"/>
      <c r="D75" s="2"/>
      <c r="E75" s="2"/>
      <c r="F75" s="2"/>
      <c r="G75" s="2"/>
      <c r="H75" s="2"/>
      <c r="I75" s="2"/>
      <c r="J75" s="11"/>
    </row>
    <row r="76" spans="2:10">
      <c r="B76" s="10" t="s">
        <v>81</v>
      </c>
      <c r="C76" s="2"/>
      <c r="D76" s="2"/>
      <c r="E76" s="2"/>
      <c r="F76" s="2"/>
      <c r="G76" s="2"/>
      <c r="H76" s="2"/>
      <c r="I76" s="2"/>
      <c r="J76" s="11"/>
    </row>
    <row r="77" spans="2:10">
      <c r="B77" s="2" t="s">
        <v>285</v>
      </c>
      <c r="C77" s="2"/>
      <c r="D77" s="2"/>
      <c r="E77" s="2"/>
      <c r="F77" s="2"/>
      <c r="G77" s="2"/>
      <c r="H77" s="2"/>
      <c r="I77" s="2" t="s">
        <v>50</v>
      </c>
      <c r="J77" s="31"/>
    </row>
    <row r="78" spans="2:10">
      <c r="B78" s="2"/>
      <c r="C78" s="2"/>
      <c r="D78" s="2"/>
      <c r="E78" s="2"/>
      <c r="F78" s="2"/>
      <c r="G78" s="2"/>
      <c r="H78" s="2"/>
      <c r="I78" s="2"/>
      <c r="J78" s="11"/>
    </row>
    <row r="79" spans="2:10">
      <c r="B79" s="2"/>
      <c r="C79" s="2"/>
      <c r="D79" s="2"/>
      <c r="E79" s="2"/>
      <c r="F79" s="2"/>
      <c r="G79" s="2"/>
      <c r="H79" s="2"/>
      <c r="I79" s="2"/>
      <c r="J79" s="11"/>
    </row>
    <row r="80" spans="2:10">
      <c r="B80" s="10" t="s">
        <v>94</v>
      </c>
      <c r="C80" s="2"/>
      <c r="D80" s="2"/>
      <c r="E80" s="2"/>
      <c r="F80" s="2"/>
      <c r="G80" s="2"/>
      <c r="H80" s="2"/>
      <c r="I80" s="2"/>
      <c r="J80" s="11"/>
    </row>
    <row r="81" spans="2:10">
      <c r="B81" s="2"/>
      <c r="C81" s="2"/>
      <c r="D81" s="2"/>
      <c r="E81" s="2"/>
      <c r="F81" s="2"/>
      <c r="G81" s="2"/>
      <c r="H81" s="2"/>
      <c r="I81" s="2"/>
      <c r="J81" s="11"/>
    </row>
    <row r="82" spans="2:10">
      <c r="B82" s="10" t="s">
        <v>75</v>
      </c>
      <c r="C82" s="2"/>
      <c r="D82" s="2"/>
      <c r="E82" s="2"/>
      <c r="F82" s="2"/>
      <c r="G82" s="2"/>
      <c r="H82" s="2"/>
      <c r="I82" s="2"/>
      <c r="J82" s="11"/>
    </row>
    <row r="83" spans="2:10">
      <c r="B83" s="2" t="s">
        <v>76</v>
      </c>
      <c r="C83" s="2"/>
      <c r="D83" s="2"/>
      <c r="E83" s="2"/>
      <c r="F83" s="2"/>
      <c r="G83" s="2"/>
      <c r="H83" s="2"/>
      <c r="I83" s="2" t="s">
        <v>50</v>
      </c>
      <c r="J83" s="19">
        <f>'Berekening rekenvolumes'!L80</f>
        <v>716.15741821834683</v>
      </c>
    </row>
    <row r="84" spans="2:10">
      <c r="B84" s="2" t="s">
        <v>77</v>
      </c>
      <c r="C84" s="2"/>
      <c r="D84" s="2"/>
      <c r="E84" s="2"/>
      <c r="F84" s="2"/>
      <c r="G84" s="2"/>
      <c r="H84" s="2"/>
      <c r="I84" s="2" t="s">
        <v>50</v>
      </c>
      <c r="J84" s="19">
        <f>'Berekening rekenvolumes'!L81</f>
        <v>2.3333333333333335</v>
      </c>
    </row>
    <row r="85" spans="2:10">
      <c r="B85" s="2" t="s">
        <v>78</v>
      </c>
      <c r="C85" s="2"/>
      <c r="D85" s="2"/>
      <c r="E85" s="2"/>
      <c r="F85" s="2"/>
      <c r="G85" s="2"/>
      <c r="H85" s="2"/>
      <c r="I85" s="2" t="s">
        <v>50</v>
      </c>
      <c r="J85" s="19">
        <f>'Berekening rekenvolumes'!L82</f>
        <v>6.912331707742962</v>
      </c>
    </row>
    <row r="86" spans="2:10">
      <c r="B86" s="2" t="s">
        <v>79</v>
      </c>
      <c r="C86" s="2"/>
      <c r="D86" s="2"/>
      <c r="E86" s="2"/>
      <c r="F86" s="2"/>
      <c r="G86" s="2"/>
      <c r="H86" s="2"/>
      <c r="I86" s="2" t="s">
        <v>50</v>
      </c>
      <c r="J86" s="19">
        <f>'Berekening rekenvolumes'!L83</f>
        <v>4.2444683365678406</v>
      </c>
    </row>
    <row r="87" spans="2:10">
      <c r="B87" s="2"/>
      <c r="C87" s="2"/>
      <c r="D87" s="2"/>
      <c r="E87" s="2"/>
      <c r="F87" s="2"/>
      <c r="G87" s="2"/>
      <c r="H87" s="2"/>
      <c r="I87" s="2"/>
      <c r="J87" s="11"/>
    </row>
    <row r="88" spans="2:10">
      <c r="B88" s="10" t="s">
        <v>80</v>
      </c>
      <c r="C88" s="2"/>
      <c r="D88" s="2"/>
      <c r="E88" s="2"/>
      <c r="F88" s="2"/>
      <c r="G88" s="2"/>
      <c r="H88" s="2"/>
      <c r="I88" s="2"/>
      <c r="J88" s="11"/>
    </row>
    <row r="89" spans="2:10">
      <c r="B89" s="2" t="s">
        <v>76</v>
      </c>
      <c r="C89" s="2"/>
      <c r="D89" s="2"/>
      <c r="E89" s="2"/>
      <c r="F89" s="2"/>
      <c r="G89" s="2"/>
      <c r="H89" s="2"/>
      <c r="I89" s="2" t="s">
        <v>50</v>
      </c>
      <c r="J89" s="19">
        <f>'Berekening rekenvolumes'!L86</f>
        <v>0</v>
      </c>
    </row>
    <row r="90" spans="2:10">
      <c r="B90" s="2" t="s">
        <v>77</v>
      </c>
      <c r="C90" s="2"/>
      <c r="D90" s="2"/>
      <c r="E90" s="2"/>
      <c r="F90" s="2"/>
      <c r="G90" s="2"/>
      <c r="H90" s="2"/>
      <c r="I90" s="2" t="s">
        <v>50</v>
      </c>
      <c r="J90" s="19">
        <f>'Berekening rekenvolumes'!L87</f>
        <v>0</v>
      </c>
    </row>
    <row r="91" spans="2:10">
      <c r="B91" s="2" t="s">
        <v>78</v>
      </c>
      <c r="C91" s="2"/>
      <c r="D91" s="2"/>
      <c r="E91" s="2"/>
      <c r="F91" s="2"/>
      <c r="G91" s="2"/>
      <c r="H91" s="2"/>
      <c r="I91" s="2" t="s">
        <v>50</v>
      </c>
      <c r="J91" s="19">
        <f>'Berekening rekenvolumes'!L88</f>
        <v>0</v>
      </c>
    </row>
    <row r="92" spans="2:10">
      <c r="B92" s="2" t="s">
        <v>79</v>
      </c>
      <c r="C92" s="2"/>
      <c r="D92" s="2"/>
      <c r="E92" s="2"/>
      <c r="F92" s="2"/>
      <c r="G92" s="2"/>
      <c r="H92" s="2"/>
      <c r="I92" s="2" t="s">
        <v>50</v>
      </c>
      <c r="J92" s="19">
        <f>'Berekening rekenvolumes'!L89</f>
        <v>0</v>
      </c>
    </row>
    <row r="93" spans="2:10">
      <c r="B93" s="2"/>
      <c r="C93" s="2"/>
      <c r="D93" s="2"/>
      <c r="E93" s="2"/>
      <c r="F93" s="2"/>
      <c r="G93" s="2"/>
      <c r="H93" s="2"/>
      <c r="I93" s="2"/>
      <c r="J93" s="11"/>
    </row>
    <row r="94" spans="2:10">
      <c r="B94" s="2"/>
      <c r="C94" s="2"/>
      <c r="D94" s="2"/>
      <c r="E94" s="2"/>
      <c r="F94" s="2"/>
      <c r="G94" s="2"/>
      <c r="H94" s="2"/>
      <c r="I94" s="2"/>
      <c r="J94" s="11"/>
    </row>
    <row r="95" spans="2:10">
      <c r="B95" s="2"/>
      <c r="C95" s="2"/>
      <c r="D95" s="2"/>
      <c r="E95" s="2"/>
      <c r="F95" s="2"/>
      <c r="G95" s="2"/>
      <c r="H95" s="2"/>
      <c r="I95" s="2"/>
      <c r="J95" s="11"/>
    </row>
    <row r="96" spans="2:10">
      <c r="B96" s="10" t="s">
        <v>95</v>
      </c>
      <c r="C96" s="2"/>
      <c r="D96" s="2"/>
      <c r="E96" s="2"/>
      <c r="F96" s="2"/>
      <c r="G96" s="2"/>
      <c r="H96" s="2"/>
      <c r="I96" s="2"/>
      <c r="J96" s="11"/>
    </row>
    <row r="97" spans="2:10">
      <c r="B97" s="2"/>
      <c r="C97" s="2"/>
      <c r="D97" s="2"/>
      <c r="E97" s="2"/>
      <c r="F97" s="2"/>
      <c r="G97" s="2"/>
      <c r="H97" s="2"/>
      <c r="I97" s="2"/>
      <c r="J97" s="11"/>
    </row>
    <row r="98" spans="2:10">
      <c r="B98" s="10" t="s">
        <v>75</v>
      </c>
      <c r="C98" s="2"/>
      <c r="D98" s="2"/>
      <c r="E98" s="2"/>
      <c r="F98" s="2"/>
      <c r="G98" s="2"/>
      <c r="H98" s="2"/>
      <c r="I98" s="2"/>
      <c r="J98" s="11"/>
    </row>
    <row r="99" spans="2:10">
      <c r="B99" s="2" t="s">
        <v>76</v>
      </c>
      <c r="C99" s="2"/>
      <c r="D99" s="2"/>
      <c r="E99" s="2"/>
      <c r="F99" s="2"/>
      <c r="G99" s="2"/>
      <c r="H99" s="2"/>
      <c r="I99" s="2" t="s">
        <v>50</v>
      </c>
      <c r="J99" s="19">
        <f>'Berekening rekenvolumes'!L96</f>
        <v>1896.7243284267897</v>
      </c>
    </row>
    <row r="100" spans="2:10">
      <c r="B100" s="2" t="s">
        <v>77</v>
      </c>
      <c r="C100" s="2"/>
      <c r="D100" s="2"/>
      <c r="E100" s="2"/>
      <c r="F100" s="2"/>
      <c r="G100" s="2"/>
      <c r="H100" s="2"/>
      <c r="I100" s="2" t="s">
        <v>50</v>
      </c>
      <c r="J100" s="19">
        <f>'Berekening rekenvolumes'!L97</f>
        <v>240.96956294135873</v>
      </c>
    </row>
    <row r="101" spans="2:10">
      <c r="B101" s="2" t="s">
        <v>78</v>
      </c>
      <c r="C101" s="2"/>
      <c r="D101" s="2"/>
      <c r="E101" s="2"/>
      <c r="F101" s="2"/>
      <c r="G101" s="2"/>
      <c r="H101" s="2"/>
      <c r="I101" s="2" t="s">
        <v>50</v>
      </c>
      <c r="J101" s="19">
        <f>'Berekening rekenvolumes'!L98</f>
        <v>98.372380854277992</v>
      </c>
    </row>
    <row r="102" spans="2:10">
      <c r="B102" s="2" t="s">
        <v>79</v>
      </c>
      <c r="C102" s="2"/>
      <c r="D102" s="2"/>
      <c r="E102" s="2"/>
      <c r="F102" s="2"/>
      <c r="G102" s="2"/>
      <c r="H102" s="2"/>
      <c r="I102" s="2" t="s">
        <v>50</v>
      </c>
      <c r="J102" s="19">
        <f>'Berekening rekenvolumes'!L99</f>
        <v>59.189676461872573</v>
      </c>
    </row>
    <row r="103" spans="2:10">
      <c r="B103" s="2"/>
      <c r="C103" s="2"/>
      <c r="D103" s="2"/>
      <c r="E103" s="2"/>
      <c r="F103" s="2"/>
      <c r="G103" s="2"/>
      <c r="H103" s="2"/>
      <c r="I103" s="2"/>
      <c r="J103" s="11"/>
    </row>
    <row r="104" spans="2:10">
      <c r="B104" s="10" t="s">
        <v>80</v>
      </c>
      <c r="C104" s="2"/>
      <c r="D104" s="2"/>
      <c r="E104" s="2"/>
      <c r="F104" s="2"/>
      <c r="G104" s="2"/>
      <c r="H104" s="2"/>
      <c r="I104" s="2"/>
      <c r="J104" s="11"/>
    </row>
    <row r="105" spans="2:10">
      <c r="B105" s="2" t="s">
        <v>76</v>
      </c>
      <c r="C105" s="2"/>
      <c r="D105" s="2"/>
      <c r="E105" s="2"/>
      <c r="F105" s="2"/>
      <c r="G105" s="2"/>
      <c r="H105" s="2"/>
      <c r="I105" s="2" t="s">
        <v>50</v>
      </c>
      <c r="J105" s="19">
        <f>'Berekening rekenvolumes'!L102</f>
        <v>0</v>
      </c>
    </row>
    <row r="106" spans="2:10">
      <c r="B106" s="2" t="s">
        <v>77</v>
      </c>
      <c r="C106" s="2"/>
      <c r="D106" s="2"/>
      <c r="E106" s="2"/>
      <c r="F106" s="2"/>
      <c r="G106" s="2"/>
      <c r="H106" s="2"/>
      <c r="I106" s="2" t="s">
        <v>50</v>
      </c>
      <c r="J106" s="19">
        <f>'Berekening rekenvolumes'!L103</f>
        <v>0</v>
      </c>
    </row>
    <row r="107" spans="2:10">
      <c r="B107" s="2" t="s">
        <v>78</v>
      </c>
      <c r="C107" s="2"/>
      <c r="D107" s="2"/>
      <c r="E107" s="2"/>
      <c r="F107" s="2"/>
      <c r="G107" s="2"/>
      <c r="H107" s="2"/>
      <c r="I107" s="2" t="s">
        <v>50</v>
      </c>
      <c r="J107" s="19">
        <f>'Berekening rekenvolumes'!L104</f>
        <v>0</v>
      </c>
    </row>
    <row r="108" spans="2:10">
      <c r="B108" s="2" t="s">
        <v>79</v>
      </c>
      <c r="C108" s="2"/>
      <c r="D108" s="2"/>
      <c r="E108" s="2"/>
      <c r="F108" s="2"/>
      <c r="G108" s="2"/>
      <c r="H108" s="2"/>
      <c r="I108" s="2" t="s">
        <v>50</v>
      </c>
      <c r="J108" s="19">
        <f>'Berekening rekenvolumes'!L105</f>
        <v>0</v>
      </c>
    </row>
    <row r="109" spans="2:10">
      <c r="B109" s="2"/>
      <c r="C109" s="2"/>
      <c r="D109" s="2"/>
      <c r="E109" s="2"/>
      <c r="F109" s="2"/>
      <c r="G109" s="2"/>
      <c r="H109" s="2"/>
      <c r="I109" s="2"/>
      <c r="J109" s="11"/>
    </row>
    <row r="110" spans="2:10">
      <c r="B110" s="2"/>
      <c r="C110" s="2"/>
      <c r="D110" s="2"/>
      <c r="E110" s="2"/>
      <c r="F110" s="2"/>
      <c r="G110" s="2"/>
      <c r="H110" s="2"/>
      <c r="I110" s="2"/>
      <c r="J110" s="11"/>
    </row>
    <row r="111" spans="2:10">
      <c r="B111" s="2"/>
      <c r="C111" s="2"/>
      <c r="D111" s="2"/>
      <c r="E111" s="2"/>
      <c r="F111" s="2"/>
      <c r="G111" s="2"/>
      <c r="H111" s="2"/>
      <c r="I111" s="2"/>
      <c r="J111" s="11"/>
    </row>
    <row r="112" spans="2:10">
      <c r="B112" s="10" t="s">
        <v>96</v>
      </c>
      <c r="C112" s="2"/>
      <c r="D112" s="2"/>
      <c r="E112" s="2"/>
      <c r="F112" s="2"/>
      <c r="G112" s="2"/>
      <c r="H112" s="2"/>
      <c r="I112" s="2"/>
      <c r="J112" s="11"/>
    </row>
    <row r="113" spans="2:10">
      <c r="B113" s="2"/>
      <c r="C113" s="2"/>
      <c r="D113" s="2"/>
      <c r="E113" s="2"/>
      <c r="F113" s="2"/>
      <c r="G113" s="2"/>
      <c r="H113" s="2"/>
      <c r="I113" s="2"/>
      <c r="J113" s="11"/>
    </row>
    <row r="114" spans="2:10">
      <c r="B114" s="10" t="s">
        <v>75</v>
      </c>
      <c r="C114" s="2"/>
      <c r="D114" s="2"/>
      <c r="E114" s="2"/>
      <c r="F114" s="2"/>
      <c r="G114" s="2"/>
      <c r="H114" s="2"/>
      <c r="I114" s="2"/>
      <c r="J114" s="11"/>
    </row>
    <row r="115" spans="2:10">
      <c r="B115" s="2" t="s">
        <v>84</v>
      </c>
      <c r="C115" s="2"/>
      <c r="D115" s="2"/>
      <c r="E115" s="2"/>
      <c r="F115" s="2"/>
      <c r="G115" s="2"/>
      <c r="H115" s="2"/>
      <c r="I115" s="2" t="s">
        <v>50</v>
      </c>
      <c r="J115" s="19">
        <f>'Berekening rekenvolumes'!L112</f>
        <v>2.2314036927775578</v>
      </c>
    </row>
    <row r="116" spans="2:10">
      <c r="B116" s="2" t="s">
        <v>85</v>
      </c>
      <c r="C116" s="2"/>
      <c r="D116" s="2"/>
      <c r="E116" s="2"/>
      <c r="F116" s="2"/>
      <c r="G116" s="2"/>
      <c r="H116" s="2"/>
      <c r="I116" s="2" t="s">
        <v>50</v>
      </c>
      <c r="J116" s="19">
        <f>'Berekening rekenvolumes'!L113</f>
        <v>2.8601849515460831</v>
      </c>
    </row>
    <row r="117" spans="2:10">
      <c r="B117" s="2" t="s">
        <v>86</v>
      </c>
      <c r="C117" s="2"/>
      <c r="D117" s="2"/>
      <c r="E117" s="2"/>
      <c r="F117" s="2"/>
      <c r="G117" s="2"/>
      <c r="H117" s="2"/>
      <c r="I117" s="2" t="s">
        <v>50</v>
      </c>
      <c r="J117" s="19">
        <f>'Berekening rekenvolumes'!L114</f>
        <v>0.66823693968304243</v>
      </c>
    </row>
    <row r="118" spans="2:10">
      <c r="B118" s="2" t="s">
        <v>87</v>
      </c>
      <c r="C118" s="2"/>
      <c r="D118" s="2"/>
      <c r="E118" s="2"/>
      <c r="F118" s="2"/>
      <c r="G118" s="2"/>
      <c r="H118" s="2"/>
      <c r="I118" s="2" t="s">
        <v>50</v>
      </c>
      <c r="J118" s="19">
        <f>'Berekening rekenvolumes'!L115</f>
        <v>0.30076649238484837</v>
      </c>
    </row>
    <row r="119" spans="2:10">
      <c r="B119" s="2" t="s">
        <v>88</v>
      </c>
      <c r="C119" s="2"/>
      <c r="D119" s="2"/>
      <c r="E119" s="2"/>
      <c r="F119" s="2"/>
      <c r="G119" s="2"/>
      <c r="H119" s="2"/>
      <c r="I119" s="2" t="s">
        <v>50</v>
      </c>
      <c r="J119" s="19">
        <f>'Berekening rekenvolumes'!L116</f>
        <v>0</v>
      </c>
    </row>
    <row r="120" spans="2:10">
      <c r="B120" s="2" t="s">
        <v>89</v>
      </c>
      <c r="C120" s="2"/>
      <c r="D120" s="2"/>
      <c r="E120" s="2"/>
      <c r="F120" s="2"/>
      <c r="G120" s="2"/>
      <c r="H120" s="2"/>
      <c r="I120" s="2" t="s">
        <v>50</v>
      </c>
      <c r="J120" s="19">
        <f>'Berekening rekenvolumes'!L117</f>
        <v>0</v>
      </c>
    </row>
    <row r="121" spans="2:10">
      <c r="B121" s="2" t="s">
        <v>90</v>
      </c>
      <c r="C121" s="2"/>
      <c r="D121" s="2"/>
      <c r="E121" s="2"/>
      <c r="F121" s="2"/>
      <c r="G121" s="2"/>
      <c r="H121" s="2"/>
      <c r="I121" s="2" t="s">
        <v>50</v>
      </c>
      <c r="J121" s="19">
        <f>'Berekening rekenvolumes'!L118</f>
        <v>0</v>
      </c>
    </row>
    <row r="122" spans="2:10">
      <c r="B122" s="2" t="s">
        <v>91</v>
      </c>
      <c r="C122" s="2"/>
      <c r="D122" s="2"/>
      <c r="E122" s="2"/>
      <c r="F122" s="2"/>
      <c r="G122" s="2"/>
      <c r="H122" s="2"/>
      <c r="I122" s="2" t="s">
        <v>50</v>
      </c>
      <c r="J122" s="19">
        <f>'Berekening rekenvolumes'!L119</f>
        <v>0</v>
      </c>
    </row>
    <row r="123" spans="2:10">
      <c r="B123" s="2" t="s">
        <v>92</v>
      </c>
      <c r="C123" s="2"/>
      <c r="D123" s="2"/>
      <c r="E123" s="2"/>
      <c r="F123" s="2"/>
      <c r="G123" s="2"/>
      <c r="H123" s="2"/>
      <c r="I123" s="2" t="s">
        <v>50</v>
      </c>
      <c r="J123" s="19">
        <f>'Berekening rekenvolumes'!L120</f>
        <v>0</v>
      </c>
    </row>
    <row r="124" spans="2:10">
      <c r="B124" s="2" t="s">
        <v>93</v>
      </c>
      <c r="C124" s="2"/>
      <c r="D124" s="2"/>
      <c r="E124" s="2"/>
      <c r="F124" s="2"/>
      <c r="G124" s="2"/>
      <c r="H124" s="2"/>
      <c r="I124" s="2" t="s">
        <v>50</v>
      </c>
      <c r="J124" s="19">
        <f>'Berekening rekenvolumes'!L121</f>
        <v>0</v>
      </c>
    </row>
    <row r="125" spans="2:10">
      <c r="B125" s="2"/>
      <c r="C125" s="2"/>
      <c r="D125" s="2"/>
      <c r="E125" s="2"/>
      <c r="F125" s="2"/>
      <c r="G125" s="2"/>
      <c r="H125" s="2"/>
      <c r="I125" s="2"/>
      <c r="J125" s="11"/>
    </row>
    <row r="126" spans="2:10">
      <c r="B126" s="10" t="s">
        <v>80</v>
      </c>
      <c r="C126" s="2"/>
      <c r="D126" s="2"/>
      <c r="E126" s="2"/>
      <c r="F126" s="2"/>
      <c r="G126" s="2"/>
      <c r="H126" s="2"/>
      <c r="I126" s="2"/>
      <c r="J126" s="11"/>
    </row>
    <row r="127" spans="2:10">
      <c r="B127" s="2" t="s">
        <v>84</v>
      </c>
      <c r="C127" s="2"/>
      <c r="D127" s="2"/>
      <c r="E127" s="2"/>
      <c r="F127" s="2"/>
      <c r="G127" s="2"/>
      <c r="H127" s="2"/>
      <c r="I127" s="2" t="s">
        <v>50</v>
      </c>
      <c r="J127" s="19">
        <f>'Berekening rekenvolumes'!L124</f>
        <v>0.57527636594690978</v>
      </c>
    </row>
    <row r="128" spans="2:10">
      <c r="B128" s="2" t="s">
        <v>85</v>
      </c>
      <c r="C128" s="2"/>
      <c r="D128" s="2"/>
      <c r="E128" s="2"/>
      <c r="F128" s="2"/>
      <c r="G128" s="2"/>
      <c r="H128" s="2"/>
      <c r="I128" s="2" t="s">
        <v>50</v>
      </c>
      <c r="J128" s="19">
        <f>'Berekening rekenvolumes'!L125</f>
        <v>0.63268964127630922</v>
      </c>
    </row>
    <row r="129" spans="2:10">
      <c r="B129" s="2" t="s">
        <v>86</v>
      </c>
      <c r="C129" s="2"/>
      <c r="D129" s="2"/>
      <c r="E129" s="2"/>
      <c r="F129" s="2"/>
      <c r="G129" s="2"/>
      <c r="H129" s="2"/>
      <c r="I129" s="2" t="s">
        <v>50</v>
      </c>
      <c r="J129" s="19">
        <f>'Berekening rekenvolumes'!L126</f>
        <v>0.35838376107217745</v>
      </c>
    </row>
    <row r="130" spans="2:10">
      <c r="B130" s="2" t="s">
        <v>87</v>
      </c>
      <c r="C130" s="2"/>
      <c r="D130" s="2"/>
      <c r="E130" s="2"/>
      <c r="F130" s="2"/>
      <c r="G130" s="2"/>
      <c r="H130" s="2"/>
      <c r="I130" s="2" t="s">
        <v>50</v>
      </c>
      <c r="J130" s="19">
        <f>'Berekening rekenvolumes'!L127</f>
        <v>0</v>
      </c>
    </row>
    <row r="131" spans="2:10">
      <c r="B131" s="2" t="s">
        <v>88</v>
      </c>
      <c r="C131" s="2"/>
      <c r="D131" s="2"/>
      <c r="E131" s="2"/>
      <c r="F131" s="2"/>
      <c r="G131" s="2"/>
      <c r="H131" s="2"/>
      <c r="I131" s="2" t="s">
        <v>50</v>
      </c>
      <c r="J131" s="19">
        <f>'Berekening rekenvolumes'!L128</f>
        <v>0</v>
      </c>
    </row>
    <row r="132" spans="2:10">
      <c r="B132" s="2" t="s">
        <v>89</v>
      </c>
      <c r="C132" s="2"/>
      <c r="D132" s="2"/>
      <c r="E132" s="2"/>
      <c r="F132" s="2"/>
      <c r="G132" s="2"/>
      <c r="H132" s="2"/>
      <c r="I132" s="2" t="s">
        <v>50</v>
      </c>
      <c r="J132" s="19">
        <f>'Berekening rekenvolumes'!L129</f>
        <v>0</v>
      </c>
    </row>
    <row r="133" spans="2:10">
      <c r="B133" s="2" t="s">
        <v>90</v>
      </c>
      <c r="C133" s="2"/>
      <c r="D133" s="2"/>
      <c r="E133" s="2"/>
      <c r="F133" s="2"/>
      <c r="G133" s="2"/>
      <c r="H133" s="2"/>
      <c r="I133" s="2" t="s">
        <v>50</v>
      </c>
      <c r="J133" s="19">
        <f>'Berekening rekenvolumes'!L130</f>
        <v>0</v>
      </c>
    </row>
    <row r="134" spans="2:10">
      <c r="B134" s="2" t="s">
        <v>91</v>
      </c>
      <c r="C134" s="2"/>
      <c r="D134" s="2"/>
      <c r="E134" s="2"/>
      <c r="F134" s="2"/>
      <c r="G134" s="2"/>
      <c r="H134" s="2"/>
      <c r="I134" s="2" t="s">
        <v>50</v>
      </c>
      <c r="J134" s="19">
        <f>'Berekening rekenvolumes'!L131</f>
        <v>0</v>
      </c>
    </row>
    <row r="135" spans="2:10">
      <c r="B135" s="2" t="s">
        <v>92</v>
      </c>
      <c r="C135" s="2"/>
      <c r="D135" s="2"/>
      <c r="E135" s="2"/>
      <c r="F135" s="2"/>
      <c r="G135" s="2"/>
      <c r="H135" s="2"/>
      <c r="I135" s="2" t="s">
        <v>50</v>
      </c>
      <c r="J135" s="19">
        <f>'Berekening rekenvolumes'!L132</f>
        <v>0</v>
      </c>
    </row>
    <row r="136" spans="2:10">
      <c r="B136" s="2" t="s">
        <v>93</v>
      </c>
      <c r="C136" s="2"/>
      <c r="D136" s="2"/>
      <c r="E136" s="2"/>
      <c r="F136" s="2"/>
      <c r="G136" s="2"/>
      <c r="H136" s="2"/>
      <c r="I136" s="2" t="s">
        <v>50</v>
      </c>
      <c r="J136" s="19">
        <f>'Berekening rekenvolumes'!L133</f>
        <v>0</v>
      </c>
    </row>
    <row r="138" spans="2:10">
      <c r="B138" s="10" t="s">
        <v>81</v>
      </c>
      <c r="C138" s="2"/>
      <c r="D138" s="2"/>
      <c r="E138" s="2"/>
      <c r="F138" s="2"/>
      <c r="G138" s="2"/>
      <c r="H138" s="2"/>
      <c r="I138" s="2"/>
      <c r="J138" s="11"/>
    </row>
    <row r="139" spans="2:10">
      <c r="B139" s="2" t="s">
        <v>285</v>
      </c>
      <c r="C139" s="2"/>
      <c r="D139" s="2"/>
      <c r="E139" s="2"/>
      <c r="F139" s="2"/>
      <c r="G139" s="2"/>
      <c r="H139" s="2"/>
      <c r="I139" s="2" t="s">
        <v>50</v>
      </c>
      <c r="J139" s="3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tabColor rgb="FFCCFFFF"/>
  </sheetPr>
  <dimension ref="B1:M139"/>
  <sheetViews>
    <sheetView showGridLines="0" zoomScale="85" zoomScaleNormal="85" workbookViewId="0"/>
  </sheetViews>
  <sheetFormatPr defaultRowHeight="14.25"/>
  <cols>
    <col min="1" max="1" width="3.7109375" style="86" customWidth="1"/>
    <col min="2" max="2" width="22.28515625" style="86" customWidth="1"/>
    <col min="3" max="9" width="9.140625" style="86"/>
    <col min="10" max="10" width="22.5703125" style="86" bestFit="1" customWidth="1"/>
    <col min="11" max="16384" width="9.140625" style="86"/>
  </cols>
  <sheetData>
    <row r="1" spans="2:10">
      <c r="B1" s="2" t="s">
        <v>288</v>
      </c>
      <c r="C1" s="2"/>
      <c r="D1" s="2"/>
      <c r="E1" s="2"/>
      <c r="F1" s="2"/>
      <c r="G1" s="2"/>
      <c r="H1" s="2"/>
      <c r="I1" s="2"/>
      <c r="J1" s="11"/>
    </row>
    <row r="2" spans="2:10">
      <c r="G2" s="2"/>
      <c r="H2" s="2"/>
      <c r="I2" s="2"/>
      <c r="J2" s="11"/>
    </row>
    <row r="3" spans="2:10" s="7" customFormat="1" ht="15.75">
      <c r="B3" s="7" t="s">
        <v>268</v>
      </c>
      <c r="C3" s="7" t="s">
        <v>225</v>
      </c>
    </row>
    <row r="4" spans="2:10">
      <c r="C4" s="2"/>
      <c r="D4" s="2"/>
      <c r="E4" s="2"/>
      <c r="F4" s="2"/>
      <c r="G4" s="2"/>
      <c r="H4" s="2"/>
      <c r="I4" s="2"/>
      <c r="J4" s="11"/>
    </row>
    <row r="5" spans="2:10">
      <c r="B5" s="2" t="str">
        <f>"Dit blad geeft een overzicht van de rekenvolumes van de regionale netbeheerder "&amp;C3&amp;" voor de jaren 2017-2021"</f>
        <v>Dit blad geeft een overzicht van de rekenvolumes van de regionale netbeheerder Enduris voor de jaren 2017-2021</v>
      </c>
      <c r="C5" s="2"/>
      <c r="D5" s="2"/>
      <c r="E5" s="2"/>
      <c r="F5" s="2"/>
      <c r="G5" s="2"/>
      <c r="H5" s="2"/>
      <c r="I5" s="2"/>
      <c r="J5" s="11"/>
    </row>
    <row r="6" spans="2:10">
      <c r="B6" s="2"/>
      <c r="C6" s="2"/>
      <c r="D6" s="2"/>
      <c r="E6" s="2"/>
      <c r="F6" s="2"/>
      <c r="G6" s="2"/>
      <c r="H6" s="2"/>
      <c r="I6" s="2"/>
      <c r="J6" s="11"/>
    </row>
    <row r="7" spans="2:10">
      <c r="B7" s="2"/>
      <c r="C7" s="2"/>
      <c r="D7" s="2"/>
      <c r="E7" s="2"/>
      <c r="F7" s="2"/>
      <c r="G7" s="2"/>
      <c r="H7" s="2"/>
      <c r="I7" s="2"/>
      <c r="J7" s="11"/>
    </row>
    <row r="8" spans="2:10" s="5" customFormat="1" ht="12.75">
      <c r="I8" s="5" t="s">
        <v>0</v>
      </c>
      <c r="J8" s="5" t="s">
        <v>270</v>
      </c>
    </row>
    <row r="9" spans="2:10">
      <c r="B9" s="2"/>
      <c r="C9" s="2"/>
      <c r="D9" s="2"/>
      <c r="E9" s="2"/>
      <c r="F9" s="2"/>
      <c r="G9" s="2"/>
      <c r="H9" s="2"/>
      <c r="I9" s="2"/>
      <c r="J9" s="11"/>
    </row>
    <row r="10" spans="2:10" s="5" customFormat="1" ht="12.75">
      <c r="B10" s="5" t="s">
        <v>109</v>
      </c>
      <c r="I10" s="5" t="s">
        <v>0</v>
      </c>
      <c r="J10" s="5" t="str">
        <f>J8</f>
        <v>Rekenvolume Enduris</v>
      </c>
    </row>
    <row r="11" spans="2:10">
      <c r="B11" s="2"/>
      <c r="C11" s="2"/>
      <c r="D11" s="2"/>
      <c r="E11" s="2"/>
      <c r="F11" s="2"/>
      <c r="G11" s="2"/>
      <c r="H11" s="2"/>
      <c r="I11" s="2"/>
      <c r="J11" s="11"/>
    </row>
    <row r="12" spans="2:10">
      <c r="B12" s="10" t="s">
        <v>53</v>
      </c>
      <c r="C12" s="2"/>
      <c r="D12" s="2"/>
      <c r="E12" s="2"/>
      <c r="F12" s="2"/>
      <c r="G12" s="2"/>
      <c r="H12" s="2"/>
      <c r="I12" s="2"/>
      <c r="J12" s="11"/>
    </row>
    <row r="13" spans="2:10">
      <c r="B13" s="2" t="s">
        <v>54</v>
      </c>
      <c r="C13" s="2"/>
      <c r="D13" s="2"/>
      <c r="E13" s="2"/>
      <c r="F13" s="2"/>
      <c r="G13" s="2"/>
      <c r="H13" s="2"/>
      <c r="I13" s="2" t="s">
        <v>50</v>
      </c>
      <c r="J13" s="19">
        <f>'Berekening rekenvolumes'!M13</f>
        <v>188011.04723781827</v>
      </c>
    </row>
    <row r="14" spans="2:10">
      <c r="B14" s="2" t="s">
        <v>55</v>
      </c>
      <c r="C14" s="2"/>
      <c r="D14" s="2"/>
      <c r="E14" s="2"/>
      <c r="F14" s="2"/>
      <c r="G14" s="2"/>
      <c r="H14" s="2"/>
      <c r="I14" s="2" t="s">
        <v>50</v>
      </c>
      <c r="J14" s="19">
        <f>'Berekening rekenvolumes'!M14</f>
        <v>603938.88779902353</v>
      </c>
    </row>
    <row r="15" spans="2:10">
      <c r="B15" s="2"/>
      <c r="C15" s="2"/>
      <c r="D15" s="2"/>
      <c r="E15" s="2"/>
      <c r="F15" s="2"/>
      <c r="G15" s="2"/>
      <c r="H15" s="2"/>
      <c r="I15" s="2"/>
      <c r="J15" s="11"/>
    </row>
    <row r="16" spans="2:10">
      <c r="B16" s="10" t="s">
        <v>56</v>
      </c>
      <c r="C16" s="2"/>
      <c r="D16" s="2"/>
      <c r="E16" s="2"/>
      <c r="F16" s="2"/>
      <c r="G16" s="2"/>
      <c r="H16" s="2"/>
      <c r="I16" s="2"/>
      <c r="J16" s="11"/>
    </row>
    <row r="17" spans="2:13">
      <c r="B17" s="2" t="s">
        <v>54</v>
      </c>
      <c r="C17" s="2"/>
      <c r="D17" s="2"/>
      <c r="E17" s="2"/>
      <c r="F17" s="2"/>
      <c r="G17" s="2"/>
      <c r="H17" s="2"/>
      <c r="I17" s="2" t="s">
        <v>50</v>
      </c>
      <c r="J17" s="19">
        <f>'Berekening rekenvolumes'!M17</f>
        <v>552.69763009924861</v>
      </c>
    </row>
    <row r="18" spans="2:13">
      <c r="B18" s="2" t="s">
        <v>55</v>
      </c>
      <c r="C18" s="2"/>
      <c r="D18" s="2"/>
      <c r="E18" s="2"/>
      <c r="F18" s="2"/>
      <c r="G18" s="2"/>
      <c r="H18" s="2"/>
      <c r="I18" s="2" t="s">
        <v>50</v>
      </c>
      <c r="J18" s="19">
        <f>'Berekening rekenvolumes'!M18</f>
        <v>38014.180481653377</v>
      </c>
    </row>
    <row r="19" spans="2:13">
      <c r="B19" s="2"/>
      <c r="C19" s="2"/>
      <c r="D19" s="2"/>
      <c r="E19" s="2"/>
      <c r="F19" s="2"/>
      <c r="G19" s="2"/>
      <c r="H19" s="2"/>
      <c r="I19" s="2"/>
    </row>
    <row r="20" spans="2:13">
      <c r="B20" s="10" t="s">
        <v>57</v>
      </c>
      <c r="C20" s="2"/>
      <c r="D20" s="2"/>
      <c r="E20" s="2"/>
      <c r="F20" s="2"/>
      <c r="G20" s="2"/>
      <c r="H20" s="2"/>
      <c r="I20" s="2"/>
    </row>
    <row r="21" spans="2:13">
      <c r="B21" s="2" t="s">
        <v>54</v>
      </c>
      <c r="C21" s="2"/>
      <c r="D21" s="2"/>
      <c r="E21" s="2"/>
      <c r="F21" s="2"/>
      <c r="G21" s="2"/>
      <c r="H21" s="2"/>
      <c r="I21" s="2" t="s">
        <v>50</v>
      </c>
      <c r="J21" s="19">
        <f>'Berekening rekenvolumes'!M21</f>
        <v>179.52250022013411</v>
      </c>
    </row>
    <row r="22" spans="2:13">
      <c r="B22" s="2" t="s">
        <v>58</v>
      </c>
      <c r="C22" s="2"/>
      <c r="D22" s="2"/>
      <c r="E22" s="2"/>
      <c r="F22" s="2"/>
      <c r="G22" s="2"/>
      <c r="H22" s="2"/>
      <c r="I22" s="2" t="s">
        <v>50</v>
      </c>
      <c r="J22" s="19">
        <f>'Berekening rekenvolumes'!M22</f>
        <v>10827.62918600702</v>
      </c>
    </row>
    <row r="23" spans="2:13">
      <c r="B23" s="2" t="s">
        <v>59</v>
      </c>
      <c r="C23" s="2"/>
      <c r="D23" s="2"/>
      <c r="E23" s="2"/>
      <c r="F23" s="2"/>
      <c r="G23" s="2"/>
      <c r="H23" s="2"/>
      <c r="I23" s="2" t="s">
        <v>50</v>
      </c>
      <c r="J23" s="19">
        <f>'Berekening rekenvolumes'!M23</f>
        <v>50771.303444784076</v>
      </c>
    </row>
    <row r="24" spans="2:13">
      <c r="B24" s="2" t="s">
        <v>60</v>
      </c>
      <c r="C24" s="2"/>
      <c r="D24" s="2"/>
      <c r="E24" s="2"/>
      <c r="F24" s="2"/>
      <c r="G24" s="2"/>
      <c r="H24" s="2"/>
      <c r="I24" s="2" t="s">
        <v>50</v>
      </c>
      <c r="J24" s="19">
        <f>'Berekening rekenvolumes'!M24</f>
        <v>0</v>
      </c>
    </row>
    <row r="25" spans="2:13">
      <c r="B25" s="2" t="s">
        <v>61</v>
      </c>
      <c r="C25" s="2"/>
      <c r="D25" s="2"/>
      <c r="E25" s="2"/>
      <c r="F25" s="2"/>
      <c r="G25" s="2"/>
      <c r="H25" s="2"/>
      <c r="I25" s="2" t="s">
        <v>50</v>
      </c>
      <c r="J25" s="4">
        <f>'Berekening rekenvolumes'!M25</f>
        <v>61598.932630791096</v>
      </c>
    </row>
    <row r="26" spans="2:13">
      <c r="B26" s="2"/>
      <c r="C26" s="2"/>
      <c r="D26" s="2"/>
      <c r="E26" s="2"/>
      <c r="F26" s="2"/>
      <c r="G26" s="2"/>
      <c r="H26" s="2"/>
      <c r="I26" s="2"/>
      <c r="J26" s="11"/>
    </row>
    <row r="27" spans="2:13">
      <c r="B27" s="10" t="s">
        <v>280</v>
      </c>
      <c r="C27" s="2"/>
      <c r="D27" s="2"/>
      <c r="E27" s="2"/>
      <c r="F27" s="2"/>
      <c r="G27" s="2"/>
      <c r="H27" s="2"/>
      <c r="I27" s="2"/>
      <c r="J27" s="11"/>
    </row>
    <row r="28" spans="2:13">
      <c r="B28" s="2" t="s">
        <v>54</v>
      </c>
      <c r="C28" s="2"/>
      <c r="D28" s="2"/>
      <c r="E28" s="2"/>
      <c r="F28" s="2"/>
      <c r="G28" s="2"/>
      <c r="H28" s="2"/>
      <c r="I28" s="2" t="s">
        <v>50</v>
      </c>
      <c r="J28" s="19">
        <f>'Import rekenvolumes EHD'!M11</f>
        <v>4</v>
      </c>
    </row>
    <row r="29" spans="2:13">
      <c r="B29" s="2" t="s">
        <v>55</v>
      </c>
      <c r="C29" s="2"/>
      <c r="D29" s="2"/>
      <c r="E29" s="2"/>
      <c r="F29" s="2"/>
      <c r="G29" s="2"/>
      <c r="H29" s="2"/>
      <c r="I29" s="2" t="s">
        <v>50</v>
      </c>
      <c r="J29" s="110">
        <f>'Import rekenvolumes EHD'!M12</f>
        <v>72988.6804898298</v>
      </c>
      <c r="M29" s="106"/>
    </row>
    <row r="30" spans="2:13">
      <c r="B30" s="2"/>
      <c r="C30" s="2"/>
      <c r="D30" s="2"/>
      <c r="E30" s="2"/>
      <c r="F30" s="2"/>
      <c r="G30" s="2"/>
      <c r="H30" s="2"/>
      <c r="I30" s="2"/>
      <c r="J30" s="11"/>
    </row>
    <row r="31" spans="2:13">
      <c r="B31" s="2"/>
      <c r="C31" s="2"/>
      <c r="D31" s="2"/>
      <c r="E31" s="2"/>
      <c r="F31" s="2"/>
      <c r="G31" s="2"/>
      <c r="H31" s="2"/>
      <c r="I31" s="2"/>
      <c r="J31" s="11"/>
    </row>
    <row r="32" spans="2:13" s="5" customFormat="1" ht="12.75">
      <c r="B32" s="5" t="s">
        <v>110</v>
      </c>
      <c r="I32" s="5" t="s">
        <v>0</v>
      </c>
      <c r="J32" s="5" t="str">
        <f>J8</f>
        <v>Rekenvolume Enduris</v>
      </c>
    </row>
    <row r="33" spans="2:10">
      <c r="B33" s="2"/>
      <c r="C33" s="2"/>
      <c r="D33" s="2"/>
      <c r="E33" s="2"/>
      <c r="F33" s="2"/>
      <c r="G33" s="2"/>
      <c r="H33" s="2"/>
      <c r="I33" s="2"/>
      <c r="J33" s="11"/>
    </row>
    <row r="34" spans="2:10">
      <c r="B34" s="10" t="s">
        <v>74</v>
      </c>
      <c r="C34" s="2"/>
      <c r="D34" s="2"/>
      <c r="E34" s="2"/>
      <c r="F34" s="2"/>
      <c r="G34" s="2"/>
      <c r="H34" s="2"/>
      <c r="I34" s="2"/>
      <c r="J34" s="11"/>
    </row>
    <row r="35" spans="2:10">
      <c r="B35" s="2"/>
      <c r="C35" s="2"/>
      <c r="D35" s="2"/>
      <c r="E35" s="2"/>
      <c r="F35" s="2"/>
      <c r="G35" s="2"/>
      <c r="H35" s="2"/>
      <c r="I35" s="2"/>
      <c r="J35" s="11"/>
    </row>
    <row r="36" spans="2:10">
      <c r="B36" s="10" t="s">
        <v>75</v>
      </c>
      <c r="C36" s="2"/>
      <c r="D36" s="2"/>
      <c r="E36" s="2"/>
      <c r="F36" s="2"/>
      <c r="G36" s="2"/>
      <c r="H36" s="2"/>
      <c r="I36" s="2"/>
      <c r="J36" s="11"/>
    </row>
    <row r="37" spans="2:10">
      <c r="B37" s="2" t="s">
        <v>76</v>
      </c>
      <c r="C37" s="2"/>
      <c r="D37" s="2"/>
      <c r="E37" s="2"/>
      <c r="F37" s="2"/>
      <c r="G37" s="2"/>
      <c r="H37" s="2"/>
      <c r="I37" s="2" t="s">
        <v>50</v>
      </c>
      <c r="J37" s="19">
        <f>'Berekening rekenvolumes'!M34</f>
        <v>184701.58903101986</v>
      </c>
    </row>
    <row r="38" spans="2:10">
      <c r="B38" s="2" t="s">
        <v>77</v>
      </c>
      <c r="C38" s="2"/>
      <c r="D38" s="2"/>
      <c r="E38" s="2"/>
      <c r="F38" s="2"/>
      <c r="G38" s="2"/>
      <c r="H38" s="2"/>
      <c r="I38" s="2" t="s">
        <v>50</v>
      </c>
      <c r="J38" s="19">
        <f>'Berekening rekenvolumes'!M35</f>
        <v>126.07011253394201</v>
      </c>
    </row>
    <row r="39" spans="2:10">
      <c r="B39" s="2" t="s">
        <v>78</v>
      </c>
      <c r="C39" s="2"/>
      <c r="D39" s="2"/>
      <c r="E39" s="2"/>
      <c r="F39" s="2"/>
      <c r="G39" s="2"/>
      <c r="H39" s="2"/>
      <c r="I39" s="2" t="s">
        <v>50</v>
      </c>
      <c r="J39" s="19">
        <f>'Berekening rekenvolumes'!M36</f>
        <v>2539.5010462371633</v>
      </c>
    </row>
    <row r="40" spans="2:10">
      <c r="B40" s="2" t="s">
        <v>79</v>
      </c>
      <c r="C40" s="2"/>
      <c r="D40" s="2"/>
      <c r="E40" s="2"/>
      <c r="F40" s="2"/>
      <c r="G40" s="2"/>
      <c r="H40" s="2"/>
      <c r="I40" s="2" t="s">
        <v>50</v>
      </c>
      <c r="J40" s="19">
        <f>'Berekening rekenvolumes'!M37</f>
        <v>653.9017663200874</v>
      </c>
    </row>
    <row r="41" spans="2:10">
      <c r="B41" s="2"/>
      <c r="C41" s="2"/>
      <c r="D41" s="2"/>
      <c r="E41" s="2"/>
      <c r="F41" s="2"/>
      <c r="G41" s="2"/>
      <c r="H41" s="2"/>
      <c r="I41" s="2"/>
      <c r="J41" s="11"/>
    </row>
    <row r="42" spans="2:10">
      <c r="B42" s="10" t="s">
        <v>80</v>
      </c>
      <c r="C42" s="2"/>
      <c r="D42" s="2"/>
      <c r="E42" s="2"/>
      <c r="F42" s="2"/>
      <c r="G42" s="2"/>
      <c r="H42" s="2"/>
      <c r="I42" s="2"/>
      <c r="J42" s="11"/>
    </row>
    <row r="43" spans="2:10">
      <c r="B43" s="2" t="s">
        <v>76</v>
      </c>
      <c r="C43" s="2"/>
      <c r="D43" s="2"/>
      <c r="E43" s="2"/>
      <c r="F43" s="2"/>
      <c r="G43" s="2"/>
      <c r="H43" s="2"/>
      <c r="I43" s="2" t="s">
        <v>50</v>
      </c>
      <c r="J43" s="19">
        <f>'Berekening rekenvolumes'!M40</f>
        <v>0</v>
      </c>
    </row>
    <row r="44" spans="2:10">
      <c r="B44" s="2" t="s">
        <v>77</v>
      </c>
      <c r="C44" s="2"/>
      <c r="D44" s="2"/>
      <c r="E44" s="2"/>
      <c r="F44" s="2"/>
      <c r="G44" s="2"/>
      <c r="H44" s="2"/>
      <c r="I44" s="2" t="s">
        <v>50</v>
      </c>
      <c r="J44" s="19">
        <f>'Berekening rekenvolumes'!M41</f>
        <v>0</v>
      </c>
    </row>
    <row r="45" spans="2:10">
      <c r="B45" s="2" t="s">
        <v>78</v>
      </c>
      <c r="C45" s="2"/>
      <c r="D45" s="2"/>
      <c r="E45" s="2"/>
      <c r="F45" s="2"/>
      <c r="G45" s="2"/>
      <c r="H45" s="2"/>
      <c r="I45" s="2" t="s">
        <v>50</v>
      </c>
      <c r="J45" s="19">
        <f>'Berekening rekenvolumes'!M42</f>
        <v>0</v>
      </c>
    </row>
    <row r="46" spans="2:10">
      <c r="B46" s="2" t="s">
        <v>79</v>
      </c>
      <c r="C46" s="2"/>
      <c r="D46" s="2"/>
      <c r="E46" s="2"/>
      <c r="F46" s="2"/>
      <c r="G46" s="2"/>
      <c r="H46" s="2"/>
      <c r="I46" s="2" t="s">
        <v>50</v>
      </c>
      <c r="J46" s="19">
        <f>'Berekening rekenvolumes'!M43</f>
        <v>0</v>
      </c>
    </row>
    <row r="47" spans="2:10">
      <c r="B47" s="2"/>
      <c r="C47" s="2"/>
      <c r="D47" s="2"/>
      <c r="E47" s="2"/>
      <c r="F47" s="2"/>
      <c r="G47" s="2"/>
      <c r="H47" s="2"/>
      <c r="I47" s="2"/>
      <c r="J47" s="11"/>
    </row>
    <row r="48" spans="2:10">
      <c r="B48" s="2"/>
      <c r="C48" s="2"/>
      <c r="D48" s="2"/>
      <c r="E48" s="2"/>
      <c r="F48" s="2"/>
      <c r="G48" s="2"/>
      <c r="H48" s="2"/>
      <c r="I48" s="2"/>
      <c r="J48" s="11"/>
    </row>
    <row r="49" spans="2:10">
      <c r="B49" s="2"/>
      <c r="C49" s="2"/>
      <c r="D49" s="2"/>
      <c r="E49" s="2"/>
      <c r="F49" s="2"/>
      <c r="G49" s="2"/>
      <c r="H49" s="2"/>
      <c r="I49" s="2"/>
      <c r="J49" s="11"/>
    </row>
    <row r="50" spans="2:10">
      <c r="B50" s="10" t="s">
        <v>83</v>
      </c>
      <c r="C50" s="2"/>
      <c r="D50" s="2"/>
      <c r="E50" s="2"/>
      <c r="F50" s="2"/>
      <c r="G50" s="2"/>
      <c r="H50" s="2"/>
      <c r="I50" s="2"/>
      <c r="J50" s="11"/>
    </row>
    <row r="51" spans="2:10">
      <c r="B51" s="2"/>
      <c r="C51" s="2"/>
      <c r="D51" s="2"/>
      <c r="E51" s="2"/>
      <c r="F51" s="2"/>
      <c r="G51" s="2"/>
      <c r="H51" s="2"/>
      <c r="I51" s="2"/>
      <c r="J51" s="11"/>
    </row>
    <row r="52" spans="2:10">
      <c r="B52" s="10" t="s">
        <v>75</v>
      </c>
      <c r="C52" s="2"/>
      <c r="D52" s="2"/>
      <c r="E52" s="2"/>
      <c r="F52" s="2"/>
      <c r="G52" s="2"/>
      <c r="H52" s="2"/>
      <c r="I52" s="2"/>
      <c r="J52" s="11"/>
    </row>
    <row r="53" spans="2:10">
      <c r="B53" s="2" t="s">
        <v>84</v>
      </c>
      <c r="C53" s="2"/>
      <c r="D53" s="2"/>
      <c r="E53" s="2"/>
      <c r="F53" s="2"/>
      <c r="G53" s="2"/>
      <c r="H53" s="2"/>
      <c r="I53" s="2" t="s">
        <v>50</v>
      </c>
      <c r="J53" s="19">
        <f>'Berekening rekenvolumes'!M50</f>
        <v>193.94954212108632</v>
      </c>
    </row>
    <row r="54" spans="2:10">
      <c r="B54" s="2" t="s">
        <v>85</v>
      </c>
      <c r="C54" s="2"/>
      <c r="D54" s="2"/>
      <c r="E54" s="2"/>
      <c r="F54" s="2"/>
      <c r="G54" s="2"/>
      <c r="H54" s="2"/>
      <c r="I54" s="2" t="s">
        <v>50</v>
      </c>
      <c r="J54" s="19">
        <f>'Berekening rekenvolumes'!M51</f>
        <v>250.83846119979373</v>
      </c>
    </row>
    <row r="55" spans="2:10">
      <c r="B55" s="2" t="s">
        <v>86</v>
      </c>
      <c r="C55" s="2"/>
      <c r="D55" s="2"/>
      <c r="E55" s="2"/>
      <c r="F55" s="2"/>
      <c r="G55" s="2"/>
      <c r="H55" s="2"/>
      <c r="I55" s="2" t="s">
        <v>50</v>
      </c>
      <c r="J55" s="19">
        <f>'Berekening rekenvolumes'!M52</f>
        <v>93.812167125803498</v>
      </c>
    </row>
    <row r="56" spans="2:10">
      <c r="B56" s="2" t="s">
        <v>87</v>
      </c>
      <c r="C56" s="2"/>
      <c r="D56" s="2"/>
      <c r="E56" s="2"/>
      <c r="F56" s="2"/>
      <c r="G56" s="2"/>
      <c r="H56" s="2"/>
      <c r="I56" s="2" t="s">
        <v>50</v>
      </c>
      <c r="J56" s="19">
        <f>'Berekening rekenvolumes'!M53</f>
        <v>52.896758997194866</v>
      </c>
    </row>
    <row r="57" spans="2:10">
      <c r="B57" s="2" t="s">
        <v>88</v>
      </c>
      <c r="C57" s="2"/>
      <c r="D57" s="2"/>
      <c r="E57" s="2"/>
      <c r="F57" s="2"/>
      <c r="G57" s="2"/>
      <c r="H57" s="2"/>
      <c r="I57" s="2" t="s">
        <v>50</v>
      </c>
      <c r="J57" s="19">
        <f>'Berekening rekenvolumes'!M54</f>
        <v>11.894277142533682</v>
      </c>
    </row>
    <row r="58" spans="2:10">
      <c r="B58" s="2" t="s">
        <v>89</v>
      </c>
      <c r="C58" s="2"/>
      <c r="D58" s="2"/>
      <c r="E58" s="2"/>
      <c r="F58" s="2"/>
      <c r="G58" s="2"/>
      <c r="H58" s="2"/>
      <c r="I58" s="2" t="s">
        <v>50</v>
      </c>
      <c r="J58" s="19">
        <f>'Berekening rekenvolumes'!M55</f>
        <v>0.33275217932752182</v>
      </c>
    </row>
    <row r="59" spans="2:10">
      <c r="B59" s="2" t="s">
        <v>90</v>
      </c>
      <c r="C59" s="2"/>
      <c r="D59" s="2"/>
      <c r="E59" s="2"/>
      <c r="F59" s="2"/>
      <c r="G59" s="2"/>
      <c r="H59" s="2"/>
      <c r="I59" s="2" t="s">
        <v>50</v>
      </c>
      <c r="J59" s="19">
        <f>'Berekening rekenvolumes'!M56</f>
        <v>0.99941884599418851</v>
      </c>
    </row>
    <row r="60" spans="2:10">
      <c r="B60" s="2" t="s">
        <v>91</v>
      </c>
      <c r="C60" s="2"/>
      <c r="D60" s="2"/>
      <c r="E60" s="2"/>
      <c r="F60" s="2"/>
      <c r="G60" s="2"/>
      <c r="H60" s="2"/>
      <c r="I60" s="2" t="s">
        <v>50</v>
      </c>
      <c r="J60" s="19">
        <f>'Berekening rekenvolumes'!M57</f>
        <v>0</v>
      </c>
    </row>
    <row r="61" spans="2:10">
      <c r="B61" s="2" t="s">
        <v>92</v>
      </c>
      <c r="C61" s="2"/>
      <c r="D61" s="2"/>
      <c r="E61" s="2"/>
      <c r="F61" s="2"/>
      <c r="G61" s="2"/>
      <c r="H61" s="2"/>
      <c r="I61" s="2" t="s">
        <v>50</v>
      </c>
      <c r="J61" s="19">
        <f>'Berekening rekenvolumes'!M58</f>
        <v>0</v>
      </c>
    </row>
    <row r="62" spans="2:10">
      <c r="B62" s="2" t="s">
        <v>93</v>
      </c>
      <c r="C62" s="2"/>
      <c r="D62" s="2"/>
      <c r="E62" s="2"/>
      <c r="F62" s="2"/>
      <c r="G62" s="2"/>
      <c r="H62" s="2"/>
      <c r="I62" s="2" t="s">
        <v>50</v>
      </c>
      <c r="J62" s="19">
        <f>'Berekening rekenvolumes'!M59</f>
        <v>0</v>
      </c>
    </row>
    <row r="63" spans="2:10">
      <c r="B63" s="2"/>
      <c r="C63" s="2"/>
      <c r="D63" s="2"/>
      <c r="E63" s="2"/>
      <c r="F63" s="2"/>
      <c r="G63" s="2"/>
      <c r="H63" s="2"/>
      <c r="I63" s="2"/>
      <c r="J63" s="11"/>
    </row>
    <row r="64" spans="2:10">
      <c r="B64" s="10" t="s">
        <v>80</v>
      </c>
      <c r="C64" s="2"/>
      <c r="D64" s="2"/>
      <c r="E64" s="2"/>
      <c r="F64" s="2"/>
      <c r="G64" s="2"/>
      <c r="H64" s="2"/>
      <c r="I64" s="2"/>
      <c r="J64" s="11"/>
    </row>
    <row r="65" spans="2:10">
      <c r="B65" s="2" t="s">
        <v>84</v>
      </c>
      <c r="C65" s="2"/>
      <c r="D65" s="2"/>
      <c r="E65" s="2"/>
      <c r="F65" s="2"/>
      <c r="G65" s="2"/>
      <c r="H65" s="2"/>
      <c r="I65" s="2" t="s">
        <v>50</v>
      </c>
      <c r="J65" s="19">
        <f>'Berekening rekenvolumes'!M62</f>
        <v>4.196906172559971</v>
      </c>
    </row>
    <row r="66" spans="2:10">
      <c r="B66" s="2" t="s">
        <v>85</v>
      </c>
      <c r="C66" s="2"/>
      <c r="D66" s="2"/>
      <c r="E66" s="2"/>
      <c r="F66" s="2"/>
      <c r="G66" s="2"/>
      <c r="H66" s="2"/>
      <c r="I66" s="2" t="s">
        <v>50</v>
      </c>
      <c r="J66" s="19">
        <f>'Berekening rekenvolumes'!M63</f>
        <v>12.603767437764946</v>
      </c>
    </row>
    <row r="67" spans="2:10">
      <c r="B67" s="2" t="s">
        <v>86</v>
      </c>
      <c r="C67" s="2"/>
      <c r="D67" s="2"/>
      <c r="E67" s="2"/>
      <c r="F67" s="2"/>
      <c r="G67" s="2"/>
      <c r="H67" s="2"/>
      <c r="I67" s="2" t="s">
        <v>50</v>
      </c>
      <c r="J67" s="19">
        <f>'Berekening rekenvolumes'!M64</f>
        <v>11.22282413172824</v>
      </c>
    </row>
    <row r="68" spans="2:10">
      <c r="B68" s="2" t="s">
        <v>87</v>
      </c>
      <c r="C68" s="2"/>
      <c r="D68" s="2"/>
      <c r="E68" s="2"/>
      <c r="F68" s="2"/>
      <c r="G68" s="2"/>
      <c r="H68" s="2"/>
      <c r="I68" s="2" t="s">
        <v>50</v>
      </c>
      <c r="J68" s="19">
        <f>'Berekening rekenvolumes'!M65</f>
        <v>31.024702190019749</v>
      </c>
    </row>
    <row r="69" spans="2:10">
      <c r="B69" s="2" t="s">
        <v>88</v>
      </c>
      <c r="C69" s="2"/>
      <c r="D69" s="2"/>
      <c r="E69" s="2"/>
      <c r="F69" s="2"/>
      <c r="G69" s="2"/>
      <c r="H69" s="2"/>
      <c r="I69" s="2" t="s">
        <v>50</v>
      </c>
      <c r="J69" s="19">
        <f>'Berekening rekenvolumes'!M66</f>
        <v>21.322439211542576</v>
      </c>
    </row>
    <row r="70" spans="2:10">
      <c r="B70" s="2" t="s">
        <v>89</v>
      </c>
      <c r="C70" s="2"/>
      <c r="D70" s="2"/>
      <c r="E70" s="2"/>
      <c r="F70" s="2"/>
      <c r="G70" s="2"/>
      <c r="H70" s="2"/>
      <c r="I70" s="2" t="s">
        <v>50</v>
      </c>
      <c r="J70" s="19">
        <f>'Berekening rekenvolumes'!M67</f>
        <v>16.516735851667359</v>
      </c>
    </row>
    <row r="71" spans="2:10">
      <c r="B71" s="2" t="s">
        <v>90</v>
      </c>
      <c r="C71" s="2"/>
      <c r="D71" s="2"/>
      <c r="E71" s="2"/>
      <c r="F71" s="2"/>
      <c r="G71" s="2"/>
      <c r="H71" s="2"/>
      <c r="I71" s="2" t="s">
        <v>50</v>
      </c>
      <c r="J71" s="19">
        <f>'Berekening rekenvolumes'!M68</f>
        <v>14.325778331257782</v>
      </c>
    </row>
    <row r="72" spans="2:10">
      <c r="B72" s="2" t="s">
        <v>91</v>
      </c>
      <c r="C72" s="2"/>
      <c r="D72" s="2"/>
      <c r="E72" s="2"/>
      <c r="F72" s="2"/>
      <c r="G72" s="2"/>
      <c r="H72" s="2"/>
      <c r="I72" s="2" t="s">
        <v>50</v>
      </c>
      <c r="J72" s="19">
        <f>'Berekening rekenvolumes'!M69</f>
        <v>8.994769613947696</v>
      </c>
    </row>
    <row r="73" spans="2:10">
      <c r="B73" s="2" t="s">
        <v>92</v>
      </c>
      <c r="C73" s="2"/>
      <c r="D73" s="2"/>
      <c r="E73" s="2"/>
      <c r="F73" s="2"/>
      <c r="G73" s="2"/>
      <c r="H73" s="2"/>
      <c r="I73" s="2" t="s">
        <v>50</v>
      </c>
      <c r="J73" s="19">
        <f>'Berekening rekenvolumes'!M70</f>
        <v>4.6945922487641045</v>
      </c>
    </row>
    <row r="74" spans="2:10">
      <c r="B74" s="2" t="s">
        <v>93</v>
      </c>
      <c r="C74" s="2"/>
      <c r="D74" s="2"/>
      <c r="E74" s="2"/>
      <c r="F74" s="2"/>
      <c r="G74" s="2"/>
      <c r="H74" s="2"/>
      <c r="I74" s="2" t="s">
        <v>50</v>
      </c>
      <c r="J74" s="19">
        <f>'Berekening rekenvolumes'!M71</f>
        <v>2.6655043586550438</v>
      </c>
    </row>
    <row r="75" spans="2:10">
      <c r="B75" s="2"/>
      <c r="C75" s="2"/>
      <c r="D75" s="2"/>
      <c r="E75" s="2"/>
      <c r="F75" s="2"/>
      <c r="G75" s="2"/>
      <c r="H75" s="2"/>
      <c r="I75" s="2"/>
      <c r="J75" s="11"/>
    </row>
    <row r="76" spans="2:10">
      <c r="B76" s="10" t="s">
        <v>81</v>
      </c>
      <c r="C76" s="2"/>
      <c r="D76" s="2"/>
      <c r="E76" s="2"/>
      <c r="F76" s="2"/>
      <c r="G76" s="2"/>
      <c r="H76" s="2"/>
      <c r="I76" s="2"/>
      <c r="J76" s="11"/>
    </row>
    <row r="77" spans="2:10">
      <c r="B77" s="2" t="s">
        <v>285</v>
      </c>
      <c r="C77" s="2"/>
      <c r="D77" s="2"/>
      <c r="E77" s="2"/>
      <c r="F77" s="2"/>
      <c r="G77" s="2"/>
      <c r="H77" s="2"/>
      <c r="I77" s="2" t="s">
        <v>50</v>
      </c>
      <c r="J77" s="19">
        <f>'Import rekenvolumes EHD'!M14</f>
        <v>4</v>
      </c>
    </row>
    <row r="78" spans="2:10">
      <c r="B78" s="2"/>
      <c r="C78" s="2"/>
      <c r="D78" s="2"/>
      <c r="E78" s="2"/>
      <c r="F78" s="2"/>
      <c r="G78" s="2"/>
      <c r="H78" s="2"/>
      <c r="I78" s="2"/>
      <c r="J78" s="11"/>
    </row>
    <row r="79" spans="2:10">
      <c r="B79" s="2"/>
      <c r="C79" s="2"/>
      <c r="D79" s="2"/>
      <c r="E79" s="2"/>
      <c r="F79" s="2"/>
      <c r="G79" s="2"/>
      <c r="H79" s="2"/>
      <c r="I79" s="2"/>
      <c r="J79" s="11"/>
    </row>
    <row r="80" spans="2:10">
      <c r="B80" s="10" t="s">
        <v>94</v>
      </c>
      <c r="C80" s="2"/>
      <c r="D80" s="2"/>
      <c r="E80" s="2"/>
      <c r="F80" s="2"/>
      <c r="G80" s="2"/>
      <c r="H80" s="2"/>
      <c r="I80" s="2"/>
      <c r="J80" s="11"/>
    </row>
    <row r="81" spans="2:10">
      <c r="B81" s="2"/>
      <c r="C81" s="2"/>
      <c r="D81" s="2"/>
      <c r="E81" s="2"/>
      <c r="F81" s="2"/>
      <c r="G81" s="2"/>
      <c r="H81" s="2"/>
      <c r="I81" s="2"/>
      <c r="J81" s="11"/>
    </row>
    <row r="82" spans="2:10">
      <c r="B82" s="10" t="s">
        <v>75</v>
      </c>
      <c r="C82" s="2"/>
      <c r="D82" s="2"/>
      <c r="E82" s="2"/>
      <c r="F82" s="2"/>
      <c r="G82" s="2"/>
      <c r="H82" s="2"/>
      <c r="I82" s="2"/>
      <c r="J82" s="11"/>
    </row>
    <row r="83" spans="2:10">
      <c r="B83" s="2" t="s">
        <v>76</v>
      </c>
      <c r="C83" s="2"/>
      <c r="D83" s="2"/>
      <c r="E83" s="2"/>
      <c r="F83" s="2"/>
      <c r="G83" s="2"/>
      <c r="H83" s="2"/>
      <c r="I83" s="2" t="s">
        <v>50</v>
      </c>
      <c r="J83" s="19">
        <f>'Berekening rekenvolumes'!M80</f>
        <v>1169</v>
      </c>
    </row>
    <row r="84" spans="2:10">
      <c r="B84" s="2" t="s">
        <v>77</v>
      </c>
      <c r="C84" s="2"/>
      <c r="D84" s="2"/>
      <c r="E84" s="2"/>
      <c r="F84" s="2"/>
      <c r="G84" s="2"/>
      <c r="H84" s="2"/>
      <c r="I84" s="2" t="s">
        <v>50</v>
      </c>
      <c r="J84" s="19">
        <f>'Berekening rekenvolumes'!M81</f>
        <v>14</v>
      </c>
    </row>
    <row r="85" spans="2:10">
      <c r="B85" s="2" t="s">
        <v>78</v>
      </c>
      <c r="C85" s="2"/>
      <c r="D85" s="2"/>
      <c r="E85" s="2"/>
      <c r="F85" s="2"/>
      <c r="G85" s="2"/>
      <c r="H85" s="2"/>
      <c r="I85" s="2" t="s">
        <v>50</v>
      </c>
      <c r="J85" s="19">
        <f>'Berekening rekenvolumes'!M82</f>
        <v>10</v>
      </c>
    </row>
    <row r="86" spans="2:10">
      <c r="B86" s="2" t="s">
        <v>79</v>
      </c>
      <c r="C86" s="2"/>
      <c r="D86" s="2"/>
      <c r="E86" s="2"/>
      <c r="F86" s="2"/>
      <c r="G86" s="2"/>
      <c r="H86" s="2"/>
      <c r="I86" s="2" t="s">
        <v>50</v>
      </c>
      <c r="J86" s="19">
        <f>'Berekening rekenvolumes'!M83</f>
        <v>5.666666666666667</v>
      </c>
    </row>
    <row r="87" spans="2:10">
      <c r="B87" s="2"/>
      <c r="C87" s="2"/>
      <c r="D87" s="2"/>
      <c r="E87" s="2"/>
      <c r="F87" s="2"/>
      <c r="G87" s="2"/>
      <c r="H87" s="2"/>
      <c r="I87" s="2"/>
      <c r="J87" s="11"/>
    </row>
    <row r="88" spans="2:10">
      <c r="B88" s="10" t="s">
        <v>80</v>
      </c>
      <c r="C88" s="2"/>
      <c r="D88" s="2"/>
      <c r="E88" s="2"/>
      <c r="F88" s="2"/>
      <c r="G88" s="2"/>
      <c r="H88" s="2"/>
      <c r="I88" s="2"/>
      <c r="J88" s="11"/>
    </row>
    <row r="89" spans="2:10">
      <c r="B89" s="2" t="s">
        <v>76</v>
      </c>
      <c r="C89" s="2"/>
      <c r="D89" s="2"/>
      <c r="E89" s="2"/>
      <c r="F89" s="2"/>
      <c r="G89" s="2"/>
      <c r="H89" s="2"/>
      <c r="I89" s="2" t="s">
        <v>50</v>
      </c>
      <c r="J89" s="19">
        <f>'Berekening rekenvolumes'!M86</f>
        <v>0</v>
      </c>
    </row>
    <row r="90" spans="2:10">
      <c r="B90" s="2" t="s">
        <v>77</v>
      </c>
      <c r="C90" s="2"/>
      <c r="D90" s="2"/>
      <c r="E90" s="2"/>
      <c r="F90" s="2"/>
      <c r="G90" s="2"/>
      <c r="H90" s="2"/>
      <c r="I90" s="2" t="s">
        <v>50</v>
      </c>
      <c r="J90" s="19">
        <f>'Berekening rekenvolumes'!M87</f>
        <v>0</v>
      </c>
    </row>
    <row r="91" spans="2:10">
      <c r="B91" s="2" t="s">
        <v>78</v>
      </c>
      <c r="C91" s="2"/>
      <c r="D91" s="2"/>
      <c r="E91" s="2"/>
      <c r="F91" s="2"/>
      <c r="G91" s="2"/>
      <c r="H91" s="2"/>
      <c r="I91" s="2" t="s">
        <v>50</v>
      </c>
      <c r="J91" s="19">
        <f>'Berekening rekenvolumes'!M88</f>
        <v>0</v>
      </c>
    </row>
    <row r="92" spans="2:10">
      <c r="B92" s="2" t="s">
        <v>79</v>
      </c>
      <c r="C92" s="2"/>
      <c r="D92" s="2"/>
      <c r="E92" s="2"/>
      <c r="F92" s="2"/>
      <c r="G92" s="2"/>
      <c r="H92" s="2"/>
      <c r="I92" s="2" t="s">
        <v>50</v>
      </c>
      <c r="J92" s="19">
        <f>'Berekening rekenvolumes'!M89</f>
        <v>0</v>
      </c>
    </row>
    <row r="93" spans="2:10">
      <c r="B93" s="2"/>
      <c r="C93" s="2"/>
      <c r="D93" s="2"/>
      <c r="E93" s="2"/>
      <c r="F93" s="2"/>
      <c r="G93" s="2"/>
      <c r="H93" s="2"/>
      <c r="I93" s="2"/>
      <c r="J93" s="11"/>
    </row>
    <row r="94" spans="2:10">
      <c r="B94" s="2"/>
      <c r="C94" s="2"/>
      <c r="D94" s="2"/>
      <c r="E94" s="2"/>
      <c r="F94" s="2"/>
      <c r="G94" s="2"/>
      <c r="H94" s="2"/>
      <c r="I94" s="2"/>
      <c r="J94" s="11"/>
    </row>
    <row r="95" spans="2:10">
      <c r="B95" s="2"/>
      <c r="C95" s="2"/>
      <c r="D95" s="2"/>
      <c r="E95" s="2"/>
      <c r="F95" s="2"/>
      <c r="G95" s="2"/>
      <c r="H95" s="2"/>
      <c r="I95" s="2"/>
      <c r="J95" s="11"/>
    </row>
    <row r="96" spans="2:10">
      <c r="B96" s="10" t="s">
        <v>95</v>
      </c>
      <c r="C96" s="2"/>
      <c r="D96" s="2"/>
      <c r="E96" s="2"/>
      <c r="F96" s="2"/>
      <c r="G96" s="2"/>
      <c r="H96" s="2"/>
      <c r="I96" s="2"/>
      <c r="J96" s="11"/>
    </row>
    <row r="97" spans="2:10">
      <c r="B97" s="2"/>
      <c r="C97" s="2"/>
      <c r="D97" s="2"/>
      <c r="E97" s="2"/>
      <c r="F97" s="2"/>
      <c r="G97" s="2"/>
      <c r="H97" s="2"/>
      <c r="I97" s="2"/>
      <c r="J97" s="11"/>
    </row>
    <row r="98" spans="2:10">
      <c r="B98" s="10" t="s">
        <v>75</v>
      </c>
      <c r="C98" s="2"/>
      <c r="D98" s="2"/>
      <c r="E98" s="2"/>
      <c r="F98" s="2"/>
      <c r="G98" s="2"/>
      <c r="H98" s="2"/>
      <c r="I98" s="2"/>
      <c r="J98" s="11"/>
    </row>
    <row r="99" spans="2:10">
      <c r="B99" s="2" t="s">
        <v>76</v>
      </c>
      <c r="C99" s="2"/>
      <c r="D99" s="2"/>
      <c r="E99" s="2"/>
      <c r="F99" s="2"/>
      <c r="G99" s="2"/>
      <c r="H99" s="2"/>
      <c r="I99" s="2" t="s">
        <v>50</v>
      </c>
      <c r="J99" s="19">
        <f>'Berekening rekenvolumes'!M96</f>
        <v>1240.3333333333333</v>
      </c>
    </row>
    <row r="100" spans="2:10">
      <c r="B100" s="2" t="s">
        <v>77</v>
      </c>
      <c r="C100" s="2"/>
      <c r="D100" s="2"/>
      <c r="E100" s="2"/>
      <c r="F100" s="2"/>
      <c r="G100" s="2"/>
      <c r="H100" s="2"/>
      <c r="I100" s="2" t="s">
        <v>50</v>
      </c>
      <c r="J100" s="19">
        <f>'Berekening rekenvolumes'!M97</f>
        <v>232</v>
      </c>
    </row>
    <row r="101" spans="2:10">
      <c r="B101" s="2" t="s">
        <v>78</v>
      </c>
      <c r="C101" s="2"/>
      <c r="D101" s="2"/>
      <c r="E101" s="2"/>
      <c r="F101" s="2"/>
      <c r="G101" s="2"/>
      <c r="H101" s="2"/>
      <c r="I101" s="2" t="s">
        <v>50</v>
      </c>
      <c r="J101" s="19">
        <f>'Berekening rekenvolumes'!M98</f>
        <v>54.333333333333336</v>
      </c>
    </row>
    <row r="102" spans="2:10">
      <c r="B102" s="2" t="s">
        <v>79</v>
      </c>
      <c r="C102" s="2"/>
      <c r="D102" s="2"/>
      <c r="E102" s="2"/>
      <c r="F102" s="2"/>
      <c r="G102" s="2"/>
      <c r="H102" s="2"/>
      <c r="I102" s="2" t="s">
        <v>50</v>
      </c>
      <c r="J102" s="19">
        <f>'Berekening rekenvolumes'!M99</f>
        <v>79.666666666666671</v>
      </c>
    </row>
    <row r="103" spans="2:10">
      <c r="B103" s="2"/>
      <c r="C103" s="2"/>
      <c r="D103" s="2"/>
      <c r="E103" s="2"/>
      <c r="F103" s="2"/>
      <c r="G103" s="2"/>
      <c r="H103" s="2"/>
      <c r="I103" s="2"/>
      <c r="J103" s="11"/>
    </row>
    <row r="104" spans="2:10">
      <c r="B104" s="10" t="s">
        <v>80</v>
      </c>
      <c r="C104" s="2"/>
      <c r="D104" s="2"/>
      <c r="E104" s="2"/>
      <c r="F104" s="2"/>
      <c r="G104" s="2"/>
      <c r="H104" s="2"/>
      <c r="I104" s="2"/>
      <c r="J104" s="11"/>
    </row>
    <row r="105" spans="2:10">
      <c r="B105" s="2" t="s">
        <v>76</v>
      </c>
      <c r="C105" s="2"/>
      <c r="D105" s="2"/>
      <c r="E105" s="2"/>
      <c r="F105" s="2"/>
      <c r="G105" s="2"/>
      <c r="H105" s="2"/>
      <c r="I105" s="2" t="s">
        <v>50</v>
      </c>
      <c r="J105" s="19">
        <f>'Berekening rekenvolumes'!M102</f>
        <v>0</v>
      </c>
    </row>
    <row r="106" spans="2:10">
      <c r="B106" s="2" t="s">
        <v>77</v>
      </c>
      <c r="C106" s="2"/>
      <c r="D106" s="2"/>
      <c r="E106" s="2"/>
      <c r="F106" s="2"/>
      <c r="G106" s="2"/>
      <c r="H106" s="2"/>
      <c r="I106" s="2" t="s">
        <v>50</v>
      </c>
      <c r="J106" s="19">
        <f>'Berekening rekenvolumes'!M103</f>
        <v>0</v>
      </c>
    </row>
    <row r="107" spans="2:10">
      <c r="B107" s="2" t="s">
        <v>78</v>
      </c>
      <c r="C107" s="2"/>
      <c r="D107" s="2"/>
      <c r="E107" s="2"/>
      <c r="F107" s="2"/>
      <c r="G107" s="2"/>
      <c r="H107" s="2"/>
      <c r="I107" s="2" t="s">
        <v>50</v>
      </c>
      <c r="J107" s="19">
        <f>'Berekening rekenvolumes'!M104</f>
        <v>0</v>
      </c>
    </row>
    <row r="108" spans="2:10">
      <c r="B108" s="2" t="s">
        <v>79</v>
      </c>
      <c r="C108" s="2"/>
      <c r="D108" s="2"/>
      <c r="E108" s="2"/>
      <c r="F108" s="2"/>
      <c r="G108" s="2"/>
      <c r="H108" s="2"/>
      <c r="I108" s="2" t="s">
        <v>50</v>
      </c>
      <c r="J108" s="19">
        <f>'Berekening rekenvolumes'!M105</f>
        <v>0</v>
      </c>
    </row>
    <row r="109" spans="2:10">
      <c r="B109" s="2"/>
      <c r="C109" s="2"/>
      <c r="D109" s="2"/>
      <c r="E109" s="2"/>
      <c r="F109" s="2"/>
      <c r="G109" s="2"/>
      <c r="H109" s="2"/>
      <c r="I109" s="2"/>
      <c r="J109" s="11"/>
    </row>
    <row r="110" spans="2:10">
      <c r="B110" s="2"/>
      <c r="C110" s="2"/>
      <c r="D110" s="2"/>
      <c r="E110" s="2"/>
      <c r="F110" s="2"/>
      <c r="G110" s="2"/>
      <c r="H110" s="2"/>
      <c r="I110" s="2"/>
      <c r="J110" s="11"/>
    </row>
    <row r="111" spans="2:10">
      <c r="B111" s="2"/>
      <c r="C111" s="2"/>
      <c r="D111" s="2"/>
      <c r="E111" s="2"/>
      <c r="F111" s="2"/>
      <c r="G111" s="2"/>
      <c r="H111" s="2"/>
      <c r="I111" s="2"/>
      <c r="J111" s="11"/>
    </row>
    <row r="112" spans="2:10">
      <c r="B112" s="10" t="s">
        <v>96</v>
      </c>
      <c r="C112" s="2"/>
      <c r="D112" s="2"/>
      <c r="E112" s="2"/>
      <c r="F112" s="2"/>
      <c r="G112" s="2"/>
      <c r="H112" s="2"/>
      <c r="I112" s="2"/>
      <c r="J112" s="11"/>
    </row>
    <row r="113" spans="2:10">
      <c r="B113" s="2"/>
      <c r="C113" s="2"/>
      <c r="D113" s="2"/>
      <c r="E113" s="2"/>
      <c r="F113" s="2"/>
      <c r="G113" s="2"/>
      <c r="H113" s="2"/>
      <c r="I113" s="2"/>
      <c r="J113" s="11"/>
    </row>
    <row r="114" spans="2:10">
      <c r="B114" s="10" t="s">
        <v>75</v>
      </c>
      <c r="C114" s="2"/>
      <c r="D114" s="2"/>
      <c r="E114" s="2"/>
      <c r="F114" s="2"/>
      <c r="G114" s="2"/>
      <c r="H114" s="2"/>
      <c r="I114" s="2"/>
      <c r="J114" s="11"/>
    </row>
    <row r="115" spans="2:10">
      <c r="B115" s="2" t="s">
        <v>84</v>
      </c>
      <c r="C115" s="2"/>
      <c r="D115" s="2"/>
      <c r="E115" s="2"/>
      <c r="F115" s="2"/>
      <c r="G115" s="2"/>
      <c r="H115" s="2"/>
      <c r="I115" s="2" t="s">
        <v>50</v>
      </c>
      <c r="J115" s="19">
        <f>'Berekening rekenvolumes'!M112</f>
        <v>1.6666666666666667</v>
      </c>
    </row>
    <row r="116" spans="2:10">
      <c r="B116" s="2" t="s">
        <v>85</v>
      </c>
      <c r="C116" s="2"/>
      <c r="D116" s="2"/>
      <c r="E116" s="2"/>
      <c r="F116" s="2"/>
      <c r="G116" s="2"/>
      <c r="H116" s="2"/>
      <c r="I116" s="2" t="s">
        <v>50</v>
      </c>
      <c r="J116" s="19">
        <f>'Berekening rekenvolumes'!M113</f>
        <v>0.66666666666666663</v>
      </c>
    </row>
    <row r="117" spans="2:10">
      <c r="B117" s="2" t="s">
        <v>86</v>
      </c>
      <c r="C117" s="2"/>
      <c r="D117" s="2"/>
      <c r="E117" s="2"/>
      <c r="F117" s="2"/>
      <c r="G117" s="2"/>
      <c r="H117" s="2"/>
      <c r="I117" s="2" t="s">
        <v>50</v>
      </c>
      <c r="J117" s="19">
        <f>'Berekening rekenvolumes'!M114</f>
        <v>0.33333333333333331</v>
      </c>
    </row>
    <row r="118" spans="2:10">
      <c r="B118" s="2" t="s">
        <v>87</v>
      </c>
      <c r="C118" s="2"/>
      <c r="D118" s="2"/>
      <c r="E118" s="2"/>
      <c r="F118" s="2"/>
      <c r="G118" s="2"/>
      <c r="H118" s="2"/>
      <c r="I118" s="2" t="s">
        <v>50</v>
      </c>
      <c r="J118" s="19">
        <f>'Berekening rekenvolumes'!M115</f>
        <v>0.33333333333333331</v>
      </c>
    </row>
    <row r="119" spans="2:10">
      <c r="B119" s="2" t="s">
        <v>88</v>
      </c>
      <c r="C119" s="2"/>
      <c r="D119" s="2"/>
      <c r="E119" s="2"/>
      <c r="F119" s="2"/>
      <c r="G119" s="2"/>
      <c r="H119" s="2"/>
      <c r="I119" s="2" t="s">
        <v>50</v>
      </c>
      <c r="J119" s="19">
        <f>'Berekening rekenvolumes'!M116</f>
        <v>0.66666666666666663</v>
      </c>
    </row>
    <row r="120" spans="2:10">
      <c r="B120" s="2" t="s">
        <v>89</v>
      </c>
      <c r="C120" s="2"/>
      <c r="D120" s="2"/>
      <c r="E120" s="2"/>
      <c r="F120" s="2"/>
      <c r="G120" s="2"/>
      <c r="H120" s="2"/>
      <c r="I120" s="2" t="s">
        <v>50</v>
      </c>
      <c r="J120" s="19">
        <f>'Berekening rekenvolumes'!M117</f>
        <v>0</v>
      </c>
    </row>
    <row r="121" spans="2:10">
      <c r="B121" s="2" t="s">
        <v>90</v>
      </c>
      <c r="C121" s="2"/>
      <c r="D121" s="2"/>
      <c r="E121" s="2"/>
      <c r="F121" s="2"/>
      <c r="G121" s="2"/>
      <c r="H121" s="2"/>
      <c r="I121" s="2" t="s">
        <v>50</v>
      </c>
      <c r="J121" s="19">
        <f>'Berekening rekenvolumes'!M118</f>
        <v>0</v>
      </c>
    </row>
    <row r="122" spans="2:10">
      <c r="B122" s="2" t="s">
        <v>91</v>
      </c>
      <c r="C122" s="2"/>
      <c r="D122" s="2"/>
      <c r="E122" s="2"/>
      <c r="F122" s="2"/>
      <c r="G122" s="2"/>
      <c r="H122" s="2"/>
      <c r="I122" s="2" t="s">
        <v>50</v>
      </c>
      <c r="J122" s="19">
        <f>'Berekening rekenvolumes'!M119</f>
        <v>0</v>
      </c>
    </row>
    <row r="123" spans="2:10">
      <c r="B123" s="2" t="s">
        <v>92</v>
      </c>
      <c r="C123" s="2"/>
      <c r="D123" s="2"/>
      <c r="E123" s="2"/>
      <c r="F123" s="2"/>
      <c r="G123" s="2"/>
      <c r="H123" s="2"/>
      <c r="I123" s="2" t="s">
        <v>50</v>
      </c>
      <c r="J123" s="19">
        <f>'Berekening rekenvolumes'!M120</f>
        <v>0</v>
      </c>
    </row>
    <row r="124" spans="2:10">
      <c r="B124" s="2" t="s">
        <v>93</v>
      </c>
      <c r="C124" s="2"/>
      <c r="D124" s="2"/>
      <c r="E124" s="2"/>
      <c r="F124" s="2"/>
      <c r="G124" s="2"/>
      <c r="H124" s="2"/>
      <c r="I124" s="2" t="s">
        <v>50</v>
      </c>
      <c r="J124" s="19">
        <f>'Berekening rekenvolumes'!M121</f>
        <v>0</v>
      </c>
    </row>
    <row r="125" spans="2:10">
      <c r="B125" s="2"/>
      <c r="C125" s="2"/>
      <c r="D125" s="2"/>
      <c r="E125" s="2"/>
      <c r="F125" s="2"/>
      <c r="G125" s="2"/>
      <c r="H125" s="2"/>
      <c r="I125" s="2"/>
      <c r="J125" s="11"/>
    </row>
    <row r="126" spans="2:10">
      <c r="B126" s="10" t="s">
        <v>80</v>
      </c>
      <c r="C126" s="2"/>
      <c r="D126" s="2"/>
      <c r="E126" s="2"/>
      <c r="F126" s="2"/>
      <c r="G126" s="2"/>
      <c r="H126" s="2"/>
      <c r="I126" s="2"/>
      <c r="J126" s="11"/>
    </row>
    <row r="127" spans="2:10">
      <c r="B127" s="2" t="s">
        <v>84</v>
      </c>
      <c r="C127" s="2"/>
      <c r="D127" s="2"/>
      <c r="E127" s="2"/>
      <c r="F127" s="2"/>
      <c r="G127" s="2"/>
      <c r="H127" s="2"/>
      <c r="I127" s="2" t="s">
        <v>50</v>
      </c>
      <c r="J127" s="19">
        <f>'Berekening rekenvolumes'!M124</f>
        <v>0.66666666666666663</v>
      </c>
    </row>
    <row r="128" spans="2:10">
      <c r="B128" s="2" t="s">
        <v>85</v>
      </c>
      <c r="C128" s="2"/>
      <c r="D128" s="2"/>
      <c r="E128" s="2"/>
      <c r="F128" s="2"/>
      <c r="G128" s="2"/>
      <c r="H128" s="2"/>
      <c r="I128" s="2" t="s">
        <v>50</v>
      </c>
      <c r="J128" s="19">
        <f>'Berekening rekenvolumes'!M125</f>
        <v>0.33333333333333331</v>
      </c>
    </row>
    <row r="129" spans="2:10">
      <c r="B129" s="2" t="s">
        <v>86</v>
      </c>
      <c r="C129" s="2"/>
      <c r="D129" s="2"/>
      <c r="E129" s="2"/>
      <c r="F129" s="2"/>
      <c r="G129" s="2"/>
      <c r="H129" s="2"/>
      <c r="I129" s="2" t="s">
        <v>50</v>
      </c>
      <c r="J129" s="19">
        <f>'Berekening rekenvolumes'!M126</f>
        <v>0</v>
      </c>
    </row>
    <row r="130" spans="2:10">
      <c r="B130" s="2" t="s">
        <v>87</v>
      </c>
      <c r="C130" s="2"/>
      <c r="D130" s="2"/>
      <c r="E130" s="2"/>
      <c r="F130" s="2"/>
      <c r="G130" s="2"/>
      <c r="H130" s="2"/>
      <c r="I130" s="2" t="s">
        <v>50</v>
      </c>
      <c r="J130" s="19">
        <f>'Berekening rekenvolumes'!M127</f>
        <v>1.3333333333333333</v>
      </c>
    </row>
    <row r="131" spans="2:10">
      <c r="B131" s="2" t="s">
        <v>88</v>
      </c>
      <c r="C131" s="2"/>
      <c r="D131" s="2"/>
      <c r="E131" s="2"/>
      <c r="F131" s="2"/>
      <c r="G131" s="2"/>
      <c r="H131" s="2"/>
      <c r="I131" s="2" t="s">
        <v>50</v>
      </c>
      <c r="J131" s="19">
        <f>'Berekening rekenvolumes'!M128</f>
        <v>0.33333333333333331</v>
      </c>
    </row>
    <row r="132" spans="2:10">
      <c r="B132" s="2" t="s">
        <v>89</v>
      </c>
      <c r="C132" s="2"/>
      <c r="D132" s="2"/>
      <c r="E132" s="2"/>
      <c r="F132" s="2"/>
      <c r="G132" s="2"/>
      <c r="H132" s="2"/>
      <c r="I132" s="2" t="s">
        <v>50</v>
      </c>
      <c r="J132" s="19">
        <f>'Berekening rekenvolumes'!M129</f>
        <v>0.33333333333333331</v>
      </c>
    </row>
    <row r="133" spans="2:10">
      <c r="B133" s="2" t="s">
        <v>90</v>
      </c>
      <c r="C133" s="2"/>
      <c r="D133" s="2"/>
      <c r="E133" s="2"/>
      <c r="F133" s="2"/>
      <c r="G133" s="2"/>
      <c r="H133" s="2"/>
      <c r="I133" s="2" t="s">
        <v>50</v>
      </c>
      <c r="J133" s="19">
        <f>'Berekening rekenvolumes'!M130</f>
        <v>0</v>
      </c>
    </row>
    <row r="134" spans="2:10">
      <c r="B134" s="2" t="s">
        <v>91</v>
      </c>
      <c r="C134" s="2"/>
      <c r="D134" s="2"/>
      <c r="E134" s="2"/>
      <c r="F134" s="2"/>
      <c r="G134" s="2"/>
      <c r="H134" s="2"/>
      <c r="I134" s="2" t="s">
        <v>50</v>
      </c>
      <c r="J134" s="19">
        <f>'Berekening rekenvolumes'!M131</f>
        <v>0</v>
      </c>
    </row>
    <row r="135" spans="2:10">
      <c r="B135" s="2" t="s">
        <v>92</v>
      </c>
      <c r="C135" s="2"/>
      <c r="D135" s="2"/>
      <c r="E135" s="2"/>
      <c r="F135" s="2"/>
      <c r="G135" s="2"/>
      <c r="H135" s="2"/>
      <c r="I135" s="2" t="s">
        <v>50</v>
      </c>
      <c r="J135" s="19">
        <f>'Berekening rekenvolumes'!M132</f>
        <v>0.66666666666666663</v>
      </c>
    </row>
    <row r="136" spans="2:10">
      <c r="B136" s="2" t="s">
        <v>93</v>
      </c>
      <c r="C136" s="2"/>
      <c r="D136" s="2"/>
      <c r="E136" s="2"/>
      <c r="F136" s="2"/>
      <c r="G136" s="2"/>
      <c r="H136" s="2"/>
      <c r="I136" s="2" t="s">
        <v>50</v>
      </c>
      <c r="J136" s="19">
        <f>'Berekening rekenvolumes'!M133</f>
        <v>0</v>
      </c>
    </row>
    <row r="138" spans="2:10">
      <c r="B138" s="10" t="s">
        <v>81</v>
      </c>
      <c r="C138" s="2"/>
      <c r="D138" s="2"/>
      <c r="E138" s="2"/>
      <c r="F138" s="2"/>
      <c r="G138" s="2"/>
      <c r="H138" s="2"/>
      <c r="I138" s="2"/>
      <c r="J138" s="11"/>
    </row>
    <row r="139" spans="2:10">
      <c r="B139" s="2" t="s">
        <v>285</v>
      </c>
      <c r="C139" s="2"/>
      <c r="D139" s="2"/>
      <c r="E139" s="2"/>
      <c r="F139" s="2"/>
      <c r="G139" s="2"/>
      <c r="H139" s="2"/>
      <c r="I139" s="2" t="s">
        <v>50</v>
      </c>
      <c r="J139" s="19">
        <f>'Import rekenvolumes EHD'!M16</f>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tabColor rgb="FFCCFFFF"/>
  </sheetPr>
  <dimension ref="B1:L139"/>
  <sheetViews>
    <sheetView showGridLines="0" zoomScale="85" zoomScaleNormal="85" workbookViewId="0"/>
  </sheetViews>
  <sheetFormatPr defaultRowHeight="14.25"/>
  <cols>
    <col min="1" max="1" width="3.7109375" style="86" customWidth="1"/>
    <col min="2" max="2" width="22.28515625" style="86" customWidth="1"/>
    <col min="3" max="9" width="9.140625" style="86"/>
    <col min="10" max="10" width="22.5703125" style="86" bestFit="1" customWidth="1"/>
    <col min="11" max="16384" width="9.140625" style="86"/>
  </cols>
  <sheetData>
    <row r="1" spans="2:10">
      <c r="B1" s="2" t="s">
        <v>288</v>
      </c>
      <c r="C1" s="2"/>
      <c r="D1" s="2"/>
      <c r="E1" s="2"/>
      <c r="F1" s="2"/>
      <c r="G1" s="2"/>
      <c r="H1" s="2"/>
      <c r="I1" s="2"/>
      <c r="J1" s="11"/>
    </row>
    <row r="2" spans="2:10">
      <c r="G2" s="2"/>
      <c r="H2" s="2"/>
      <c r="I2" s="2"/>
      <c r="J2" s="11"/>
    </row>
    <row r="3" spans="2:10" s="7" customFormat="1" ht="15.75">
      <c r="B3" s="7" t="s">
        <v>268</v>
      </c>
      <c r="C3" s="7" t="s">
        <v>184</v>
      </c>
    </row>
    <row r="4" spans="2:10">
      <c r="C4" s="2"/>
      <c r="D4" s="2"/>
      <c r="E4" s="2"/>
      <c r="F4" s="2"/>
      <c r="G4" s="2"/>
      <c r="H4" s="2"/>
      <c r="I4" s="2"/>
      <c r="J4" s="11"/>
    </row>
    <row r="5" spans="2:10">
      <c r="B5" s="2" t="str">
        <f>"Dit blad geeft een overzicht van de rekenvolumes van de regionale netbeheerder "&amp;C3&amp;" voor de jaren 2017-2021"</f>
        <v>Dit blad geeft een overzicht van de rekenvolumes van de regionale netbeheerder Enexis voor de jaren 2017-2021</v>
      </c>
      <c r="C5" s="2"/>
      <c r="D5" s="2"/>
      <c r="E5" s="2"/>
      <c r="F5" s="2"/>
      <c r="G5" s="2"/>
      <c r="H5" s="2"/>
      <c r="I5" s="2"/>
      <c r="J5" s="11"/>
    </row>
    <row r="6" spans="2:10">
      <c r="B6" s="2"/>
      <c r="C6" s="2"/>
      <c r="D6" s="2"/>
      <c r="E6" s="2"/>
      <c r="F6" s="2"/>
      <c r="G6" s="2"/>
      <c r="H6" s="2"/>
      <c r="I6" s="2"/>
      <c r="J6" s="11"/>
    </row>
    <row r="7" spans="2:10">
      <c r="B7" s="2"/>
      <c r="C7" s="2"/>
      <c r="D7" s="2"/>
      <c r="E7" s="2"/>
      <c r="F7" s="2"/>
      <c r="G7" s="2"/>
      <c r="H7" s="2"/>
      <c r="I7" s="2"/>
      <c r="J7" s="11"/>
    </row>
    <row r="8" spans="2:10" s="5" customFormat="1" ht="12.75">
      <c r="I8" s="5" t="s">
        <v>0</v>
      </c>
      <c r="J8" s="5" t="str">
        <f>"Rekenvolume "&amp;C3</f>
        <v>Rekenvolume Enexis</v>
      </c>
    </row>
    <row r="9" spans="2:10">
      <c r="B9" s="2"/>
      <c r="C9" s="2"/>
      <c r="D9" s="2"/>
      <c r="E9" s="2"/>
      <c r="F9" s="2"/>
      <c r="G9" s="2"/>
      <c r="H9" s="2"/>
      <c r="I9" s="2"/>
      <c r="J9" s="11"/>
    </row>
    <row r="10" spans="2:10" s="5" customFormat="1" ht="12.75">
      <c r="B10" s="5" t="s">
        <v>109</v>
      </c>
      <c r="I10" s="5" t="s">
        <v>0</v>
      </c>
      <c r="J10" s="5" t="str">
        <f>J8</f>
        <v>Rekenvolume Enexis</v>
      </c>
    </row>
    <row r="11" spans="2:10">
      <c r="B11" s="2"/>
      <c r="C11" s="2"/>
      <c r="D11" s="2"/>
      <c r="E11" s="2"/>
      <c r="F11" s="2"/>
      <c r="G11" s="2"/>
      <c r="H11" s="2"/>
      <c r="I11" s="2"/>
      <c r="J11" s="11"/>
    </row>
    <row r="12" spans="2:10">
      <c r="B12" s="10" t="s">
        <v>53</v>
      </c>
      <c r="C12" s="2"/>
      <c r="D12" s="2"/>
      <c r="E12" s="2"/>
      <c r="F12" s="2"/>
      <c r="G12" s="2"/>
      <c r="H12" s="2"/>
      <c r="I12" s="2"/>
      <c r="J12" s="11"/>
    </row>
    <row r="13" spans="2:10">
      <c r="B13" s="2" t="s">
        <v>54</v>
      </c>
      <c r="C13" s="2"/>
      <c r="D13" s="2"/>
      <c r="E13" s="2"/>
      <c r="F13" s="2"/>
      <c r="G13" s="2"/>
      <c r="H13" s="2"/>
      <c r="I13" s="2" t="s">
        <v>50</v>
      </c>
      <c r="J13" s="19">
        <f>'Berekening rekenvolumes'!N13+'Berekening rekenvolumes'!S13</f>
        <v>2217131.2786353333</v>
      </c>
    </row>
    <row r="14" spans="2:10">
      <c r="B14" s="2" t="s">
        <v>55</v>
      </c>
      <c r="C14" s="2"/>
      <c r="D14" s="2"/>
      <c r="E14" s="2"/>
      <c r="F14" s="2"/>
      <c r="G14" s="2"/>
      <c r="H14" s="2"/>
      <c r="I14" s="2" t="s">
        <v>50</v>
      </c>
      <c r="J14" s="19">
        <f>'Berekening rekenvolumes'!N14+'Berekening rekenvolumes'!S14</f>
        <v>7222145.9228443708</v>
      </c>
    </row>
    <row r="15" spans="2:10">
      <c r="B15" s="2"/>
      <c r="C15" s="2"/>
      <c r="D15" s="2"/>
      <c r="E15" s="2"/>
      <c r="F15" s="2"/>
      <c r="G15" s="2"/>
      <c r="H15" s="2"/>
      <c r="I15" s="2"/>
      <c r="J15" s="11"/>
    </row>
    <row r="16" spans="2:10">
      <c r="B16" s="10" t="s">
        <v>56</v>
      </c>
      <c r="C16" s="2"/>
      <c r="D16" s="2"/>
      <c r="E16" s="2"/>
      <c r="F16" s="2"/>
      <c r="G16" s="2"/>
      <c r="H16" s="2"/>
      <c r="I16" s="2"/>
      <c r="J16" s="11"/>
    </row>
    <row r="17" spans="2:12">
      <c r="B17" s="2" t="s">
        <v>54</v>
      </c>
      <c r="C17" s="2"/>
      <c r="D17" s="2"/>
      <c r="E17" s="2"/>
      <c r="F17" s="2"/>
      <c r="G17" s="2"/>
      <c r="H17" s="2"/>
      <c r="I17" s="2" t="s">
        <v>50</v>
      </c>
      <c r="J17" s="19">
        <f>'Berekening rekenvolumes'!N17+'Berekening rekenvolumes'!S17</f>
        <v>8834.0330626308732</v>
      </c>
    </row>
    <row r="18" spans="2:12">
      <c r="B18" s="2" t="s">
        <v>55</v>
      </c>
      <c r="C18" s="2"/>
      <c r="D18" s="2"/>
      <c r="E18" s="2"/>
      <c r="F18" s="2"/>
      <c r="G18" s="2"/>
      <c r="H18" s="2"/>
      <c r="I18" s="2" t="s">
        <v>50</v>
      </c>
      <c r="J18" s="19">
        <f>'Berekening rekenvolumes'!N18+'Berekening rekenvolumes'!S18</f>
        <v>642326.27782981587</v>
      </c>
    </row>
    <row r="19" spans="2:12">
      <c r="B19" s="2"/>
      <c r="C19" s="2"/>
      <c r="D19" s="2"/>
      <c r="E19" s="2"/>
      <c r="F19" s="2"/>
      <c r="G19" s="2"/>
      <c r="H19" s="2"/>
      <c r="I19" s="2"/>
    </row>
    <row r="20" spans="2:12">
      <c r="B20" s="10" t="s">
        <v>57</v>
      </c>
      <c r="C20" s="2"/>
      <c r="D20" s="2"/>
      <c r="E20" s="2"/>
      <c r="F20" s="2"/>
      <c r="G20" s="2"/>
      <c r="H20" s="2"/>
      <c r="I20" s="2"/>
    </row>
    <row r="21" spans="2:12">
      <c r="B21" s="2" t="s">
        <v>54</v>
      </c>
      <c r="C21" s="2"/>
      <c r="D21" s="2"/>
      <c r="E21" s="2"/>
      <c r="F21" s="2"/>
      <c r="G21" s="2"/>
      <c r="H21" s="2"/>
      <c r="I21" s="2" t="s">
        <v>50</v>
      </c>
      <c r="J21" s="19">
        <f>'Berekening rekenvolumes'!N21+'Berekening rekenvolumes'!S21</f>
        <v>2641.5863315715383</v>
      </c>
    </row>
    <row r="22" spans="2:12">
      <c r="B22" s="2" t="s">
        <v>58</v>
      </c>
      <c r="C22" s="2"/>
      <c r="D22" s="2"/>
      <c r="E22" s="2"/>
      <c r="F22" s="2"/>
      <c r="G22" s="2"/>
      <c r="H22" s="2"/>
      <c r="I22" s="2" t="s">
        <v>50</v>
      </c>
      <c r="J22" s="19">
        <f>'Berekening rekenvolumes'!N22+'Berekening rekenvolumes'!S22</f>
        <v>0</v>
      </c>
    </row>
    <row r="23" spans="2:12">
      <c r="B23" s="2" t="s">
        <v>59</v>
      </c>
      <c r="C23" s="2"/>
      <c r="D23" s="2"/>
      <c r="E23" s="2"/>
      <c r="F23" s="2"/>
      <c r="G23" s="2"/>
      <c r="H23" s="2"/>
      <c r="I23" s="2" t="s">
        <v>50</v>
      </c>
      <c r="J23" s="19">
        <f>'Berekening rekenvolumes'!N23+'Berekening rekenvolumes'!S23</f>
        <v>0</v>
      </c>
    </row>
    <row r="24" spans="2:12">
      <c r="B24" s="2" t="s">
        <v>60</v>
      </c>
      <c r="C24" s="2"/>
      <c r="D24" s="2"/>
      <c r="E24" s="2"/>
      <c r="F24" s="2"/>
      <c r="G24" s="2"/>
      <c r="H24" s="2"/>
      <c r="I24" s="2" t="s">
        <v>50</v>
      </c>
      <c r="J24" s="19">
        <f>'Berekening rekenvolumes'!N24+'Berekening rekenvolumes'!S24</f>
        <v>802842.13103771035</v>
      </c>
    </row>
    <row r="25" spans="2:12">
      <c r="B25" s="2" t="s">
        <v>61</v>
      </c>
      <c r="C25" s="2"/>
      <c r="D25" s="2"/>
      <c r="E25" s="2"/>
      <c r="F25" s="2"/>
      <c r="G25" s="2"/>
      <c r="H25" s="2"/>
      <c r="I25" s="2" t="s">
        <v>50</v>
      </c>
      <c r="J25" s="4">
        <f>'Berekening rekenvolumes'!N25+'Berekening rekenvolumes'!S25</f>
        <v>802842.13103771035</v>
      </c>
    </row>
    <row r="26" spans="2:12">
      <c r="B26" s="2"/>
      <c r="C26" s="2"/>
      <c r="D26" s="2"/>
      <c r="E26" s="2"/>
      <c r="F26" s="2"/>
      <c r="G26" s="2"/>
      <c r="H26" s="2"/>
      <c r="I26" s="2"/>
      <c r="J26" s="11"/>
    </row>
    <row r="27" spans="2:12">
      <c r="B27" s="10" t="s">
        <v>280</v>
      </c>
      <c r="C27" s="2"/>
      <c r="D27" s="2"/>
      <c r="E27" s="2"/>
      <c r="F27" s="2"/>
      <c r="G27" s="2"/>
      <c r="H27" s="2"/>
      <c r="I27" s="2"/>
      <c r="J27" s="11"/>
    </row>
    <row r="28" spans="2:12">
      <c r="B28" s="2" t="s">
        <v>54</v>
      </c>
      <c r="C28" s="2"/>
      <c r="D28" s="2"/>
      <c r="E28" s="2"/>
      <c r="F28" s="2"/>
      <c r="G28" s="2"/>
      <c r="H28" s="2"/>
      <c r="I28" s="2" t="s">
        <v>50</v>
      </c>
      <c r="J28" s="19">
        <f>'Import rekenvolumes EHD'!N11</f>
        <v>3</v>
      </c>
    </row>
    <row r="29" spans="2:12">
      <c r="B29" s="2" t="s">
        <v>55</v>
      </c>
      <c r="C29" s="2"/>
      <c r="D29" s="2"/>
      <c r="E29" s="2"/>
      <c r="F29" s="2"/>
      <c r="G29" s="2"/>
      <c r="H29" s="2"/>
      <c r="I29" s="2" t="s">
        <v>50</v>
      </c>
      <c r="J29" s="110">
        <f>'Import rekenvolumes EHD'!N12</f>
        <v>44690.66666687528</v>
      </c>
      <c r="L29" s="106"/>
    </row>
    <row r="30" spans="2:12">
      <c r="B30" s="2"/>
      <c r="C30" s="2"/>
      <c r="D30" s="2"/>
      <c r="E30" s="2"/>
      <c r="F30" s="2"/>
      <c r="G30" s="2"/>
      <c r="H30" s="2"/>
      <c r="I30" s="2"/>
      <c r="J30" s="11"/>
    </row>
    <row r="31" spans="2:12">
      <c r="B31" s="2"/>
      <c r="C31" s="2"/>
      <c r="D31" s="2"/>
      <c r="E31" s="2"/>
      <c r="F31" s="2"/>
      <c r="G31" s="2"/>
      <c r="H31" s="2"/>
      <c r="I31" s="2"/>
      <c r="J31" s="11"/>
    </row>
    <row r="32" spans="2:12" s="5" customFormat="1" ht="12.75">
      <c r="B32" s="5" t="s">
        <v>110</v>
      </c>
      <c r="I32" s="5" t="s">
        <v>0</v>
      </c>
      <c r="J32" s="5" t="str">
        <f>J8</f>
        <v>Rekenvolume Enexis</v>
      </c>
    </row>
    <row r="33" spans="2:10">
      <c r="B33" s="2"/>
      <c r="C33" s="2"/>
      <c r="D33" s="2"/>
      <c r="E33" s="2"/>
      <c r="F33" s="2"/>
      <c r="G33" s="2"/>
      <c r="H33" s="2"/>
      <c r="I33" s="2"/>
      <c r="J33" s="11"/>
    </row>
    <row r="34" spans="2:10">
      <c r="B34" s="10" t="s">
        <v>74</v>
      </c>
      <c r="C34" s="2"/>
      <c r="D34" s="2"/>
      <c r="E34" s="2"/>
      <c r="F34" s="2"/>
      <c r="G34" s="2"/>
      <c r="H34" s="2"/>
      <c r="I34" s="2"/>
      <c r="J34" s="11"/>
    </row>
    <row r="35" spans="2:10">
      <c r="B35" s="2"/>
      <c r="C35" s="2"/>
      <c r="D35" s="2"/>
      <c r="E35" s="2"/>
      <c r="F35" s="2"/>
      <c r="G35" s="2"/>
      <c r="H35" s="2"/>
      <c r="I35" s="2"/>
      <c r="J35" s="11"/>
    </row>
    <row r="36" spans="2:10">
      <c r="B36" s="10" t="s">
        <v>75</v>
      </c>
      <c r="C36" s="2"/>
      <c r="D36" s="2"/>
      <c r="E36" s="2"/>
      <c r="F36" s="2"/>
      <c r="G36" s="2"/>
      <c r="H36" s="2"/>
      <c r="I36" s="2"/>
      <c r="J36" s="11"/>
    </row>
    <row r="37" spans="2:10">
      <c r="B37" s="2" t="s">
        <v>76</v>
      </c>
      <c r="C37" s="2"/>
      <c r="D37" s="2"/>
      <c r="E37" s="2"/>
      <c r="F37" s="2"/>
      <c r="G37" s="2"/>
      <c r="H37" s="2"/>
      <c r="I37" s="2" t="s">
        <v>50</v>
      </c>
      <c r="J37" s="19">
        <f>'Berekening rekenvolumes'!N34+'Berekening rekenvolumes'!W34</f>
        <v>2174445.3438152052</v>
      </c>
    </row>
    <row r="38" spans="2:10">
      <c r="B38" s="2" t="s">
        <v>77</v>
      </c>
      <c r="C38" s="2"/>
      <c r="D38" s="2"/>
      <c r="E38" s="2"/>
      <c r="F38" s="2"/>
      <c r="G38" s="2"/>
      <c r="H38" s="2"/>
      <c r="I38" s="2" t="s">
        <v>50</v>
      </c>
      <c r="J38" s="19">
        <f>'Berekening rekenvolumes'!N35+'Berekening rekenvolumes'!W35</f>
        <v>7256.1635367824301</v>
      </c>
    </row>
    <row r="39" spans="2:10">
      <c r="B39" s="2" t="s">
        <v>78</v>
      </c>
      <c r="C39" s="2"/>
      <c r="D39" s="2"/>
      <c r="E39" s="2"/>
      <c r="F39" s="2"/>
      <c r="G39" s="2"/>
      <c r="H39" s="2"/>
      <c r="I39" s="2" t="s">
        <v>50</v>
      </c>
      <c r="J39" s="19">
        <f>'Berekening rekenvolumes'!N36+'Berekening rekenvolumes'!W36</f>
        <v>26640.793146874938</v>
      </c>
    </row>
    <row r="40" spans="2:10">
      <c r="B40" s="2" t="s">
        <v>79</v>
      </c>
      <c r="C40" s="2"/>
      <c r="D40" s="2"/>
      <c r="E40" s="2"/>
      <c r="F40" s="2"/>
      <c r="G40" s="2"/>
      <c r="H40" s="2"/>
      <c r="I40" s="2" t="s">
        <v>50</v>
      </c>
      <c r="J40" s="19">
        <f>'Berekening rekenvolumes'!N37+'Berekening rekenvolumes'!W37</f>
        <v>8868.0561638651106</v>
      </c>
    </row>
    <row r="41" spans="2:10">
      <c r="B41" s="2"/>
      <c r="C41" s="2"/>
      <c r="D41" s="2"/>
      <c r="E41" s="2"/>
      <c r="F41" s="2"/>
      <c r="G41" s="2"/>
      <c r="H41" s="2"/>
      <c r="I41" s="2"/>
      <c r="J41" s="11"/>
    </row>
    <row r="42" spans="2:10">
      <c r="B42" s="10" t="s">
        <v>80</v>
      </c>
      <c r="C42" s="2"/>
      <c r="D42" s="2"/>
      <c r="E42" s="2"/>
      <c r="F42" s="2"/>
      <c r="G42" s="2"/>
      <c r="H42" s="2"/>
      <c r="I42" s="2"/>
      <c r="J42" s="11"/>
    </row>
    <row r="43" spans="2:10">
      <c r="B43" s="2" t="s">
        <v>76</v>
      </c>
      <c r="C43" s="2"/>
      <c r="D43" s="2"/>
      <c r="E43" s="2"/>
      <c r="F43" s="2"/>
      <c r="G43" s="2"/>
      <c r="H43" s="2"/>
      <c r="I43" s="2" t="s">
        <v>50</v>
      </c>
      <c r="J43" s="19">
        <f>'Berekening rekenvolumes'!N40+'Berekening rekenvolumes'!W40</f>
        <v>0</v>
      </c>
    </row>
    <row r="44" spans="2:10">
      <c r="B44" s="2" t="s">
        <v>77</v>
      </c>
      <c r="C44" s="2"/>
      <c r="D44" s="2"/>
      <c r="E44" s="2"/>
      <c r="F44" s="2"/>
      <c r="G44" s="2"/>
      <c r="H44" s="2"/>
      <c r="I44" s="2" t="s">
        <v>50</v>
      </c>
      <c r="J44" s="19">
        <f>'Berekening rekenvolumes'!N41+'Berekening rekenvolumes'!W41</f>
        <v>0</v>
      </c>
    </row>
    <row r="45" spans="2:10">
      <c r="B45" s="2" t="s">
        <v>78</v>
      </c>
      <c r="C45" s="2"/>
      <c r="D45" s="2"/>
      <c r="E45" s="2"/>
      <c r="F45" s="2"/>
      <c r="G45" s="2"/>
      <c r="H45" s="2"/>
      <c r="I45" s="2" t="s">
        <v>50</v>
      </c>
      <c r="J45" s="19">
        <f>'Berekening rekenvolumes'!N42+'Berekening rekenvolumes'!W42</f>
        <v>0</v>
      </c>
    </row>
    <row r="46" spans="2:10">
      <c r="B46" s="2" t="s">
        <v>79</v>
      </c>
      <c r="C46" s="2"/>
      <c r="D46" s="2"/>
      <c r="E46" s="2"/>
      <c r="F46" s="2"/>
      <c r="G46" s="2"/>
      <c r="H46" s="2"/>
      <c r="I46" s="2" t="s">
        <v>50</v>
      </c>
      <c r="J46" s="19">
        <f>'Berekening rekenvolumes'!N43+'Berekening rekenvolumes'!W43</f>
        <v>0</v>
      </c>
    </row>
    <row r="47" spans="2:10">
      <c r="B47" s="2"/>
      <c r="C47" s="2"/>
      <c r="D47" s="2"/>
      <c r="E47" s="2"/>
      <c r="F47" s="2"/>
      <c r="G47" s="2"/>
      <c r="H47" s="2"/>
      <c r="I47" s="2"/>
      <c r="J47" s="11"/>
    </row>
    <row r="48" spans="2:10">
      <c r="B48" s="2"/>
      <c r="C48" s="2"/>
      <c r="D48" s="2"/>
      <c r="E48" s="2"/>
      <c r="F48" s="2"/>
      <c r="G48" s="2"/>
      <c r="H48" s="2"/>
      <c r="I48" s="2"/>
      <c r="J48" s="11"/>
    </row>
    <row r="49" spans="2:10">
      <c r="B49" s="2"/>
      <c r="C49" s="2"/>
      <c r="D49" s="2"/>
      <c r="E49" s="2"/>
      <c r="F49" s="2"/>
      <c r="G49" s="2"/>
      <c r="H49" s="2"/>
      <c r="I49" s="2"/>
      <c r="J49" s="11"/>
    </row>
    <row r="50" spans="2:10">
      <c r="B50" s="10" t="s">
        <v>83</v>
      </c>
      <c r="C50" s="2"/>
      <c r="D50" s="2"/>
      <c r="E50" s="2"/>
      <c r="F50" s="2"/>
      <c r="G50" s="2"/>
      <c r="H50" s="2"/>
      <c r="I50" s="2"/>
      <c r="J50" s="11"/>
    </row>
    <row r="51" spans="2:10">
      <c r="B51" s="2"/>
      <c r="C51" s="2"/>
      <c r="D51" s="2"/>
      <c r="E51" s="2"/>
      <c r="F51" s="2"/>
      <c r="G51" s="2"/>
      <c r="H51" s="2"/>
      <c r="I51" s="2"/>
      <c r="J51" s="11"/>
    </row>
    <row r="52" spans="2:10">
      <c r="B52" s="10" t="s">
        <v>75</v>
      </c>
      <c r="C52" s="2"/>
      <c r="D52" s="2"/>
      <c r="E52" s="2"/>
      <c r="F52" s="2"/>
      <c r="G52" s="2"/>
      <c r="H52" s="2"/>
      <c r="I52" s="2"/>
      <c r="J52" s="11"/>
    </row>
    <row r="53" spans="2:10">
      <c r="B53" s="2" t="s">
        <v>84</v>
      </c>
      <c r="C53" s="2"/>
      <c r="D53" s="2"/>
      <c r="E53" s="2"/>
      <c r="F53" s="2"/>
      <c r="G53" s="2"/>
      <c r="H53" s="2"/>
      <c r="I53" s="2" t="s">
        <v>50</v>
      </c>
      <c r="J53" s="19">
        <f>'Berekening rekenvolumes'!N50+'Berekening rekenvolumes'!W50</f>
        <v>3271.9969716201817</v>
      </c>
    </row>
    <row r="54" spans="2:10">
      <c r="B54" s="2" t="s">
        <v>85</v>
      </c>
      <c r="C54" s="2"/>
      <c r="D54" s="2"/>
      <c r="E54" s="2"/>
      <c r="F54" s="2"/>
      <c r="G54" s="2"/>
      <c r="H54" s="2"/>
      <c r="I54" s="2" t="s">
        <v>50</v>
      </c>
      <c r="J54" s="19">
        <f>'Berekening rekenvolumes'!N51+'Berekening rekenvolumes'!W51</f>
        <v>3529.1494465741821</v>
      </c>
    </row>
    <row r="55" spans="2:10">
      <c r="B55" s="2" t="s">
        <v>86</v>
      </c>
      <c r="C55" s="2"/>
      <c r="D55" s="2"/>
      <c r="E55" s="2"/>
      <c r="F55" s="2"/>
      <c r="G55" s="2"/>
      <c r="H55" s="2"/>
      <c r="I55" s="2" t="s">
        <v>50</v>
      </c>
      <c r="J55" s="19">
        <f>'Berekening rekenvolumes'!N52+'Berekening rekenvolumes'!W52</f>
        <v>1936.0486498630275</v>
      </c>
    </row>
    <row r="56" spans="2:10">
      <c r="B56" s="2" t="s">
        <v>87</v>
      </c>
      <c r="C56" s="2"/>
      <c r="D56" s="2"/>
      <c r="E56" s="2"/>
      <c r="F56" s="2"/>
      <c r="G56" s="2"/>
      <c r="H56" s="2"/>
      <c r="I56" s="2" t="s">
        <v>50</v>
      </c>
      <c r="J56" s="19">
        <f>'Berekening rekenvolumes'!N53+'Berekening rekenvolumes'!W53</f>
        <v>982.12804452323542</v>
      </c>
    </row>
    <row r="57" spans="2:10">
      <c r="B57" s="2" t="s">
        <v>88</v>
      </c>
      <c r="C57" s="2"/>
      <c r="D57" s="2"/>
      <c r="E57" s="2"/>
      <c r="F57" s="2"/>
      <c r="G57" s="2"/>
      <c r="H57" s="2"/>
      <c r="I57" s="2" t="s">
        <v>50</v>
      </c>
      <c r="J57" s="19">
        <f>'Berekening rekenvolumes'!N54+'Berekening rekenvolumes'!W54</f>
        <v>812.0985995099594</v>
      </c>
    </row>
    <row r="58" spans="2:10">
      <c r="B58" s="2" t="s">
        <v>89</v>
      </c>
      <c r="C58" s="2"/>
      <c r="D58" s="2"/>
      <c r="E58" s="2"/>
      <c r="F58" s="2"/>
      <c r="G58" s="2"/>
      <c r="H58" s="2"/>
      <c r="I58" s="2" t="s">
        <v>50</v>
      </c>
      <c r="J58" s="19">
        <f>'Berekening rekenvolumes'!N55+'Berekening rekenvolumes'!W55</f>
        <v>379.67935485226991</v>
      </c>
    </row>
    <row r="59" spans="2:10">
      <c r="B59" s="2" t="s">
        <v>90</v>
      </c>
      <c r="C59" s="2"/>
      <c r="D59" s="2"/>
      <c r="E59" s="2"/>
      <c r="F59" s="2"/>
      <c r="G59" s="2"/>
      <c r="H59" s="2"/>
      <c r="I59" s="2" t="s">
        <v>50</v>
      </c>
      <c r="J59" s="19">
        <f>'Berekening rekenvolumes'!N56+'Berekening rekenvolumes'!W56</f>
        <v>232.3428965198936</v>
      </c>
    </row>
    <row r="60" spans="2:10">
      <c r="B60" s="2" t="s">
        <v>91</v>
      </c>
      <c r="C60" s="2"/>
      <c r="D60" s="2"/>
      <c r="E60" s="2"/>
      <c r="F60" s="2"/>
      <c r="G60" s="2"/>
      <c r="H60" s="2"/>
      <c r="I60" s="2" t="s">
        <v>50</v>
      </c>
      <c r="J60" s="19">
        <f>'Berekening rekenvolumes'!N57+'Berekening rekenvolumes'!W57</f>
        <v>77.991165527874884</v>
      </c>
    </row>
    <row r="61" spans="2:10">
      <c r="B61" s="2" t="s">
        <v>92</v>
      </c>
      <c r="C61" s="2"/>
      <c r="D61" s="2"/>
      <c r="E61" s="2"/>
      <c r="F61" s="2"/>
      <c r="G61" s="2"/>
      <c r="H61" s="2"/>
      <c r="I61" s="2" t="s">
        <v>50</v>
      </c>
      <c r="J61" s="19">
        <f>'Berekening rekenvolumes'!N58+'Berekening rekenvolumes'!W58</f>
        <v>29.309066124830689</v>
      </c>
    </row>
    <row r="62" spans="2:10">
      <c r="B62" s="2" t="s">
        <v>93</v>
      </c>
      <c r="C62" s="2"/>
      <c r="D62" s="2"/>
      <c r="E62" s="2"/>
      <c r="F62" s="2"/>
      <c r="G62" s="2"/>
      <c r="H62" s="2"/>
      <c r="I62" s="2" t="s">
        <v>50</v>
      </c>
      <c r="J62" s="19">
        <f>'Berekening rekenvolumes'!N59+'Berekening rekenvolumes'!W59</f>
        <v>14.933414698244107</v>
      </c>
    </row>
    <row r="63" spans="2:10">
      <c r="B63" s="2"/>
      <c r="C63" s="2"/>
      <c r="D63" s="2"/>
      <c r="E63" s="2"/>
      <c r="F63" s="2"/>
      <c r="G63" s="2"/>
      <c r="H63" s="2"/>
      <c r="I63" s="2"/>
      <c r="J63" s="11"/>
    </row>
    <row r="64" spans="2:10">
      <c r="B64" s="10" t="s">
        <v>80</v>
      </c>
      <c r="C64" s="2"/>
      <c r="D64" s="2"/>
      <c r="E64" s="2"/>
      <c r="F64" s="2"/>
      <c r="G64" s="2"/>
      <c r="H64" s="2"/>
      <c r="I64" s="2"/>
      <c r="J64" s="11"/>
    </row>
    <row r="65" spans="2:10">
      <c r="B65" s="2" t="s">
        <v>84</v>
      </c>
      <c r="C65" s="2"/>
      <c r="D65" s="2"/>
      <c r="E65" s="2"/>
      <c r="F65" s="2"/>
      <c r="G65" s="2"/>
      <c r="H65" s="2"/>
      <c r="I65" s="2" t="s">
        <v>50</v>
      </c>
      <c r="J65" s="19">
        <f>'Berekening rekenvolumes'!N62+'Berekening rekenvolumes'!W62</f>
        <v>74.775595999952159</v>
      </c>
    </row>
    <row r="66" spans="2:10">
      <c r="B66" s="2" t="s">
        <v>85</v>
      </c>
      <c r="C66" s="2"/>
      <c r="D66" s="2"/>
      <c r="E66" s="2"/>
      <c r="F66" s="2"/>
      <c r="G66" s="2"/>
      <c r="H66" s="2"/>
      <c r="I66" s="2" t="s">
        <v>50</v>
      </c>
      <c r="J66" s="19">
        <f>'Berekening rekenvolumes'!N63+'Berekening rekenvolumes'!W63</f>
        <v>2.6834500947856164</v>
      </c>
    </row>
    <row r="67" spans="2:10">
      <c r="B67" s="2" t="s">
        <v>86</v>
      </c>
      <c r="C67" s="2"/>
      <c r="D67" s="2"/>
      <c r="E67" s="2"/>
      <c r="F67" s="2"/>
      <c r="G67" s="2"/>
      <c r="H67" s="2"/>
      <c r="I67" s="2" t="s">
        <v>50</v>
      </c>
      <c r="J67" s="19">
        <f>'Berekening rekenvolumes'!N64+'Berekening rekenvolumes'!W64</f>
        <v>2.2018542635092815</v>
      </c>
    </row>
    <row r="68" spans="2:10">
      <c r="B68" s="2" t="s">
        <v>87</v>
      </c>
      <c r="C68" s="2"/>
      <c r="D68" s="2"/>
      <c r="E68" s="2"/>
      <c r="F68" s="2"/>
      <c r="G68" s="2"/>
      <c r="H68" s="2"/>
      <c r="I68" s="2" t="s">
        <v>50</v>
      </c>
      <c r="J68" s="19">
        <f>'Berekening rekenvolumes'!N65+'Berekening rekenvolumes'!W65</f>
        <v>2.0170831239289475</v>
      </c>
    </row>
    <row r="69" spans="2:10">
      <c r="B69" s="2" t="s">
        <v>88</v>
      </c>
      <c r="C69" s="2"/>
      <c r="D69" s="2"/>
      <c r="E69" s="2"/>
      <c r="F69" s="2"/>
      <c r="G69" s="2"/>
      <c r="H69" s="2"/>
      <c r="I69" s="2" t="s">
        <v>50</v>
      </c>
      <c r="J69" s="19">
        <f>'Berekening rekenvolumes'!N66+'Berekening rekenvolumes'!W66</f>
        <v>7.9800599442992777</v>
      </c>
    </row>
    <row r="70" spans="2:10">
      <c r="B70" s="2" t="s">
        <v>89</v>
      </c>
      <c r="C70" s="2"/>
      <c r="D70" s="2"/>
      <c r="E70" s="2"/>
      <c r="F70" s="2"/>
      <c r="G70" s="2"/>
      <c r="H70" s="2"/>
      <c r="I70" s="2" t="s">
        <v>50</v>
      </c>
      <c r="J70" s="19">
        <f>'Berekening rekenvolumes'!N67+'Berekening rekenvolumes'!W67</f>
        <v>116.95023930992849</v>
      </c>
    </row>
    <row r="71" spans="2:10">
      <c r="B71" s="2" t="s">
        <v>90</v>
      </c>
      <c r="C71" s="2"/>
      <c r="D71" s="2"/>
      <c r="E71" s="2"/>
      <c r="F71" s="2"/>
      <c r="G71" s="2"/>
      <c r="H71" s="2"/>
      <c r="I71" s="2" t="s">
        <v>50</v>
      </c>
      <c r="J71" s="19">
        <f>'Berekening rekenvolumes'!N68+'Berekening rekenvolumes'!W68</f>
        <v>16.801291387275182</v>
      </c>
    </row>
    <row r="72" spans="2:10">
      <c r="B72" s="2" t="s">
        <v>91</v>
      </c>
      <c r="C72" s="2"/>
      <c r="D72" s="2"/>
      <c r="E72" s="2"/>
      <c r="F72" s="2"/>
      <c r="G72" s="2"/>
      <c r="H72" s="2"/>
      <c r="I72" s="2" t="s">
        <v>50</v>
      </c>
      <c r="J72" s="19">
        <f>'Berekening rekenvolumes'!N69+'Berekening rekenvolumes'!W69</f>
        <v>89.911743050202332</v>
      </c>
    </row>
    <row r="73" spans="2:10">
      <c r="B73" s="2" t="s">
        <v>92</v>
      </c>
      <c r="C73" s="2"/>
      <c r="D73" s="2"/>
      <c r="E73" s="2"/>
      <c r="F73" s="2"/>
      <c r="G73" s="2"/>
      <c r="H73" s="2"/>
      <c r="I73" s="2" t="s">
        <v>50</v>
      </c>
      <c r="J73" s="19">
        <f>'Berekening rekenvolumes'!N70+'Berekening rekenvolumes'!W70</f>
        <v>9.1174496628711328</v>
      </c>
    </row>
    <row r="74" spans="2:10">
      <c r="B74" s="2" t="s">
        <v>93</v>
      </c>
      <c r="C74" s="2"/>
      <c r="D74" s="2"/>
      <c r="E74" s="2"/>
      <c r="F74" s="2"/>
      <c r="G74" s="2"/>
      <c r="H74" s="2"/>
      <c r="I74" s="2" t="s">
        <v>50</v>
      </c>
      <c r="J74" s="19">
        <f>'Berekening rekenvolumes'!N71+'Berekening rekenvolumes'!W71</f>
        <v>36.490361934702428</v>
      </c>
    </row>
    <row r="75" spans="2:10">
      <c r="B75" s="2"/>
      <c r="C75" s="2"/>
      <c r="D75" s="2"/>
      <c r="E75" s="2"/>
      <c r="F75" s="2"/>
      <c r="G75" s="2"/>
      <c r="H75" s="2"/>
      <c r="I75" s="2"/>
      <c r="J75" s="11"/>
    </row>
    <row r="76" spans="2:10">
      <c r="B76" s="10" t="s">
        <v>81</v>
      </c>
      <c r="C76" s="2"/>
      <c r="D76" s="2"/>
      <c r="E76" s="2"/>
      <c r="F76" s="2"/>
      <c r="G76" s="2"/>
      <c r="H76" s="2"/>
      <c r="I76" s="2"/>
      <c r="J76" s="11"/>
    </row>
    <row r="77" spans="2:10">
      <c r="B77" s="2" t="s">
        <v>285</v>
      </c>
      <c r="C77" s="2"/>
      <c r="D77" s="2"/>
      <c r="E77" s="2"/>
      <c r="F77" s="2"/>
      <c r="G77" s="2"/>
      <c r="H77" s="2"/>
      <c r="I77" s="2" t="s">
        <v>50</v>
      </c>
      <c r="J77" s="19">
        <f>'Import rekenvolumes EHD'!N14</f>
        <v>4</v>
      </c>
    </row>
    <row r="78" spans="2:10">
      <c r="B78" s="2"/>
      <c r="C78" s="2"/>
      <c r="D78" s="2"/>
      <c r="E78" s="2"/>
      <c r="F78" s="2"/>
      <c r="G78" s="2"/>
      <c r="H78" s="2"/>
      <c r="I78" s="2"/>
      <c r="J78" s="11"/>
    </row>
    <row r="79" spans="2:10">
      <c r="B79" s="2"/>
      <c r="C79" s="2"/>
      <c r="D79" s="2"/>
      <c r="E79" s="2"/>
      <c r="F79" s="2"/>
      <c r="G79" s="2"/>
      <c r="H79" s="2"/>
      <c r="I79" s="2"/>
      <c r="J79" s="11"/>
    </row>
    <row r="80" spans="2:10">
      <c r="B80" s="10" t="s">
        <v>94</v>
      </c>
      <c r="C80" s="2"/>
      <c r="D80" s="2"/>
      <c r="E80" s="2"/>
      <c r="F80" s="2"/>
      <c r="G80" s="2"/>
      <c r="H80" s="2"/>
      <c r="I80" s="2"/>
      <c r="J80" s="11"/>
    </row>
    <row r="81" spans="2:10">
      <c r="B81" s="2"/>
      <c r="C81" s="2"/>
      <c r="D81" s="2"/>
      <c r="E81" s="2"/>
      <c r="F81" s="2"/>
      <c r="G81" s="2"/>
      <c r="H81" s="2"/>
      <c r="I81" s="2"/>
      <c r="J81" s="11"/>
    </row>
    <row r="82" spans="2:10">
      <c r="B82" s="10" t="s">
        <v>75</v>
      </c>
      <c r="C82" s="2"/>
      <c r="D82" s="2"/>
      <c r="E82" s="2"/>
      <c r="F82" s="2"/>
      <c r="G82" s="2"/>
      <c r="H82" s="2"/>
      <c r="I82" s="2"/>
      <c r="J82" s="11"/>
    </row>
    <row r="83" spans="2:10">
      <c r="B83" s="2" t="s">
        <v>76</v>
      </c>
      <c r="C83" s="2"/>
      <c r="D83" s="2"/>
      <c r="E83" s="2"/>
      <c r="F83" s="2"/>
      <c r="G83" s="2"/>
      <c r="H83" s="2"/>
      <c r="I83" s="2" t="s">
        <v>50</v>
      </c>
      <c r="J83" s="19">
        <f>'Berekening rekenvolumes'!N80+'Berekening rekenvolumes'!W80</f>
        <v>11771.35668965225</v>
      </c>
    </row>
    <row r="84" spans="2:10">
      <c r="B84" s="2" t="s">
        <v>77</v>
      </c>
      <c r="C84" s="2"/>
      <c r="D84" s="2"/>
      <c r="E84" s="2"/>
      <c r="F84" s="2"/>
      <c r="G84" s="2"/>
      <c r="H84" s="2"/>
      <c r="I84" s="2" t="s">
        <v>50</v>
      </c>
      <c r="J84" s="19">
        <f>'Berekening rekenvolumes'!N81+'Berekening rekenvolumes'!W81</f>
        <v>168.60177815353288</v>
      </c>
    </row>
    <row r="85" spans="2:10">
      <c r="B85" s="2" t="s">
        <v>78</v>
      </c>
      <c r="C85" s="2"/>
      <c r="D85" s="2"/>
      <c r="E85" s="2"/>
      <c r="F85" s="2"/>
      <c r="G85" s="2"/>
      <c r="H85" s="2"/>
      <c r="I85" s="2" t="s">
        <v>50</v>
      </c>
      <c r="J85" s="19">
        <f>'Berekening rekenvolumes'!N82+'Berekening rekenvolumes'!W82</f>
        <v>152.62465534914804</v>
      </c>
    </row>
    <row r="86" spans="2:10">
      <c r="B86" s="2" t="s">
        <v>79</v>
      </c>
      <c r="C86" s="2"/>
      <c r="D86" s="2"/>
      <c r="E86" s="2"/>
      <c r="F86" s="2"/>
      <c r="G86" s="2"/>
      <c r="H86" s="2"/>
      <c r="I86" s="2" t="s">
        <v>50</v>
      </c>
      <c r="J86" s="19">
        <f>'Berekening rekenvolumes'!N83+'Berekening rekenvolumes'!W83</f>
        <v>116.36056715423932</v>
      </c>
    </row>
    <row r="87" spans="2:10">
      <c r="B87" s="2"/>
      <c r="C87" s="2"/>
      <c r="D87" s="2"/>
      <c r="E87" s="2"/>
      <c r="F87" s="2"/>
      <c r="G87" s="2"/>
      <c r="H87" s="2"/>
      <c r="I87" s="2"/>
      <c r="J87" s="11"/>
    </row>
    <row r="88" spans="2:10">
      <c r="B88" s="10" t="s">
        <v>80</v>
      </c>
      <c r="C88" s="2"/>
      <c r="D88" s="2"/>
      <c r="E88" s="2"/>
      <c r="F88" s="2"/>
      <c r="G88" s="2"/>
      <c r="H88" s="2"/>
      <c r="I88" s="2"/>
      <c r="J88" s="11"/>
    </row>
    <row r="89" spans="2:10">
      <c r="B89" s="2" t="s">
        <v>76</v>
      </c>
      <c r="C89" s="2"/>
      <c r="D89" s="2"/>
      <c r="E89" s="2"/>
      <c r="F89" s="2"/>
      <c r="G89" s="2"/>
      <c r="H89" s="2"/>
      <c r="I89" s="2" t="s">
        <v>50</v>
      </c>
      <c r="J89" s="19">
        <f>'Berekening rekenvolumes'!N86+'Berekening rekenvolumes'!W86</f>
        <v>0</v>
      </c>
    </row>
    <row r="90" spans="2:10">
      <c r="B90" s="2" t="s">
        <v>77</v>
      </c>
      <c r="C90" s="2"/>
      <c r="D90" s="2"/>
      <c r="E90" s="2"/>
      <c r="F90" s="2"/>
      <c r="G90" s="2"/>
      <c r="H90" s="2"/>
      <c r="I90" s="2" t="s">
        <v>50</v>
      </c>
      <c r="J90" s="19">
        <f>'Berekening rekenvolumes'!N87+'Berekening rekenvolumes'!W87</f>
        <v>0</v>
      </c>
    </row>
    <row r="91" spans="2:10">
      <c r="B91" s="2" t="s">
        <v>78</v>
      </c>
      <c r="C91" s="2"/>
      <c r="D91" s="2"/>
      <c r="E91" s="2"/>
      <c r="F91" s="2"/>
      <c r="G91" s="2"/>
      <c r="H91" s="2"/>
      <c r="I91" s="2" t="s">
        <v>50</v>
      </c>
      <c r="J91" s="19">
        <f>'Berekening rekenvolumes'!N88+'Berekening rekenvolumes'!W88</f>
        <v>0</v>
      </c>
    </row>
    <row r="92" spans="2:10">
      <c r="B92" s="2" t="s">
        <v>79</v>
      </c>
      <c r="C92" s="2"/>
      <c r="D92" s="2"/>
      <c r="E92" s="2"/>
      <c r="F92" s="2"/>
      <c r="G92" s="2"/>
      <c r="H92" s="2"/>
      <c r="I92" s="2" t="s">
        <v>50</v>
      </c>
      <c r="J92" s="19">
        <f>'Berekening rekenvolumes'!N89+'Berekening rekenvolumes'!W89</f>
        <v>0</v>
      </c>
    </row>
    <row r="93" spans="2:10">
      <c r="B93" s="2"/>
      <c r="C93" s="2"/>
      <c r="D93" s="2"/>
      <c r="E93" s="2"/>
      <c r="F93" s="2"/>
      <c r="G93" s="2"/>
      <c r="H93" s="2"/>
      <c r="I93" s="2"/>
      <c r="J93" s="11"/>
    </row>
    <row r="94" spans="2:10">
      <c r="B94" s="2"/>
      <c r="C94" s="2"/>
      <c r="D94" s="2"/>
      <c r="E94" s="2"/>
      <c r="F94" s="2"/>
      <c r="G94" s="2"/>
      <c r="H94" s="2"/>
      <c r="I94" s="2"/>
      <c r="J94" s="11"/>
    </row>
    <row r="95" spans="2:10">
      <c r="B95" s="2"/>
      <c r="C95" s="2"/>
      <c r="D95" s="2"/>
      <c r="E95" s="2"/>
      <c r="F95" s="2"/>
      <c r="G95" s="2"/>
      <c r="H95" s="2"/>
      <c r="I95" s="2"/>
      <c r="J95" s="11"/>
    </row>
    <row r="96" spans="2:10">
      <c r="B96" s="10" t="s">
        <v>95</v>
      </c>
      <c r="C96" s="2"/>
      <c r="D96" s="2"/>
      <c r="E96" s="2"/>
      <c r="F96" s="2"/>
      <c r="G96" s="2"/>
      <c r="H96" s="2"/>
      <c r="I96" s="2"/>
      <c r="J96" s="11"/>
    </row>
    <row r="97" spans="2:10">
      <c r="B97" s="2"/>
      <c r="C97" s="2"/>
      <c r="D97" s="2"/>
      <c r="E97" s="2"/>
      <c r="F97" s="2"/>
      <c r="G97" s="2"/>
      <c r="H97" s="2"/>
      <c r="I97" s="2"/>
      <c r="J97" s="11"/>
    </row>
    <row r="98" spans="2:10">
      <c r="B98" s="10" t="s">
        <v>75</v>
      </c>
      <c r="C98" s="2"/>
      <c r="D98" s="2"/>
      <c r="E98" s="2"/>
      <c r="F98" s="2"/>
      <c r="G98" s="2"/>
      <c r="H98" s="2"/>
      <c r="I98" s="2"/>
      <c r="J98" s="11"/>
    </row>
    <row r="99" spans="2:10">
      <c r="B99" s="2" t="s">
        <v>76</v>
      </c>
      <c r="C99" s="2"/>
      <c r="D99" s="2"/>
      <c r="E99" s="2"/>
      <c r="F99" s="2"/>
      <c r="G99" s="2"/>
      <c r="H99" s="2"/>
      <c r="I99" s="2" t="s">
        <v>50</v>
      </c>
      <c r="J99" s="19">
        <f>'Berekening rekenvolumes'!N96+'Berekening rekenvolumes'!W96</f>
        <v>15756.611174344836</v>
      </c>
    </row>
    <row r="100" spans="2:10">
      <c r="B100" s="2" t="s">
        <v>77</v>
      </c>
      <c r="C100" s="2"/>
      <c r="D100" s="2"/>
      <c r="E100" s="2"/>
      <c r="F100" s="2"/>
      <c r="G100" s="2"/>
      <c r="H100" s="2"/>
      <c r="I100" s="2" t="s">
        <v>50</v>
      </c>
      <c r="J100" s="19">
        <f>'Berekening rekenvolumes'!N97+'Berekening rekenvolumes'!W97</f>
        <v>6645.152581550632</v>
      </c>
    </row>
    <row r="101" spans="2:10">
      <c r="B101" s="2" t="s">
        <v>78</v>
      </c>
      <c r="C101" s="2"/>
      <c r="D101" s="2"/>
      <c r="E101" s="2"/>
      <c r="F101" s="2"/>
      <c r="G101" s="2"/>
      <c r="H101" s="2"/>
      <c r="I101" s="2" t="s">
        <v>50</v>
      </c>
      <c r="J101" s="19">
        <f>'Berekening rekenvolumes'!N98+'Berekening rekenvolumes'!W98</f>
        <v>568.15678353560133</v>
      </c>
    </row>
    <row r="102" spans="2:10">
      <c r="B102" s="2" t="s">
        <v>79</v>
      </c>
      <c r="C102" s="2"/>
      <c r="D102" s="2"/>
      <c r="E102" s="2"/>
      <c r="F102" s="2"/>
      <c r="G102" s="2"/>
      <c r="H102" s="2"/>
      <c r="I102" s="2" t="s">
        <v>50</v>
      </c>
      <c r="J102" s="19">
        <f>'Berekening rekenvolumes'!N99+'Berekening rekenvolumes'!W99</f>
        <v>344.19073096005667</v>
      </c>
    </row>
    <row r="103" spans="2:10">
      <c r="B103" s="2"/>
      <c r="C103" s="2"/>
      <c r="D103" s="2"/>
      <c r="E103" s="2"/>
      <c r="F103" s="2"/>
      <c r="G103" s="2"/>
      <c r="H103" s="2"/>
      <c r="I103" s="2"/>
      <c r="J103" s="11"/>
    </row>
    <row r="104" spans="2:10">
      <c r="B104" s="10" t="s">
        <v>80</v>
      </c>
      <c r="C104" s="2"/>
      <c r="D104" s="2"/>
      <c r="E104" s="2"/>
      <c r="F104" s="2"/>
      <c r="G104" s="2"/>
      <c r="H104" s="2"/>
      <c r="I104" s="2"/>
      <c r="J104" s="11"/>
    </row>
    <row r="105" spans="2:10">
      <c r="B105" s="2" t="s">
        <v>76</v>
      </c>
      <c r="C105" s="2"/>
      <c r="D105" s="2"/>
      <c r="E105" s="2"/>
      <c r="F105" s="2"/>
      <c r="G105" s="2"/>
      <c r="H105" s="2"/>
      <c r="I105" s="2" t="s">
        <v>50</v>
      </c>
      <c r="J105" s="19">
        <f>'Berekening rekenvolumes'!N102+'Berekening rekenvolumes'!W102</f>
        <v>0</v>
      </c>
    </row>
    <row r="106" spans="2:10">
      <c r="B106" s="2" t="s">
        <v>77</v>
      </c>
      <c r="C106" s="2"/>
      <c r="D106" s="2"/>
      <c r="E106" s="2"/>
      <c r="F106" s="2"/>
      <c r="G106" s="2"/>
      <c r="H106" s="2"/>
      <c r="I106" s="2" t="s">
        <v>50</v>
      </c>
      <c r="J106" s="19">
        <f>'Berekening rekenvolumes'!N103+'Berekening rekenvolumes'!W103</f>
        <v>0</v>
      </c>
    </row>
    <row r="107" spans="2:10">
      <c r="B107" s="2" t="s">
        <v>78</v>
      </c>
      <c r="C107" s="2"/>
      <c r="D107" s="2"/>
      <c r="E107" s="2"/>
      <c r="F107" s="2"/>
      <c r="G107" s="2"/>
      <c r="H107" s="2"/>
      <c r="I107" s="2" t="s">
        <v>50</v>
      </c>
      <c r="J107" s="19">
        <f>'Berekening rekenvolumes'!N104+'Berekening rekenvolumes'!W104</f>
        <v>0</v>
      </c>
    </row>
    <row r="108" spans="2:10">
      <c r="B108" s="2" t="s">
        <v>79</v>
      </c>
      <c r="C108" s="2"/>
      <c r="D108" s="2"/>
      <c r="E108" s="2"/>
      <c r="F108" s="2"/>
      <c r="G108" s="2"/>
      <c r="H108" s="2"/>
      <c r="I108" s="2" t="s">
        <v>50</v>
      </c>
      <c r="J108" s="19">
        <f>'Berekening rekenvolumes'!N105+'Berekening rekenvolumes'!W105</f>
        <v>0</v>
      </c>
    </row>
    <row r="109" spans="2:10">
      <c r="B109" s="2"/>
      <c r="C109" s="2"/>
      <c r="D109" s="2"/>
      <c r="E109" s="2"/>
      <c r="F109" s="2"/>
      <c r="G109" s="2"/>
      <c r="H109" s="2"/>
      <c r="I109" s="2"/>
      <c r="J109" s="11"/>
    </row>
    <row r="110" spans="2:10">
      <c r="B110" s="2"/>
      <c r="C110" s="2"/>
      <c r="D110" s="2"/>
      <c r="E110" s="2"/>
      <c r="F110" s="2"/>
      <c r="G110" s="2"/>
      <c r="H110" s="2"/>
      <c r="I110" s="2"/>
      <c r="J110" s="11"/>
    </row>
    <row r="111" spans="2:10">
      <c r="B111" s="2"/>
      <c r="C111" s="2"/>
      <c r="D111" s="2"/>
      <c r="E111" s="2"/>
      <c r="F111" s="2"/>
      <c r="G111" s="2"/>
      <c r="H111" s="2"/>
      <c r="I111" s="2"/>
      <c r="J111" s="11"/>
    </row>
    <row r="112" spans="2:10">
      <c r="B112" s="10" t="s">
        <v>96</v>
      </c>
      <c r="C112" s="2"/>
      <c r="D112" s="2"/>
      <c r="E112" s="2"/>
      <c r="F112" s="2"/>
      <c r="G112" s="2"/>
      <c r="H112" s="2"/>
      <c r="I112" s="2"/>
      <c r="J112" s="11"/>
    </row>
    <row r="113" spans="2:10">
      <c r="B113" s="2"/>
      <c r="C113" s="2"/>
      <c r="D113" s="2"/>
      <c r="E113" s="2"/>
      <c r="F113" s="2"/>
      <c r="G113" s="2"/>
      <c r="H113" s="2"/>
      <c r="I113" s="2"/>
      <c r="J113" s="11"/>
    </row>
    <row r="114" spans="2:10">
      <c r="B114" s="10" t="s">
        <v>75</v>
      </c>
      <c r="C114" s="2"/>
      <c r="D114" s="2"/>
      <c r="E114" s="2"/>
      <c r="F114" s="2"/>
      <c r="G114" s="2"/>
      <c r="H114" s="2"/>
      <c r="I114" s="2"/>
      <c r="J114" s="11"/>
    </row>
    <row r="115" spans="2:10">
      <c r="B115" s="2" t="s">
        <v>84</v>
      </c>
      <c r="C115" s="2"/>
      <c r="D115" s="2"/>
      <c r="E115" s="2"/>
      <c r="F115" s="2"/>
      <c r="G115" s="2"/>
      <c r="H115" s="2"/>
      <c r="I115" s="2" t="s">
        <v>50</v>
      </c>
      <c r="J115" s="19">
        <f>'Berekening rekenvolumes'!N112+'Berekening rekenvolumes'!W112</f>
        <v>43.289768346739486</v>
      </c>
    </row>
    <row r="116" spans="2:10">
      <c r="B116" s="2" t="s">
        <v>85</v>
      </c>
      <c r="C116" s="2"/>
      <c r="D116" s="2"/>
      <c r="E116" s="2"/>
      <c r="F116" s="2"/>
      <c r="G116" s="2"/>
      <c r="H116" s="2"/>
      <c r="I116" s="2" t="s">
        <v>50</v>
      </c>
      <c r="J116" s="19">
        <f>'Berekening rekenvolumes'!N113+'Berekening rekenvolumes'!W113</f>
        <v>35.17441702403471</v>
      </c>
    </row>
    <row r="117" spans="2:10">
      <c r="B117" s="2" t="s">
        <v>86</v>
      </c>
      <c r="C117" s="2"/>
      <c r="D117" s="2"/>
      <c r="E117" s="2"/>
      <c r="F117" s="2"/>
      <c r="G117" s="2"/>
      <c r="H117" s="2"/>
      <c r="I117" s="2" t="s">
        <v>50</v>
      </c>
      <c r="J117" s="19">
        <f>'Berekening rekenvolumes'!N114+'Berekening rekenvolumes'!W114</f>
        <v>18.042796207429038</v>
      </c>
    </row>
    <row r="118" spans="2:10">
      <c r="B118" s="2" t="s">
        <v>87</v>
      </c>
      <c r="C118" s="2"/>
      <c r="D118" s="2"/>
      <c r="E118" s="2"/>
      <c r="F118" s="2"/>
      <c r="G118" s="2"/>
      <c r="H118" s="2"/>
      <c r="I118" s="2" t="s">
        <v>50</v>
      </c>
      <c r="J118" s="19">
        <f>'Berekening rekenvolumes'!N115+'Berekening rekenvolumes'!W115</f>
        <v>9.6357831822100444</v>
      </c>
    </row>
    <row r="119" spans="2:10">
      <c r="B119" s="2" t="s">
        <v>88</v>
      </c>
      <c r="C119" s="2"/>
      <c r="D119" s="2"/>
      <c r="E119" s="2"/>
      <c r="F119" s="2"/>
      <c r="G119" s="2"/>
      <c r="H119" s="2"/>
      <c r="I119" s="2" t="s">
        <v>50</v>
      </c>
      <c r="J119" s="19">
        <f>'Berekening rekenvolumes'!N116+'Berekening rekenvolumes'!W116</f>
        <v>6.6001156871820257</v>
      </c>
    </row>
    <row r="120" spans="2:10">
      <c r="B120" s="2" t="s">
        <v>89</v>
      </c>
      <c r="C120" s="2"/>
      <c r="D120" s="2"/>
      <c r="E120" s="2"/>
      <c r="F120" s="2"/>
      <c r="G120" s="2"/>
      <c r="H120" s="2"/>
      <c r="I120" s="2" t="s">
        <v>50</v>
      </c>
      <c r="J120" s="19">
        <f>'Berekening rekenvolumes'!N117+'Berekening rekenvolumes'!W117</f>
        <v>2.9530287001343325</v>
      </c>
    </row>
    <row r="121" spans="2:10">
      <c r="B121" s="2" t="s">
        <v>90</v>
      </c>
      <c r="C121" s="2"/>
      <c r="D121" s="2"/>
      <c r="E121" s="2"/>
      <c r="F121" s="2"/>
      <c r="G121" s="2"/>
      <c r="H121" s="2"/>
      <c r="I121" s="2" t="s">
        <v>50</v>
      </c>
      <c r="J121" s="19">
        <f>'Berekening rekenvolumes'!N118+'Berekening rekenvolumes'!W118</f>
        <v>1.485068241075816</v>
      </c>
    </row>
    <row r="122" spans="2:10">
      <c r="B122" s="2" t="s">
        <v>91</v>
      </c>
      <c r="C122" s="2"/>
      <c r="D122" s="2"/>
      <c r="E122" s="2"/>
      <c r="F122" s="2"/>
      <c r="G122" s="2"/>
      <c r="H122" s="2"/>
      <c r="I122" s="2" t="s">
        <v>50</v>
      </c>
      <c r="J122" s="19">
        <f>'Berekening rekenvolumes'!N119+'Berekening rekenvolumes'!W119</f>
        <v>0.30266294837238233</v>
      </c>
    </row>
    <row r="123" spans="2:10">
      <c r="B123" s="2" t="s">
        <v>92</v>
      </c>
      <c r="C123" s="2"/>
      <c r="D123" s="2"/>
      <c r="E123" s="2"/>
      <c r="F123" s="2"/>
      <c r="G123" s="2"/>
      <c r="H123" s="2"/>
      <c r="I123" s="2" t="s">
        <v>50</v>
      </c>
      <c r="J123" s="19">
        <f>'Berekening rekenvolumes'!N120+'Berekening rekenvolumes'!W120</f>
        <v>0</v>
      </c>
    </row>
    <row r="124" spans="2:10">
      <c r="B124" s="2" t="s">
        <v>93</v>
      </c>
      <c r="C124" s="2"/>
      <c r="D124" s="2"/>
      <c r="E124" s="2"/>
      <c r="F124" s="2"/>
      <c r="G124" s="2"/>
      <c r="H124" s="2"/>
      <c r="I124" s="2" t="s">
        <v>50</v>
      </c>
      <c r="J124" s="19">
        <f>'Berekening rekenvolumes'!N121+'Berekening rekenvolumes'!W121</f>
        <v>0</v>
      </c>
    </row>
    <row r="125" spans="2:10">
      <c r="B125" s="2"/>
      <c r="C125" s="2"/>
      <c r="D125" s="2"/>
      <c r="E125" s="2"/>
      <c r="F125" s="2"/>
      <c r="G125" s="2"/>
      <c r="H125" s="2"/>
      <c r="I125" s="2"/>
      <c r="J125" s="11"/>
    </row>
    <row r="126" spans="2:10">
      <c r="B126" s="10" t="s">
        <v>80</v>
      </c>
      <c r="C126" s="2"/>
      <c r="D126" s="2"/>
      <c r="E126" s="2"/>
      <c r="F126" s="2"/>
      <c r="G126" s="2"/>
      <c r="H126" s="2"/>
      <c r="I126" s="2"/>
      <c r="J126" s="11"/>
    </row>
    <row r="127" spans="2:10">
      <c r="B127" s="2" t="s">
        <v>84</v>
      </c>
      <c r="C127" s="2"/>
      <c r="D127" s="2"/>
      <c r="E127" s="2"/>
      <c r="F127" s="2"/>
      <c r="G127" s="2"/>
      <c r="H127" s="2"/>
      <c r="I127" s="2" t="s">
        <v>50</v>
      </c>
      <c r="J127" s="19">
        <f>'Berekening rekenvolumes'!N124+'Berekening rekenvolumes'!W124</f>
        <v>0</v>
      </c>
    </row>
    <row r="128" spans="2:10">
      <c r="B128" s="2" t="s">
        <v>85</v>
      </c>
      <c r="C128" s="2"/>
      <c r="D128" s="2"/>
      <c r="E128" s="2"/>
      <c r="F128" s="2"/>
      <c r="G128" s="2"/>
      <c r="H128" s="2"/>
      <c r="I128" s="2" t="s">
        <v>50</v>
      </c>
      <c r="J128" s="19">
        <f>'Berekening rekenvolumes'!N125+'Berekening rekenvolumes'!W125</f>
        <v>1.5214670313653715</v>
      </c>
    </row>
    <row r="129" spans="2:10">
      <c r="B129" s="2" t="s">
        <v>86</v>
      </c>
      <c r="C129" s="2"/>
      <c r="D129" s="2"/>
      <c r="E129" s="2"/>
      <c r="F129" s="2"/>
      <c r="G129" s="2"/>
      <c r="H129" s="2"/>
      <c r="I129" s="2" t="s">
        <v>50</v>
      </c>
      <c r="J129" s="19">
        <f>'Berekening rekenvolumes'!N126+'Berekening rekenvolumes'!W126</f>
        <v>0.28117920237543897</v>
      </c>
    </row>
    <row r="130" spans="2:10">
      <c r="B130" s="2" t="s">
        <v>87</v>
      </c>
      <c r="C130" s="2"/>
      <c r="D130" s="2"/>
      <c r="E130" s="2"/>
      <c r="F130" s="2"/>
      <c r="G130" s="2"/>
      <c r="H130" s="2"/>
      <c r="I130" s="2" t="s">
        <v>50</v>
      </c>
      <c r="J130" s="19">
        <f>'Berekening rekenvolumes'!N127+'Berekening rekenvolumes'!W127</f>
        <v>1.2494744679539402</v>
      </c>
    </row>
    <row r="131" spans="2:10">
      <c r="B131" s="2" t="s">
        <v>88</v>
      </c>
      <c r="C131" s="2"/>
      <c r="D131" s="2"/>
      <c r="E131" s="2"/>
      <c r="F131" s="2"/>
      <c r="G131" s="2"/>
      <c r="H131" s="2"/>
      <c r="I131" s="2" t="s">
        <v>50</v>
      </c>
      <c r="J131" s="19">
        <f>'Berekening rekenvolumes'!N128+'Berekening rekenvolumes'!W128</f>
        <v>0.746622127906579</v>
      </c>
    </row>
    <row r="132" spans="2:10">
      <c r="B132" s="2" t="s">
        <v>89</v>
      </c>
      <c r="C132" s="2"/>
      <c r="D132" s="2"/>
      <c r="E132" s="2"/>
      <c r="F132" s="2"/>
      <c r="G132" s="2"/>
      <c r="H132" s="2"/>
      <c r="I132" s="2" t="s">
        <v>50</v>
      </c>
      <c r="J132" s="19">
        <f>'Berekening rekenvolumes'!N129+'Berekening rekenvolumes'!W129</f>
        <v>2.8719649535414304</v>
      </c>
    </row>
    <row r="133" spans="2:10">
      <c r="B133" s="2" t="s">
        <v>90</v>
      </c>
      <c r="C133" s="2"/>
      <c r="D133" s="2"/>
      <c r="E133" s="2"/>
      <c r="F133" s="2"/>
      <c r="G133" s="2"/>
      <c r="H133" s="2"/>
      <c r="I133" s="2" t="s">
        <v>50</v>
      </c>
      <c r="J133" s="19">
        <f>'Berekening rekenvolumes'!N130+'Berekening rekenvolumes'!W130</f>
        <v>1.661626756871089</v>
      </c>
    </row>
    <row r="134" spans="2:10">
      <c r="B134" s="2" t="s">
        <v>91</v>
      </c>
      <c r="C134" s="2"/>
      <c r="D134" s="2"/>
      <c r="E134" s="2"/>
      <c r="F134" s="2"/>
      <c r="G134" s="2"/>
      <c r="H134" s="2"/>
      <c r="I134" s="2" t="s">
        <v>50</v>
      </c>
      <c r="J134" s="19">
        <f>'Berekening rekenvolumes'!N131+'Berekening rekenvolumes'!W131</f>
        <v>3.208731462011313</v>
      </c>
    </row>
    <row r="135" spans="2:10">
      <c r="B135" s="2" t="s">
        <v>92</v>
      </c>
      <c r="C135" s="2"/>
      <c r="D135" s="2"/>
      <c r="E135" s="2"/>
      <c r="F135" s="2"/>
      <c r="G135" s="2"/>
      <c r="H135" s="2"/>
      <c r="I135" s="2" t="s">
        <v>50</v>
      </c>
      <c r="J135" s="19">
        <f>'Berekening rekenvolumes'!N132+'Berekening rekenvolumes'!W132</f>
        <v>0.28058474317379956</v>
      </c>
    </row>
    <row r="136" spans="2:10">
      <c r="B136" s="2" t="s">
        <v>93</v>
      </c>
      <c r="C136" s="2"/>
      <c r="D136" s="2"/>
      <c r="E136" s="2"/>
      <c r="F136" s="2"/>
      <c r="G136" s="2"/>
      <c r="H136" s="2"/>
      <c r="I136" s="2" t="s">
        <v>50</v>
      </c>
      <c r="J136" s="19">
        <f>'Berekening rekenvolumes'!N133+'Berekening rekenvolumes'!W133</f>
        <v>0</v>
      </c>
    </row>
    <row r="138" spans="2:10">
      <c r="B138" s="10" t="s">
        <v>81</v>
      </c>
      <c r="C138" s="2"/>
      <c r="D138" s="2"/>
      <c r="E138" s="2"/>
      <c r="F138" s="2"/>
      <c r="G138" s="2"/>
      <c r="H138" s="2"/>
      <c r="I138" s="2"/>
      <c r="J138" s="11"/>
    </row>
    <row r="139" spans="2:10">
      <c r="B139" s="2" t="s">
        <v>285</v>
      </c>
      <c r="C139" s="2"/>
      <c r="D139" s="2"/>
      <c r="E139" s="2"/>
      <c r="F139" s="2"/>
      <c r="G139" s="2"/>
      <c r="H139" s="2"/>
      <c r="I139" s="2" t="s">
        <v>50</v>
      </c>
      <c r="J139" s="19">
        <f>'Import rekenvolumes EHD'!N16</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
  <sheetViews>
    <sheetView showGridLines="0" workbookViewId="0"/>
  </sheetViews>
  <sheetFormatPr defaultRowHeight="14.25"/>
  <cols>
    <col min="1" max="16384" width="9.140625" style="99"/>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tabColor rgb="FFCCFFFF"/>
  </sheetPr>
  <dimension ref="B1:J139"/>
  <sheetViews>
    <sheetView showGridLines="0" zoomScale="85" zoomScaleNormal="85" workbookViewId="0"/>
  </sheetViews>
  <sheetFormatPr defaultRowHeight="14.25"/>
  <cols>
    <col min="1" max="1" width="3.7109375" style="86" customWidth="1"/>
    <col min="2" max="2" width="22.28515625" style="86" customWidth="1"/>
    <col min="3" max="9" width="9.140625" style="86"/>
    <col min="10" max="10" width="22.5703125" style="86" bestFit="1" customWidth="1"/>
    <col min="11" max="16384" width="9.140625" style="86"/>
  </cols>
  <sheetData>
    <row r="1" spans="2:10">
      <c r="B1" s="2" t="s">
        <v>288</v>
      </c>
      <c r="C1" s="2"/>
      <c r="D1" s="2"/>
      <c r="E1" s="2"/>
      <c r="F1" s="2"/>
      <c r="G1" s="2"/>
      <c r="H1" s="2"/>
      <c r="I1" s="2"/>
      <c r="J1" s="11"/>
    </row>
    <row r="2" spans="2:10">
      <c r="G2" s="2"/>
      <c r="H2" s="2"/>
      <c r="I2" s="2"/>
      <c r="J2" s="11"/>
    </row>
    <row r="3" spans="2:10" s="7" customFormat="1" ht="15.75">
      <c r="B3" s="7" t="s">
        <v>268</v>
      </c>
      <c r="C3" s="7" t="s">
        <v>2</v>
      </c>
    </row>
    <row r="4" spans="2:10">
      <c r="C4" s="2"/>
      <c r="D4" s="2"/>
      <c r="E4" s="2"/>
      <c r="F4" s="2"/>
      <c r="G4" s="2"/>
      <c r="H4" s="2"/>
      <c r="I4" s="2"/>
      <c r="J4" s="11"/>
    </row>
    <row r="5" spans="2:10">
      <c r="B5" s="2" t="str">
        <f>"Dit blad geeft een overzicht van de rekenvolumes van de regionale netbeheerder "&amp;C3&amp;" voor de jaren 2017-2021"</f>
        <v>Dit blad geeft een overzicht van de rekenvolumes van de regionale netbeheerder Liander voor de jaren 2017-2021</v>
      </c>
      <c r="C5" s="2"/>
      <c r="D5" s="2"/>
      <c r="E5" s="2"/>
      <c r="F5" s="2"/>
      <c r="G5" s="2"/>
      <c r="H5" s="2"/>
      <c r="I5" s="2"/>
      <c r="J5" s="11"/>
    </row>
    <row r="6" spans="2:10">
      <c r="B6" s="2"/>
      <c r="C6" s="2"/>
      <c r="D6" s="2"/>
      <c r="E6" s="2"/>
      <c r="F6" s="2"/>
      <c r="G6" s="2"/>
      <c r="H6" s="2"/>
      <c r="I6" s="2"/>
      <c r="J6" s="11"/>
    </row>
    <row r="7" spans="2:10">
      <c r="B7" s="2"/>
      <c r="C7" s="2"/>
      <c r="D7" s="2"/>
      <c r="E7" s="2"/>
      <c r="F7" s="2"/>
      <c r="G7" s="2"/>
      <c r="H7" s="2"/>
      <c r="I7" s="2"/>
      <c r="J7" s="11"/>
    </row>
    <row r="8" spans="2:10" s="5" customFormat="1" ht="12.75">
      <c r="I8" s="5" t="s">
        <v>0</v>
      </c>
      <c r="J8" s="5" t="str">
        <f>"Rekenvolume "&amp;C3</f>
        <v>Rekenvolume Liander</v>
      </c>
    </row>
    <row r="9" spans="2:10">
      <c r="B9" s="2"/>
      <c r="C9" s="2"/>
      <c r="D9" s="2"/>
      <c r="E9" s="2"/>
      <c r="F9" s="2"/>
      <c r="G9" s="2"/>
      <c r="H9" s="2"/>
      <c r="I9" s="2"/>
      <c r="J9" s="11"/>
    </row>
    <row r="10" spans="2:10" s="5" customFormat="1" ht="12.75">
      <c r="B10" s="5" t="s">
        <v>109</v>
      </c>
      <c r="I10" s="5" t="s">
        <v>0</v>
      </c>
      <c r="J10" s="5" t="str">
        <f>J8</f>
        <v>Rekenvolume Liander</v>
      </c>
    </row>
    <row r="11" spans="2:10">
      <c r="B11" s="2"/>
      <c r="C11" s="2"/>
      <c r="D11" s="2"/>
      <c r="E11" s="2"/>
      <c r="F11" s="2"/>
      <c r="G11" s="2"/>
      <c r="H11" s="2"/>
      <c r="I11" s="2"/>
      <c r="J11" s="11"/>
    </row>
    <row r="12" spans="2:10">
      <c r="B12" s="10" t="s">
        <v>53</v>
      </c>
      <c r="C12" s="2"/>
      <c r="D12" s="2"/>
      <c r="E12" s="2"/>
      <c r="F12" s="2"/>
      <c r="G12" s="2"/>
      <c r="H12" s="2"/>
      <c r="I12" s="2"/>
      <c r="J12" s="11"/>
    </row>
    <row r="13" spans="2:10">
      <c r="B13" s="2" t="s">
        <v>54</v>
      </c>
      <c r="C13" s="2"/>
      <c r="D13" s="2"/>
      <c r="E13" s="2"/>
      <c r="F13" s="2"/>
      <c r="G13" s="2"/>
      <c r="H13" s="2"/>
      <c r="I13" s="2" t="s">
        <v>50</v>
      </c>
      <c r="J13" s="19">
        <f>'Berekening rekenvolumes'!O13</f>
        <v>2463085.7065084148</v>
      </c>
    </row>
    <row r="14" spans="2:10">
      <c r="B14" s="2" t="s">
        <v>55</v>
      </c>
      <c r="C14" s="2"/>
      <c r="D14" s="2"/>
      <c r="E14" s="2"/>
      <c r="F14" s="2"/>
      <c r="G14" s="2"/>
      <c r="H14" s="2"/>
      <c r="I14" s="2" t="s">
        <v>50</v>
      </c>
      <c r="J14" s="19">
        <f>'Berekening rekenvolumes'!O14</f>
        <v>7787861.7505840249</v>
      </c>
    </row>
    <row r="15" spans="2:10">
      <c r="B15" s="2"/>
      <c r="C15" s="2"/>
      <c r="D15" s="2"/>
      <c r="E15" s="2"/>
      <c r="F15" s="2"/>
      <c r="G15" s="2"/>
      <c r="H15" s="2"/>
      <c r="I15" s="2"/>
      <c r="J15" s="11"/>
    </row>
    <row r="16" spans="2:10">
      <c r="B16" s="10" t="s">
        <v>56</v>
      </c>
      <c r="C16" s="2"/>
      <c r="D16" s="2"/>
      <c r="E16" s="2"/>
      <c r="F16" s="2"/>
      <c r="G16" s="2"/>
      <c r="H16" s="2"/>
      <c r="I16" s="2"/>
      <c r="J16" s="11"/>
    </row>
    <row r="17" spans="2:10">
      <c r="B17" s="2" t="s">
        <v>54</v>
      </c>
      <c r="C17" s="2"/>
      <c r="D17" s="2"/>
      <c r="E17" s="2"/>
      <c r="F17" s="2"/>
      <c r="G17" s="2"/>
      <c r="H17" s="2"/>
      <c r="I17" s="2" t="s">
        <v>50</v>
      </c>
      <c r="J17" s="19">
        <f>'Berekening rekenvolumes'!O17</f>
        <v>9902.9292577682227</v>
      </c>
    </row>
    <row r="18" spans="2:10">
      <c r="B18" s="2" t="s">
        <v>55</v>
      </c>
      <c r="C18" s="2"/>
      <c r="D18" s="2"/>
      <c r="E18" s="2"/>
      <c r="F18" s="2"/>
      <c r="G18" s="2"/>
      <c r="H18" s="2"/>
      <c r="I18" s="2" t="s">
        <v>50</v>
      </c>
      <c r="J18" s="19">
        <f>'Berekening rekenvolumes'!O18</f>
        <v>697184.19553697307</v>
      </c>
    </row>
    <row r="19" spans="2:10">
      <c r="B19" s="2"/>
      <c r="C19" s="2"/>
      <c r="D19" s="2"/>
      <c r="E19" s="2"/>
      <c r="F19" s="2"/>
      <c r="G19" s="2"/>
      <c r="H19" s="2"/>
      <c r="I19" s="2"/>
    </row>
    <row r="20" spans="2:10">
      <c r="B20" s="10" t="s">
        <v>57</v>
      </c>
      <c r="C20" s="2"/>
      <c r="D20" s="2"/>
      <c r="E20" s="2"/>
      <c r="F20" s="2"/>
      <c r="G20" s="2"/>
      <c r="H20" s="2"/>
      <c r="I20" s="2"/>
    </row>
    <row r="21" spans="2:10">
      <c r="B21" s="2" t="s">
        <v>54</v>
      </c>
      <c r="C21" s="2"/>
      <c r="D21" s="2"/>
      <c r="E21" s="2"/>
      <c r="F21" s="2"/>
      <c r="G21" s="2"/>
      <c r="H21" s="2"/>
      <c r="I21" s="2" t="s">
        <v>50</v>
      </c>
      <c r="J21" s="19">
        <f>'Berekening rekenvolumes'!O21</f>
        <v>2901.492359162095</v>
      </c>
    </row>
    <row r="22" spans="2:10">
      <c r="B22" s="2" t="s">
        <v>58</v>
      </c>
      <c r="C22" s="2"/>
      <c r="D22" s="2"/>
      <c r="E22" s="2"/>
      <c r="F22" s="2"/>
      <c r="G22" s="2"/>
      <c r="H22" s="2"/>
      <c r="I22" s="2" t="s">
        <v>50</v>
      </c>
      <c r="J22" s="19">
        <f>'Berekening rekenvolumes'!O22</f>
        <v>0</v>
      </c>
    </row>
    <row r="23" spans="2:10">
      <c r="B23" s="2" t="s">
        <v>59</v>
      </c>
      <c r="C23" s="2"/>
      <c r="D23" s="2"/>
      <c r="E23" s="2"/>
      <c r="F23" s="2"/>
      <c r="G23" s="2"/>
      <c r="H23" s="2"/>
      <c r="I23" s="2" t="s">
        <v>50</v>
      </c>
      <c r="J23" s="19">
        <f>'Berekening rekenvolumes'!O23</f>
        <v>0</v>
      </c>
    </row>
    <row r="24" spans="2:10">
      <c r="B24" s="2" t="s">
        <v>60</v>
      </c>
      <c r="C24" s="2"/>
      <c r="D24" s="2"/>
      <c r="E24" s="2"/>
      <c r="F24" s="2"/>
      <c r="G24" s="2"/>
      <c r="H24" s="2"/>
      <c r="I24" s="2" t="s">
        <v>50</v>
      </c>
      <c r="J24" s="19">
        <f>'Berekening rekenvolumes'!O24</f>
        <v>767140.4862402369</v>
      </c>
    </row>
    <row r="25" spans="2:10">
      <c r="B25" s="2" t="s">
        <v>61</v>
      </c>
      <c r="C25" s="2"/>
      <c r="D25" s="2"/>
      <c r="E25" s="2"/>
      <c r="F25" s="2"/>
      <c r="G25" s="2"/>
      <c r="H25" s="2"/>
      <c r="I25" s="2" t="s">
        <v>50</v>
      </c>
      <c r="J25" s="4">
        <f>'Berekening rekenvolumes'!O25</f>
        <v>767140.4862402369</v>
      </c>
    </row>
    <row r="26" spans="2:10">
      <c r="B26" s="2"/>
      <c r="C26" s="2"/>
      <c r="D26" s="2"/>
      <c r="E26" s="2"/>
      <c r="F26" s="2"/>
      <c r="G26" s="2"/>
      <c r="H26" s="2"/>
      <c r="I26" s="2"/>
      <c r="J26" s="11"/>
    </row>
    <row r="27" spans="2:10">
      <c r="B27" s="10" t="s">
        <v>280</v>
      </c>
      <c r="C27" s="2"/>
      <c r="D27" s="2"/>
      <c r="E27" s="2"/>
      <c r="F27" s="2"/>
      <c r="G27" s="2"/>
      <c r="H27" s="2"/>
      <c r="I27" s="2"/>
      <c r="J27" s="11"/>
    </row>
    <row r="28" spans="2:10">
      <c r="B28" s="2" t="s">
        <v>54</v>
      </c>
      <c r="C28" s="2"/>
      <c r="D28" s="2"/>
      <c r="E28" s="2"/>
      <c r="F28" s="2"/>
      <c r="G28" s="2"/>
      <c r="H28" s="2"/>
      <c r="I28" s="2" t="s">
        <v>50</v>
      </c>
      <c r="J28" s="19">
        <f>'Import rekenvolumes EHD'!O11</f>
        <v>0</v>
      </c>
    </row>
    <row r="29" spans="2:10">
      <c r="B29" s="2" t="s">
        <v>55</v>
      </c>
      <c r="C29" s="2"/>
      <c r="D29" s="2"/>
      <c r="E29" s="2"/>
      <c r="F29" s="2"/>
      <c r="G29" s="2"/>
      <c r="H29" s="2"/>
      <c r="I29" s="2" t="s">
        <v>50</v>
      </c>
      <c r="J29" s="19">
        <f>'Import rekenvolumes EHD'!O12</f>
        <v>0</v>
      </c>
    </row>
    <row r="30" spans="2:10">
      <c r="B30" s="2"/>
      <c r="C30" s="2"/>
      <c r="D30" s="2"/>
      <c r="E30" s="2"/>
      <c r="F30" s="2"/>
      <c r="G30" s="2"/>
      <c r="H30" s="2"/>
      <c r="I30" s="2"/>
      <c r="J30" s="11"/>
    </row>
    <row r="31" spans="2:10">
      <c r="B31" s="2"/>
      <c r="C31" s="2"/>
      <c r="D31" s="2"/>
      <c r="E31" s="2"/>
      <c r="F31" s="2"/>
      <c r="G31" s="2"/>
      <c r="H31" s="2"/>
      <c r="I31" s="2"/>
      <c r="J31" s="11"/>
    </row>
    <row r="32" spans="2:10" s="5" customFormat="1" ht="12.75">
      <c r="B32" s="5" t="s">
        <v>110</v>
      </c>
      <c r="I32" s="5" t="s">
        <v>0</v>
      </c>
      <c r="J32" s="5" t="str">
        <f>J8</f>
        <v>Rekenvolume Liander</v>
      </c>
    </row>
    <row r="33" spans="2:10">
      <c r="B33" s="2"/>
      <c r="C33" s="2"/>
      <c r="D33" s="2"/>
      <c r="E33" s="2"/>
      <c r="F33" s="2"/>
      <c r="G33" s="2"/>
      <c r="H33" s="2"/>
      <c r="I33" s="2"/>
      <c r="J33" s="11"/>
    </row>
    <row r="34" spans="2:10">
      <c r="B34" s="10" t="s">
        <v>74</v>
      </c>
      <c r="C34" s="2"/>
      <c r="D34" s="2"/>
      <c r="E34" s="2"/>
      <c r="F34" s="2"/>
      <c r="G34" s="2"/>
      <c r="H34" s="2"/>
      <c r="I34" s="2"/>
      <c r="J34" s="11"/>
    </row>
    <row r="35" spans="2:10">
      <c r="B35" s="2"/>
      <c r="C35" s="2"/>
      <c r="D35" s="2"/>
      <c r="E35" s="2"/>
      <c r="F35" s="2"/>
      <c r="G35" s="2"/>
      <c r="H35" s="2"/>
      <c r="I35" s="2"/>
      <c r="J35" s="11"/>
    </row>
    <row r="36" spans="2:10">
      <c r="B36" s="10" t="s">
        <v>75</v>
      </c>
      <c r="C36" s="2"/>
      <c r="D36" s="2"/>
      <c r="E36" s="2"/>
      <c r="F36" s="2"/>
      <c r="G36" s="2"/>
      <c r="H36" s="2"/>
      <c r="I36" s="2"/>
      <c r="J36" s="11"/>
    </row>
    <row r="37" spans="2:10">
      <c r="B37" s="2" t="s">
        <v>76</v>
      </c>
      <c r="C37" s="2"/>
      <c r="D37" s="2"/>
      <c r="E37" s="2"/>
      <c r="F37" s="2"/>
      <c r="G37" s="2"/>
      <c r="H37" s="2"/>
      <c r="I37" s="2" t="s">
        <v>50</v>
      </c>
      <c r="J37" s="19">
        <f>'Berekening rekenvolumes'!O34</f>
        <v>2420637.6595494323</v>
      </c>
    </row>
    <row r="38" spans="2:10">
      <c r="B38" s="2" t="s">
        <v>77</v>
      </c>
      <c r="C38" s="2"/>
      <c r="D38" s="2"/>
      <c r="E38" s="2"/>
      <c r="F38" s="2"/>
      <c r="G38" s="2"/>
      <c r="H38" s="2"/>
      <c r="I38" s="2" t="s">
        <v>50</v>
      </c>
      <c r="J38" s="19">
        <f>'Berekening rekenvolumes'!O35</f>
        <v>11251.420589501355</v>
      </c>
    </row>
    <row r="39" spans="2:10">
      <c r="B39" s="2" t="s">
        <v>78</v>
      </c>
      <c r="C39" s="2"/>
      <c r="D39" s="2"/>
      <c r="E39" s="2"/>
      <c r="F39" s="2"/>
      <c r="G39" s="2"/>
      <c r="H39" s="2"/>
      <c r="I39" s="2" t="s">
        <v>50</v>
      </c>
      <c r="J39" s="19">
        <f>'Berekening rekenvolumes'!O36</f>
        <v>22573.457969768024</v>
      </c>
    </row>
    <row r="40" spans="2:10">
      <c r="B40" s="2" t="s">
        <v>79</v>
      </c>
      <c r="C40" s="2"/>
      <c r="D40" s="2"/>
      <c r="E40" s="2"/>
      <c r="F40" s="2"/>
      <c r="G40" s="2"/>
      <c r="H40" s="2"/>
      <c r="I40" s="2" t="s">
        <v>50</v>
      </c>
      <c r="J40" s="19">
        <f>'Berekening rekenvolumes'!O37</f>
        <v>8717.7330702667641</v>
      </c>
    </row>
    <row r="41" spans="2:10">
      <c r="B41" s="2"/>
      <c r="C41" s="2"/>
      <c r="D41" s="2"/>
      <c r="E41" s="2"/>
      <c r="F41" s="2"/>
      <c r="G41" s="2"/>
      <c r="H41" s="2"/>
      <c r="I41" s="2"/>
      <c r="J41" s="11"/>
    </row>
    <row r="42" spans="2:10">
      <c r="B42" s="10" t="s">
        <v>80</v>
      </c>
      <c r="C42" s="2"/>
      <c r="D42" s="2"/>
      <c r="E42" s="2"/>
      <c r="F42" s="2"/>
      <c r="G42" s="2"/>
      <c r="H42" s="2"/>
      <c r="I42" s="2"/>
      <c r="J42" s="11"/>
    </row>
    <row r="43" spans="2:10">
      <c r="B43" s="2" t="s">
        <v>76</v>
      </c>
      <c r="C43" s="2"/>
      <c r="D43" s="2"/>
      <c r="E43" s="2"/>
      <c r="F43" s="2"/>
      <c r="G43" s="2"/>
      <c r="H43" s="2"/>
      <c r="I43" s="2" t="s">
        <v>50</v>
      </c>
      <c r="J43" s="19">
        <f>'Berekening rekenvolumes'!O40</f>
        <v>0</v>
      </c>
    </row>
    <row r="44" spans="2:10">
      <c r="B44" s="2" t="s">
        <v>77</v>
      </c>
      <c r="C44" s="2"/>
      <c r="D44" s="2"/>
      <c r="E44" s="2"/>
      <c r="F44" s="2"/>
      <c r="G44" s="2"/>
      <c r="H44" s="2"/>
      <c r="I44" s="2" t="s">
        <v>50</v>
      </c>
      <c r="J44" s="19">
        <f>'Berekening rekenvolumes'!O41</f>
        <v>0</v>
      </c>
    </row>
    <row r="45" spans="2:10">
      <c r="B45" s="2" t="s">
        <v>78</v>
      </c>
      <c r="C45" s="2"/>
      <c r="D45" s="2"/>
      <c r="E45" s="2"/>
      <c r="F45" s="2"/>
      <c r="G45" s="2"/>
      <c r="H45" s="2"/>
      <c r="I45" s="2" t="s">
        <v>50</v>
      </c>
      <c r="J45" s="19">
        <f>'Berekening rekenvolumes'!O42</f>
        <v>0</v>
      </c>
    </row>
    <row r="46" spans="2:10">
      <c r="B46" s="2" t="s">
        <v>79</v>
      </c>
      <c r="C46" s="2"/>
      <c r="D46" s="2"/>
      <c r="E46" s="2"/>
      <c r="F46" s="2"/>
      <c r="G46" s="2"/>
      <c r="H46" s="2"/>
      <c r="I46" s="2" t="s">
        <v>50</v>
      </c>
      <c r="J46" s="19">
        <f>'Berekening rekenvolumes'!O43</f>
        <v>0</v>
      </c>
    </row>
    <row r="47" spans="2:10">
      <c r="B47" s="2"/>
      <c r="C47" s="2"/>
      <c r="D47" s="2"/>
      <c r="E47" s="2"/>
      <c r="F47" s="2"/>
      <c r="G47" s="2"/>
      <c r="H47" s="2"/>
      <c r="I47" s="2"/>
      <c r="J47" s="11"/>
    </row>
    <row r="48" spans="2:10">
      <c r="B48" s="2"/>
      <c r="C48" s="2"/>
      <c r="D48" s="2"/>
      <c r="E48" s="2"/>
      <c r="F48" s="2"/>
      <c r="G48" s="2"/>
      <c r="H48" s="2"/>
      <c r="I48" s="2"/>
      <c r="J48" s="11"/>
    </row>
    <row r="49" spans="2:10">
      <c r="B49" s="2"/>
      <c r="C49" s="2"/>
      <c r="D49" s="2"/>
      <c r="E49" s="2"/>
      <c r="F49" s="2"/>
      <c r="G49" s="2"/>
      <c r="H49" s="2"/>
      <c r="I49" s="2"/>
      <c r="J49" s="11"/>
    </row>
    <row r="50" spans="2:10">
      <c r="B50" s="10" t="s">
        <v>83</v>
      </c>
      <c r="C50" s="2"/>
      <c r="D50" s="2"/>
      <c r="E50" s="2"/>
      <c r="F50" s="2"/>
      <c r="G50" s="2"/>
      <c r="H50" s="2"/>
      <c r="I50" s="2"/>
      <c r="J50" s="11"/>
    </row>
    <row r="51" spans="2:10">
      <c r="B51" s="2"/>
      <c r="C51" s="2"/>
      <c r="D51" s="2"/>
      <c r="E51" s="2"/>
      <c r="F51" s="2"/>
      <c r="G51" s="2"/>
      <c r="H51" s="2"/>
      <c r="I51" s="2"/>
      <c r="J51" s="11"/>
    </row>
    <row r="52" spans="2:10">
      <c r="B52" s="10" t="s">
        <v>75</v>
      </c>
      <c r="C52" s="2"/>
      <c r="D52" s="2"/>
      <c r="E52" s="2"/>
      <c r="F52" s="2"/>
      <c r="G52" s="2"/>
      <c r="H52" s="2"/>
      <c r="I52" s="2"/>
      <c r="J52" s="11"/>
    </row>
    <row r="53" spans="2:10">
      <c r="B53" s="2" t="s">
        <v>84</v>
      </c>
      <c r="C53" s="2"/>
      <c r="D53" s="2"/>
      <c r="E53" s="2"/>
      <c r="F53" s="2"/>
      <c r="G53" s="2"/>
      <c r="H53" s="2"/>
      <c r="I53" s="2" t="s">
        <v>50</v>
      </c>
      <c r="J53" s="19">
        <f>'Berekening rekenvolumes'!O50</f>
        <v>3421.8932857219002</v>
      </c>
    </row>
    <row r="54" spans="2:10">
      <c r="B54" s="2" t="s">
        <v>85</v>
      </c>
      <c r="C54" s="2"/>
      <c r="D54" s="2"/>
      <c r="E54" s="2"/>
      <c r="F54" s="2"/>
      <c r="G54" s="2"/>
      <c r="H54" s="2"/>
      <c r="I54" s="2" t="s">
        <v>50</v>
      </c>
      <c r="J54" s="19">
        <f>'Berekening rekenvolumes'!O51</f>
        <v>4464.9431433173741</v>
      </c>
    </row>
    <row r="55" spans="2:10">
      <c r="B55" s="2" t="s">
        <v>86</v>
      </c>
      <c r="C55" s="2"/>
      <c r="D55" s="2"/>
      <c r="E55" s="2"/>
      <c r="F55" s="2"/>
      <c r="G55" s="2"/>
      <c r="H55" s="2"/>
      <c r="I55" s="2" t="s">
        <v>50</v>
      </c>
      <c r="J55" s="19">
        <f>'Berekening rekenvolumes'!O52</f>
        <v>2123.2610622853063</v>
      </c>
    </row>
    <row r="56" spans="2:10">
      <c r="B56" s="2" t="s">
        <v>87</v>
      </c>
      <c r="C56" s="2"/>
      <c r="D56" s="2"/>
      <c r="E56" s="2"/>
      <c r="F56" s="2"/>
      <c r="G56" s="2"/>
      <c r="H56" s="2"/>
      <c r="I56" s="2" t="s">
        <v>50</v>
      </c>
      <c r="J56" s="19">
        <f>'Berekening rekenvolumes'!O53</f>
        <v>1220.2830766839397</v>
      </c>
    </row>
    <row r="57" spans="2:10">
      <c r="B57" s="2" t="s">
        <v>88</v>
      </c>
      <c r="C57" s="2"/>
      <c r="D57" s="2"/>
      <c r="E57" s="2"/>
      <c r="F57" s="2"/>
      <c r="G57" s="2"/>
      <c r="H57" s="2"/>
      <c r="I57" s="2" t="s">
        <v>50</v>
      </c>
      <c r="J57" s="19">
        <f>'Berekening rekenvolumes'!O54</f>
        <v>665.95378617854385</v>
      </c>
    </row>
    <row r="58" spans="2:10">
      <c r="B58" s="2" t="s">
        <v>89</v>
      </c>
      <c r="C58" s="2"/>
      <c r="D58" s="2"/>
      <c r="E58" s="2"/>
      <c r="F58" s="2"/>
      <c r="G58" s="2"/>
      <c r="H58" s="2"/>
      <c r="I58" s="2" t="s">
        <v>50</v>
      </c>
      <c r="J58" s="19">
        <f>'Berekening rekenvolumes'!O55</f>
        <v>352.41646356589399</v>
      </c>
    </row>
    <row r="59" spans="2:10">
      <c r="B59" s="2" t="s">
        <v>90</v>
      </c>
      <c r="C59" s="2"/>
      <c r="D59" s="2"/>
      <c r="E59" s="2"/>
      <c r="F59" s="2"/>
      <c r="G59" s="2"/>
      <c r="H59" s="2"/>
      <c r="I59" s="2" t="s">
        <v>50</v>
      </c>
      <c r="J59" s="19">
        <f>'Berekening rekenvolumes'!O56</f>
        <v>195.97539916780613</v>
      </c>
    </row>
    <row r="60" spans="2:10">
      <c r="B60" s="2" t="s">
        <v>91</v>
      </c>
      <c r="C60" s="2"/>
      <c r="D60" s="2"/>
      <c r="E60" s="2"/>
      <c r="F60" s="2"/>
      <c r="G60" s="2"/>
      <c r="H60" s="2"/>
      <c r="I60" s="2" t="s">
        <v>50</v>
      </c>
      <c r="J60" s="19">
        <f>'Berekening rekenvolumes'!O57</f>
        <v>89.131133053770242</v>
      </c>
    </row>
    <row r="61" spans="2:10">
      <c r="B61" s="2" t="s">
        <v>92</v>
      </c>
      <c r="C61" s="2"/>
      <c r="D61" s="2"/>
      <c r="E61" s="2"/>
      <c r="F61" s="2"/>
      <c r="G61" s="2"/>
      <c r="H61" s="2"/>
      <c r="I61" s="2" t="s">
        <v>50</v>
      </c>
      <c r="J61" s="19">
        <f>'Berekening rekenvolumes'!O58</f>
        <v>38.728853499598991</v>
      </c>
    </row>
    <row r="62" spans="2:10">
      <c r="B62" s="2" t="s">
        <v>93</v>
      </c>
      <c r="C62" s="2"/>
      <c r="D62" s="2"/>
      <c r="E62" s="2"/>
      <c r="F62" s="2"/>
      <c r="G62" s="2"/>
      <c r="H62" s="2"/>
      <c r="I62" s="2" t="s">
        <v>50</v>
      </c>
      <c r="J62" s="19">
        <f>'Berekening rekenvolumes'!O59</f>
        <v>33.742627310252608</v>
      </c>
    </row>
    <row r="63" spans="2:10">
      <c r="B63" s="2"/>
      <c r="C63" s="2"/>
      <c r="D63" s="2"/>
      <c r="E63" s="2"/>
      <c r="F63" s="2"/>
      <c r="G63" s="2"/>
      <c r="H63" s="2"/>
      <c r="I63" s="2"/>
      <c r="J63" s="11"/>
    </row>
    <row r="64" spans="2:10">
      <c r="B64" s="10" t="s">
        <v>80</v>
      </c>
      <c r="C64" s="2"/>
      <c r="D64" s="2"/>
      <c r="E64" s="2"/>
      <c r="F64" s="2"/>
      <c r="G64" s="2"/>
      <c r="H64" s="2"/>
      <c r="I64" s="2"/>
      <c r="J64" s="11"/>
    </row>
    <row r="65" spans="2:10">
      <c r="B65" s="2" t="s">
        <v>84</v>
      </c>
      <c r="C65" s="2"/>
      <c r="D65" s="2"/>
      <c r="E65" s="2"/>
      <c r="F65" s="2"/>
      <c r="G65" s="2"/>
      <c r="H65" s="2"/>
      <c r="I65" s="2" t="s">
        <v>50</v>
      </c>
      <c r="J65" s="19">
        <f>'Berekening rekenvolumes'!O62</f>
        <v>18.010796793498994</v>
      </c>
    </row>
    <row r="66" spans="2:10">
      <c r="B66" s="2" t="s">
        <v>85</v>
      </c>
      <c r="C66" s="2"/>
      <c r="D66" s="2"/>
      <c r="E66" s="2"/>
      <c r="F66" s="2"/>
      <c r="G66" s="2"/>
      <c r="H66" s="2"/>
      <c r="I66" s="2" t="s">
        <v>50</v>
      </c>
      <c r="J66" s="19">
        <f>'Berekening rekenvolumes'!O63</f>
        <v>18.333333333333332</v>
      </c>
    </row>
    <row r="67" spans="2:10">
      <c r="B67" s="2" t="s">
        <v>86</v>
      </c>
      <c r="C67" s="2"/>
      <c r="D67" s="2"/>
      <c r="E67" s="2"/>
      <c r="F67" s="2"/>
      <c r="G67" s="2"/>
      <c r="H67" s="2"/>
      <c r="I67" s="2" t="s">
        <v>50</v>
      </c>
      <c r="J67" s="19">
        <f>'Berekening rekenvolumes'!O64</f>
        <v>18.368362724510501</v>
      </c>
    </row>
    <row r="68" spans="2:10">
      <c r="B68" s="2" t="s">
        <v>87</v>
      </c>
      <c r="C68" s="2"/>
      <c r="D68" s="2"/>
      <c r="E68" s="2"/>
      <c r="F68" s="2"/>
      <c r="G68" s="2"/>
      <c r="H68" s="2"/>
      <c r="I68" s="2" t="s">
        <v>50</v>
      </c>
      <c r="J68" s="19">
        <f>'Berekening rekenvolumes'!O65</f>
        <v>44.552938479404418</v>
      </c>
    </row>
    <row r="69" spans="2:10">
      <c r="B69" s="2" t="s">
        <v>88</v>
      </c>
      <c r="C69" s="2"/>
      <c r="D69" s="2"/>
      <c r="E69" s="2"/>
      <c r="F69" s="2"/>
      <c r="G69" s="2"/>
      <c r="H69" s="2"/>
      <c r="I69" s="2" t="s">
        <v>50</v>
      </c>
      <c r="J69" s="19">
        <f>'Berekening rekenvolumes'!O66</f>
        <v>28.62260286912009</v>
      </c>
    </row>
    <row r="70" spans="2:10">
      <c r="B70" s="2" t="s">
        <v>89</v>
      </c>
      <c r="C70" s="2"/>
      <c r="D70" s="2"/>
      <c r="E70" s="2"/>
      <c r="F70" s="2"/>
      <c r="G70" s="2"/>
      <c r="H70" s="2"/>
      <c r="I70" s="2" t="s">
        <v>50</v>
      </c>
      <c r="J70" s="19">
        <f>'Berekening rekenvolumes'!O67</f>
        <v>36.85476379545851</v>
      </c>
    </row>
    <row r="71" spans="2:10">
      <c r="B71" s="2" t="s">
        <v>90</v>
      </c>
      <c r="C71" s="2"/>
      <c r="D71" s="2"/>
      <c r="E71" s="2"/>
      <c r="F71" s="2"/>
      <c r="G71" s="2"/>
      <c r="H71" s="2"/>
      <c r="I71" s="2" t="s">
        <v>50</v>
      </c>
      <c r="J71" s="19">
        <f>'Berekening rekenvolumes'!O68</f>
        <v>22.815108694765694</v>
      </c>
    </row>
    <row r="72" spans="2:10">
      <c r="B72" s="2" t="s">
        <v>91</v>
      </c>
      <c r="C72" s="2"/>
      <c r="D72" s="2"/>
      <c r="E72" s="2"/>
      <c r="F72" s="2"/>
      <c r="G72" s="2"/>
      <c r="H72" s="2"/>
      <c r="I72" s="2" t="s">
        <v>50</v>
      </c>
      <c r="J72" s="19">
        <f>'Berekening rekenvolumes'!O69</f>
        <v>21.561105544970477</v>
      </c>
    </row>
    <row r="73" spans="2:10">
      <c r="B73" s="2" t="s">
        <v>92</v>
      </c>
      <c r="C73" s="2"/>
      <c r="D73" s="2"/>
      <c r="E73" s="2"/>
      <c r="F73" s="2"/>
      <c r="G73" s="2"/>
      <c r="H73" s="2"/>
      <c r="I73" s="2" t="s">
        <v>50</v>
      </c>
      <c r="J73" s="19">
        <f>'Berekening rekenvolumes'!O70</f>
        <v>6.7176026450334465</v>
      </c>
    </row>
    <row r="74" spans="2:10">
      <c r="B74" s="2" t="s">
        <v>93</v>
      </c>
      <c r="C74" s="2"/>
      <c r="D74" s="2"/>
      <c r="E74" s="2"/>
      <c r="F74" s="2"/>
      <c r="G74" s="2"/>
      <c r="H74" s="2"/>
      <c r="I74" s="2" t="s">
        <v>50</v>
      </c>
      <c r="J74" s="19">
        <f>'Berekening rekenvolumes'!O71</f>
        <v>7.1664827057010649</v>
      </c>
    </row>
    <row r="75" spans="2:10">
      <c r="B75" s="2"/>
      <c r="C75" s="2"/>
      <c r="D75" s="2"/>
      <c r="E75" s="2"/>
      <c r="F75" s="2"/>
      <c r="G75" s="2"/>
      <c r="H75" s="2"/>
      <c r="I75" s="2"/>
      <c r="J75" s="11"/>
    </row>
    <row r="76" spans="2:10">
      <c r="B76" s="10" t="s">
        <v>81</v>
      </c>
      <c r="C76" s="2"/>
      <c r="D76" s="2"/>
      <c r="E76" s="2"/>
      <c r="F76" s="2"/>
      <c r="G76" s="2"/>
      <c r="H76" s="2"/>
      <c r="I76" s="2"/>
      <c r="J76" s="11"/>
    </row>
    <row r="77" spans="2:10">
      <c r="B77" s="2" t="s">
        <v>285</v>
      </c>
      <c r="C77" s="2"/>
      <c r="D77" s="2"/>
      <c r="E77" s="2"/>
      <c r="F77" s="2"/>
      <c r="G77" s="2"/>
      <c r="H77" s="2"/>
      <c r="I77" s="2" t="s">
        <v>50</v>
      </c>
      <c r="J77" s="19">
        <f>'Import rekenvolumes EHD'!O14</f>
        <v>1</v>
      </c>
    </row>
    <row r="78" spans="2:10">
      <c r="B78" s="2"/>
      <c r="C78" s="2"/>
      <c r="D78" s="2"/>
      <c r="E78" s="2"/>
      <c r="F78" s="2"/>
      <c r="G78" s="2"/>
      <c r="H78" s="2"/>
      <c r="I78" s="2"/>
      <c r="J78" s="11"/>
    </row>
    <row r="79" spans="2:10">
      <c r="B79" s="2"/>
      <c r="C79" s="2"/>
      <c r="D79" s="2"/>
      <c r="E79" s="2"/>
      <c r="F79" s="2"/>
      <c r="G79" s="2"/>
      <c r="H79" s="2"/>
      <c r="I79" s="2"/>
      <c r="J79" s="11"/>
    </row>
    <row r="80" spans="2:10">
      <c r="B80" s="10" t="s">
        <v>94</v>
      </c>
      <c r="C80" s="2"/>
      <c r="D80" s="2"/>
      <c r="E80" s="2"/>
      <c r="F80" s="2"/>
      <c r="G80" s="2"/>
      <c r="H80" s="2"/>
      <c r="I80" s="2"/>
      <c r="J80" s="11"/>
    </row>
    <row r="81" spans="2:10">
      <c r="B81" s="2"/>
      <c r="C81" s="2"/>
      <c r="D81" s="2"/>
      <c r="E81" s="2"/>
      <c r="F81" s="2"/>
      <c r="G81" s="2"/>
      <c r="H81" s="2"/>
      <c r="I81" s="2"/>
      <c r="J81" s="11"/>
    </row>
    <row r="82" spans="2:10">
      <c r="B82" s="10" t="s">
        <v>75</v>
      </c>
      <c r="C82" s="2"/>
      <c r="D82" s="2"/>
      <c r="E82" s="2"/>
      <c r="F82" s="2"/>
      <c r="G82" s="2"/>
      <c r="H82" s="2"/>
      <c r="I82" s="2"/>
      <c r="J82" s="11"/>
    </row>
    <row r="83" spans="2:10">
      <c r="B83" s="2" t="s">
        <v>76</v>
      </c>
      <c r="C83" s="2"/>
      <c r="D83" s="2"/>
      <c r="E83" s="2"/>
      <c r="F83" s="2"/>
      <c r="G83" s="2"/>
      <c r="H83" s="2"/>
      <c r="I83" s="2" t="s">
        <v>50</v>
      </c>
      <c r="J83" s="19">
        <f>'Berekening rekenvolumes'!O80</f>
        <v>14767.21433204562</v>
      </c>
    </row>
    <row r="84" spans="2:10">
      <c r="B84" s="2" t="s">
        <v>77</v>
      </c>
      <c r="C84" s="2"/>
      <c r="D84" s="2"/>
      <c r="E84" s="2"/>
      <c r="F84" s="2"/>
      <c r="G84" s="2"/>
      <c r="H84" s="2"/>
      <c r="I84" s="2" t="s">
        <v>50</v>
      </c>
      <c r="J84" s="19">
        <f>'Berekening rekenvolumes'!O81</f>
        <v>138.95270452556059</v>
      </c>
    </row>
    <row r="85" spans="2:10">
      <c r="B85" s="2" t="s">
        <v>78</v>
      </c>
      <c r="C85" s="2"/>
      <c r="D85" s="2"/>
      <c r="E85" s="2"/>
      <c r="F85" s="2"/>
      <c r="G85" s="2"/>
      <c r="H85" s="2"/>
      <c r="I85" s="2" t="s">
        <v>50</v>
      </c>
      <c r="J85" s="19">
        <f>'Berekening rekenvolumes'!O82</f>
        <v>129.36304233597878</v>
      </c>
    </row>
    <row r="86" spans="2:10">
      <c r="B86" s="2" t="s">
        <v>79</v>
      </c>
      <c r="C86" s="2"/>
      <c r="D86" s="2"/>
      <c r="E86" s="2"/>
      <c r="F86" s="2"/>
      <c r="G86" s="2"/>
      <c r="H86" s="2"/>
      <c r="I86" s="2" t="s">
        <v>50</v>
      </c>
      <c r="J86" s="19">
        <f>'Berekening rekenvolumes'!O83</f>
        <v>107.49461607331689</v>
      </c>
    </row>
    <row r="87" spans="2:10">
      <c r="B87" s="2"/>
      <c r="C87" s="2"/>
      <c r="D87" s="2"/>
      <c r="E87" s="2"/>
      <c r="F87" s="2"/>
      <c r="G87" s="2"/>
      <c r="H87" s="2"/>
      <c r="I87" s="2"/>
      <c r="J87" s="11"/>
    </row>
    <row r="88" spans="2:10">
      <c r="B88" s="10" t="s">
        <v>80</v>
      </c>
      <c r="C88" s="2"/>
      <c r="D88" s="2"/>
      <c r="E88" s="2"/>
      <c r="F88" s="2"/>
      <c r="G88" s="2"/>
      <c r="H88" s="2"/>
      <c r="I88" s="2"/>
      <c r="J88" s="11"/>
    </row>
    <row r="89" spans="2:10">
      <c r="B89" s="2" t="s">
        <v>76</v>
      </c>
      <c r="C89" s="2"/>
      <c r="D89" s="2"/>
      <c r="E89" s="2"/>
      <c r="F89" s="2"/>
      <c r="G89" s="2"/>
      <c r="H89" s="2"/>
      <c r="I89" s="2" t="s">
        <v>50</v>
      </c>
      <c r="J89" s="19">
        <f>'Berekening rekenvolumes'!O86</f>
        <v>0</v>
      </c>
    </row>
    <row r="90" spans="2:10">
      <c r="B90" s="2" t="s">
        <v>77</v>
      </c>
      <c r="C90" s="2"/>
      <c r="D90" s="2"/>
      <c r="E90" s="2"/>
      <c r="F90" s="2"/>
      <c r="G90" s="2"/>
      <c r="H90" s="2"/>
      <c r="I90" s="2" t="s">
        <v>50</v>
      </c>
      <c r="J90" s="19">
        <f>'Berekening rekenvolumes'!O87</f>
        <v>0</v>
      </c>
    </row>
    <row r="91" spans="2:10">
      <c r="B91" s="2" t="s">
        <v>78</v>
      </c>
      <c r="C91" s="2"/>
      <c r="D91" s="2"/>
      <c r="E91" s="2"/>
      <c r="F91" s="2"/>
      <c r="G91" s="2"/>
      <c r="H91" s="2"/>
      <c r="I91" s="2" t="s">
        <v>50</v>
      </c>
      <c r="J91" s="19">
        <f>'Berekening rekenvolumes'!O88</f>
        <v>0</v>
      </c>
    </row>
    <row r="92" spans="2:10">
      <c r="B92" s="2" t="s">
        <v>79</v>
      </c>
      <c r="C92" s="2"/>
      <c r="D92" s="2"/>
      <c r="E92" s="2"/>
      <c r="F92" s="2"/>
      <c r="G92" s="2"/>
      <c r="H92" s="2"/>
      <c r="I92" s="2" t="s">
        <v>50</v>
      </c>
      <c r="J92" s="19">
        <f>'Berekening rekenvolumes'!O89</f>
        <v>0</v>
      </c>
    </row>
    <row r="93" spans="2:10">
      <c r="B93" s="2"/>
      <c r="C93" s="2"/>
      <c r="D93" s="2"/>
      <c r="E93" s="2"/>
      <c r="F93" s="2"/>
      <c r="G93" s="2"/>
      <c r="H93" s="2"/>
      <c r="I93" s="2"/>
      <c r="J93" s="11"/>
    </row>
    <row r="94" spans="2:10">
      <c r="B94" s="2"/>
      <c r="C94" s="2"/>
      <c r="D94" s="2"/>
      <c r="E94" s="2"/>
      <c r="F94" s="2"/>
      <c r="G94" s="2"/>
      <c r="H94" s="2"/>
      <c r="I94" s="2"/>
      <c r="J94" s="11"/>
    </row>
    <row r="95" spans="2:10">
      <c r="B95" s="2"/>
      <c r="C95" s="2"/>
      <c r="D95" s="2"/>
      <c r="E95" s="2"/>
      <c r="F95" s="2"/>
      <c r="G95" s="2"/>
      <c r="H95" s="2"/>
      <c r="I95" s="2"/>
      <c r="J95" s="11"/>
    </row>
    <row r="96" spans="2:10">
      <c r="B96" s="10" t="s">
        <v>95</v>
      </c>
      <c r="C96" s="2"/>
      <c r="D96" s="2"/>
      <c r="E96" s="2"/>
      <c r="F96" s="2"/>
      <c r="G96" s="2"/>
      <c r="H96" s="2"/>
      <c r="I96" s="2"/>
      <c r="J96" s="11"/>
    </row>
    <row r="97" spans="2:10">
      <c r="B97" s="2"/>
      <c r="C97" s="2"/>
      <c r="D97" s="2"/>
      <c r="E97" s="2"/>
      <c r="F97" s="2"/>
      <c r="G97" s="2"/>
      <c r="H97" s="2"/>
      <c r="I97" s="2"/>
      <c r="J97" s="11"/>
    </row>
    <row r="98" spans="2:10">
      <c r="B98" s="10" t="s">
        <v>75</v>
      </c>
      <c r="C98" s="2"/>
      <c r="D98" s="2"/>
      <c r="E98" s="2"/>
      <c r="F98" s="2"/>
      <c r="G98" s="2"/>
      <c r="H98" s="2"/>
      <c r="I98" s="2"/>
      <c r="J98" s="11"/>
    </row>
    <row r="99" spans="2:10">
      <c r="B99" s="2" t="s">
        <v>76</v>
      </c>
      <c r="C99" s="2"/>
      <c r="D99" s="2"/>
      <c r="E99" s="2"/>
      <c r="F99" s="2"/>
      <c r="G99" s="2"/>
      <c r="H99" s="2"/>
      <c r="I99" s="2" t="s">
        <v>50</v>
      </c>
      <c r="J99" s="19">
        <f>'Berekening rekenvolumes'!O96</f>
        <v>14105.754653151256</v>
      </c>
    </row>
    <row r="100" spans="2:10">
      <c r="B100" s="2" t="s">
        <v>77</v>
      </c>
      <c r="C100" s="2"/>
      <c r="D100" s="2"/>
      <c r="E100" s="2"/>
      <c r="F100" s="2"/>
      <c r="G100" s="2"/>
      <c r="H100" s="2"/>
      <c r="I100" s="2" t="s">
        <v>50</v>
      </c>
      <c r="J100" s="19">
        <f>'Berekening rekenvolumes'!O97</f>
        <v>2206.1508002657592</v>
      </c>
    </row>
    <row r="101" spans="2:10">
      <c r="B101" s="2" t="s">
        <v>78</v>
      </c>
      <c r="C101" s="2"/>
      <c r="D101" s="2"/>
      <c r="E101" s="2"/>
      <c r="F101" s="2"/>
      <c r="G101" s="2"/>
      <c r="H101" s="2"/>
      <c r="I101" s="2" t="s">
        <v>50</v>
      </c>
      <c r="J101" s="19">
        <f>'Berekening rekenvolumes'!O98</f>
        <v>1389.876716916624</v>
      </c>
    </row>
    <row r="102" spans="2:10">
      <c r="B102" s="2" t="s">
        <v>79</v>
      </c>
      <c r="C102" s="2"/>
      <c r="D102" s="2"/>
      <c r="E102" s="2"/>
      <c r="F102" s="2"/>
      <c r="G102" s="2"/>
      <c r="H102" s="2"/>
      <c r="I102" s="2" t="s">
        <v>50</v>
      </c>
      <c r="J102" s="19">
        <f>'Berekening rekenvolumes'!O99</f>
        <v>1673.5270205964637</v>
      </c>
    </row>
    <row r="103" spans="2:10">
      <c r="B103" s="2"/>
      <c r="C103" s="2"/>
      <c r="D103" s="2"/>
      <c r="E103" s="2"/>
      <c r="F103" s="2"/>
      <c r="G103" s="2"/>
      <c r="H103" s="2"/>
      <c r="I103" s="2"/>
      <c r="J103" s="11"/>
    </row>
    <row r="104" spans="2:10">
      <c r="B104" s="10" t="s">
        <v>80</v>
      </c>
      <c r="C104" s="2"/>
      <c r="D104" s="2"/>
      <c r="E104" s="2"/>
      <c r="F104" s="2"/>
      <c r="G104" s="2"/>
      <c r="H104" s="2"/>
      <c r="I104" s="2"/>
      <c r="J104" s="11"/>
    </row>
    <row r="105" spans="2:10">
      <c r="B105" s="2" t="s">
        <v>76</v>
      </c>
      <c r="C105" s="2"/>
      <c r="D105" s="2"/>
      <c r="E105" s="2"/>
      <c r="F105" s="2"/>
      <c r="G105" s="2"/>
      <c r="H105" s="2"/>
      <c r="I105" s="2" t="s">
        <v>50</v>
      </c>
      <c r="J105" s="19">
        <f>'Berekening rekenvolumes'!O102</f>
        <v>0</v>
      </c>
    </row>
    <row r="106" spans="2:10">
      <c r="B106" s="2" t="s">
        <v>77</v>
      </c>
      <c r="C106" s="2"/>
      <c r="D106" s="2"/>
      <c r="E106" s="2"/>
      <c r="F106" s="2"/>
      <c r="G106" s="2"/>
      <c r="H106" s="2"/>
      <c r="I106" s="2" t="s">
        <v>50</v>
      </c>
      <c r="J106" s="19">
        <f>'Berekening rekenvolumes'!O103</f>
        <v>0</v>
      </c>
    </row>
    <row r="107" spans="2:10">
      <c r="B107" s="2" t="s">
        <v>78</v>
      </c>
      <c r="C107" s="2"/>
      <c r="D107" s="2"/>
      <c r="E107" s="2"/>
      <c r="F107" s="2"/>
      <c r="G107" s="2"/>
      <c r="H107" s="2"/>
      <c r="I107" s="2" t="s">
        <v>50</v>
      </c>
      <c r="J107" s="19">
        <f>'Berekening rekenvolumes'!O104</f>
        <v>0</v>
      </c>
    </row>
    <row r="108" spans="2:10">
      <c r="B108" s="2" t="s">
        <v>79</v>
      </c>
      <c r="C108" s="2"/>
      <c r="D108" s="2"/>
      <c r="E108" s="2"/>
      <c r="F108" s="2"/>
      <c r="G108" s="2"/>
      <c r="H108" s="2"/>
      <c r="I108" s="2" t="s">
        <v>50</v>
      </c>
      <c r="J108" s="19">
        <f>'Berekening rekenvolumes'!O105</f>
        <v>0</v>
      </c>
    </row>
    <row r="109" spans="2:10">
      <c r="B109" s="2"/>
      <c r="C109" s="2"/>
      <c r="D109" s="2"/>
      <c r="E109" s="2"/>
      <c r="F109" s="2"/>
      <c r="G109" s="2"/>
      <c r="H109" s="2"/>
      <c r="I109" s="2"/>
      <c r="J109" s="11"/>
    </row>
    <row r="110" spans="2:10">
      <c r="B110" s="2"/>
      <c r="C110" s="2"/>
      <c r="D110" s="2"/>
      <c r="E110" s="2"/>
      <c r="F110" s="2"/>
      <c r="G110" s="2"/>
      <c r="H110" s="2"/>
      <c r="I110" s="2"/>
      <c r="J110" s="11"/>
    </row>
    <row r="111" spans="2:10">
      <c r="B111" s="2"/>
      <c r="C111" s="2"/>
      <c r="D111" s="2"/>
      <c r="E111" s="2"/>
      <c r="F111" s="2"/>
      <c r="G111" s="2"/>
      <c r="H111" s="2"/>
      <c r="I111" s="2"/>
      <c r="J111" s="11"/>
    </row>
    <row r="112" spans="2:10">
      <c r="B112" s="10" t="s">
        <v>96</v>
      </c>
      <c r="C112" s="2"/>
      <c r="D112" s="2"/>
      <c r="E112" s="2"/>
      <c r="F112" s="2"/>
      <c r="G112" s="2"/>
      <c r="H112" s="2"/>
      <c r="I112" s="2"/>
      <c r="J112" s="11"/>
    </row>
    <row r="113" spans="2:10">
      <c r="B113" s="2"/>
      <c r="C113" s="2"/>
      <c r="D113" s="2"/>
      <c r="E113" s="2"/>
      <c r="F113" s="2"/>
      <c r="G113" s="2"/>
      <c r="H113" s="2"/>
      <c r="I113" s="2"/>
      <c r="J113" s="11"/>
    </row>
    <row r="114" spans="2:10">
      <c r="B114" s="10" t="s">
        <v>75</v>
      </c>
      <c r="C114" s="2"/>
      <c r="D114" s="2"/>
      <c r="E114" s="2"/>
      <c r="F114" s="2"/>
      <c r="G114" s="2"/>
      <c r="H114" s="2"/>
      <c r="I114" s="2"/>
      <c r="J114" s="11"/>
    </row>
    <row r="115" spans="2:10">
      <c r="B115" s="2" t="s">
        <v>84</v>
      </c>
      <c r="C115" s="2"/>
      <c r="D115" s="2"/>
      <c r="E115" s="2"/>
      <c r="F115" s="2"/>
      <c r="G115" s="2"/>
      <c r="H115" s="2"/>
      <c r="I115" s="2" t="s">
        <v>50</v>
      </c>
      <c r="J115" s="19">
        <f>'Berekening rekenvolumes'!O112</f>
        <v>3.7697272486013707</v>
      </c>
    </row>
    <row r="116" spans="2:10">
      <c r="B116" s="2" t="s">
        <v>85</v>
      </c>
      <c r="C116" s="2"/>
      <c r="D116" s="2"/>
      <c r="E116" s="2"/>
      <c r="F116" s="2"/>
      <c r="G116" s="2"/>
      <c r="H116" s="2"/>
      <c r="I116" s="2" t="s">
        <v>50</v>
      </c>
      <c r="J116" s="19">
        <f>'Berekening rekenvolumes'!O113</f>
        <v>61.57164494625458</v>
      </c>
    </row>
    <row r="117" spans="2:10">
      <c r="B117" s="2" t="s">
        <v>86</v>
      </c>
      <c r="C117" s="2"/>
      <c r="D117" s="2"/>
      <c r="E117" s="2"/>
      <c r="F117" s="2"/>
      <c r="G117" s="2"/>
      <c r="H117" s="2"/>
      <c r="I117" s="2" t="s">
        <v>50</v>
      </c>
      <c r="J117" s="19">
        <f>'Berekening rekenvolumes'!O114</f>
        <v>29.192183141565852</v>
      </c>
    </row>
    <row r="118" spans="2:10">
      <c r="B118" s="2" t="s">
        <v>87</v>
      </c>
      <c r="C118" s="2"/>
      <c r="D118" s="2"/>
      <c r="E118" s="2"/>
      <c r="F118" s="2"/>
      <c r="G118" s="2"/>
      <c r="H118" s="2"/>
      <c r="I118" s="2" t="s">
        <v>50</v>
      </c>
      <c r="J118" s="19">
        <f>'Berekening rekenvolumes'!O115</f>
        <v>7.1482519727837674</v>
      </c>
    </row>
    <row r="119" spans="2:10">
      <c r="B119" s="2" t="s">
        <v>88</v>
      </c>
      <c r="C119" s="2"/>
      <c r="D119" s="2"/>
      <c r="E119" s="2"/>
      <c r="F119" s="2"/>
      <c r="G119" s="2"/>
      <c r="H119" s="2"/>
      <c r="I119" s="2" t="s">
        <v>50</v>
      </c>
      <c r="J119" s="19">
        <f>'Berekening rekenvolumes'!O116</f>
        <v>5.3942550178972564</v>
      </c>
    </row>
    <row r="120" spans="2:10">
      <c r="B120" s="2" t="s">
        <v>89</v>
      </c>
      <c r="C120" s="2"/>
      <c r="D120" s="2"/>
      <c r="E120" s="2"/>
      <c r="F120" s="2"/>
      <c r="G120" s="2"/>
      <c r="H120" s="2"/>
      <c r="I120" s="2" t="s">
        <v>50</v>
      </c>
      <c r="J120" s="19">
        <f>'Berekening rekenvolumes'!O117</f>
        <v>3.1372897105407884</v>
      </c>
    </row>
    <row r="121" spans="2:10">
      <c r="B121" s="2" t="s">
        <v>90</v>
      </c>
      <c r="C121" s="2"/>
      <c r="D121" s="2"/>
      <c r="E121" s="2"/>
      <c r="F121" s="2"/>
      <c r="G121" s="2"/>
      <c r="H121" s="2"/>
      <c r="I121" s="2" t="s">
        <v>50</v>
      </c>
      <c r="J121" s="19">
        <f>'Berekening rekenvolumes'!O118</f>
        <v>0.16381349870262205</v>
      </c>
    </row>
    <row r="122" spans="2:10">
      <c r="B122" s="2" t="s">
        <v>91</v>
      </c>
      <c r="C122" s="2"/>
      <c r="D122" s="2"/>
      <c r="E122" s="2"/>
      <c r="F122" s="2"/>
      <c r="G122" s="2"/>
      <c r="H122" s="2"/>
      <c r="I122" s="2" t="s">
        <v>50</v>
      </c>
      <c r="J122" s="19">
        <f>'Berekening rekenvolumes'!O119</f>
        <v>3.0670384960950998E-2</v>
      </c>
    </row>
    <row r="123" spans="2:10">
      <c r="B123" s="2" t="s">
        <v>92</v>
      </c>
      <c r="C123" s="2"/>
      <c r="D123" s="2"/>
      <c r="E123" s="2"/>
      <c r="F123" s="2"/>
      <c r="G123" s="2"/>
      <c r="H123" s="2"/>
      <c r="I123" s="2" t="s">
        <v>50</v>
      </c>
      <c r="J123" s="19">
        <f>'Berekening rekenvolumes'!O120</f>
        <v>0</v>
      </c>
    </row>
    <row r="124" spans="2:10">
      <c r="B124" s="2" t="s">
        <v>93</v>
      </c>
      <c r="C124" s="2"/>
      <c r="D124" s="2"/>
      <c r="E124" s="2"/>
      <c r="F124" s="2"/>
      <c r="G124" s="2"/>
      <c r="H124" s="2"/>
      <c r="I124" s="2" t="s">
        <v>50</v>
      </c>
      <c r="J124" s="19">
        <f>'Berekening rekenvolumes'!O121</f>
        <v>0</v>
      </c>
    </row>
    <row r="125" spans="2:10">
      <c r="B125" s="2"/>
      <c r="C125" s="2"/>
      <c r="D125" s="2"/>
      <c r="E125" s="2"/>
      <c r="F125" s="2"/>
      <c r="G125" s="2"/>
      <c r="H125" s="2"/>
      <c r="I125" s="2"/>
      <c r="J125" s="11"/>
    </row>
    <row r="126" spans="2:10">
      <c r="B126" s="10" t="s">
        <v>80</v>
      </c>
      <c r="C126" s="2"/>
      <c r="D126" s="2"/>
      <c r="E126" s="2"/>
      <c r="F126" s="2"/>
      <c r="G126" s="2"/>
      <c r="H126" s="2"/>
      <c r="I126" s="2"/>
      <c r="J126" s="11"/>
    </row>
    <row r="127" spans="2:10">
      <c r="B127" s="2" t="s">
        <v>84</v>
      </c>
      <c r="C127" s="2"/>
      <c r="D127" s="2"/>
      <c r="E127" s="2"/>
      <c r="F127" s="2"/>
      <c r="G127" s="2"/>
      <c r="H127" s="2"/>
      <c r="I127" s="2" t="s">
        <v>50</v>
      </c>
      <c r="J127" s="19">
        <f>'Berekening rekenvolumes'!O124</f>
        <v>0</v>
      </c>
    </row>
    <row r="128" spans="2:10">
      <c r="B128" s="2" t="s">
        <v>85</v>
      </c>
      <c r="C128" s="2"/>
      <c r="D128" s="2"/>
      <c r="E128" s="2"/>
      <c r="F128" s="2"/>
      <c r="G128" s="2"/>
      <c r="H128" s="2"/>
      <c r="I128" s="2" t="s">
        <v>50</v>
      </c>
      <c r="J128" s="19">
        <f>'Berekening rekenvolumes'!O125</f>
        <v>4.4327800237354191</v>
      </c>
    </row>
    <row r="129" spans="2:10">
      <c r="B129" s="2" t="s">
        <v>86</v>
      </c>
      <c r="C129" s="2"/>
      <c r="D129" s="2"/>
      <c r="E129" s="2"/>
      <c r="F129" s="2"/>
      <c r="G129" s="2"/>
      <c r="H129" s="2"/>
      <c r="I129" s="2" t="s">
        <v>50</v>
      </c>
      <c r="J129" s="19">
        <f>'Berekening rekenvolumes'!O126</f>
        <v>2.5716829204758653</v>
      </c>
    </row>
    <row r="130" spans="2:10">
      <c r="B130" s="2" t="s">
        <v>87</v>
      </c>
      <c r="C130" s="2"/>
      <c r="D130" s="2"/>
      <c r="E130" s="2"/>
      <c r="F130" s="2"/>
      <c r="G130" s="2"/>
      <c r="H130" s="2"/>
      <c r="I130" s="2" t="s">
        <v>50</v>
      </c>
      <c r="J130" s="19">
        <f>'Berekening rekenvolumes'!O127</f>
        <v>0.39459332865622926</v>
      </c>
    </row>
    <row r="131" spans="2:10">
      <c r="B131" s="2" t="s">
        <v>88</v>
      </c>
      <c r="C131" s="2"/>
      <c r="D131" s="2"/>
      <c r="E131" s="2"/>
      <c r="F131" s="2"/>
      <c r="G131" s="2"/>
      <c r="H131" s="2"/>
      <c r="I131" s="2" t="s">
        <v>50</v>
      </c>
      <c r="J131" s="19">
        <f>'Berekening rekenvolumes'!O128</f>
        <v>1.7093302102504044</v>
      </c>
    </row>
    <row r="132" spans="2:10">
      <c r="B132" s="2" t="s">
        <v>89</v>
      </c>
      <c r="C132" s="2"/>
      <c r="D132" s="2"/>
      <c r="E132" s="2"/>
      <c r="F132" s="2"/>
      <c r="G132" s="2"/>
      <c r="H132" s="2"/>
      <c r="I132" s="2" t="s">
        <v>50</v>
      </c>
      <c r="J132" s="19">
        <f>'Berekening rekenvolumes'!O129</f>
        <v>3.0946730874875144</v>
      </c>
    </row>
    <row r="133" spans="2:10">
      <c r="B133" s="2" t="s">
        <v>90</v>
      </c>
      <c r="C133" s="2"/>
      <c r="D133" s="2"/>
      <c r="E133" s="2"/>
      <c r="F133" s="2"/>
      <c r="G133" s="2"/>
      <c r="H133" s="2"/>
      <c r="I133" s="2" t="s">
        <v>50</v>
      </c>
      <c r="J133" s="19">
        <f>'Berekening rekenvolumes'!O130</f>
        <v>1.1741367852829561</v>
      </c>
    </row>
    <row r="134" spans="2:10">
      <c r="B134" s="2" t="s">
        <v>91</v>
      </c>
      <c r="C134" s="2"/>
      <c r="D134" s="2"/>
      <c r="E134" s="2"/>
      <c r="F134" s="2"/>
      <c r="G134" s="2"/>
      <c r="H134" s="2"/>
      <c r="I134" s="2" t="s">
        <v>50</v>
      </c>
      <c r="J134" s="19">
        <f>'Berekening rekenvolumes'!O131</f>
        <v>0.34485969629946628</v>
      </c>
    </row>
    <row r="135" spans="2:10">
      <c r="B135" s="2" t="s">
        <v>92</v>
      </c>
      <c r="C135" s="2"/>
      <c r="D135" s="2"/>
      <c r="E135" s="2"/>
      <c r="F135" s="2"/>
      <c r="G135" s="2"/>
      <c r="H135" s="2"/>
      <c r="I135" s="2" t="s">
        <v>50</v>
      </c>
      <c r="J135" s="19">
        <f>'Berekening rekenvolumes'!O132</f>
        <v>2.9492776206045377E-2</v>
      </c>
    </row>
    <row r="136" spans="2:10">
      <c r="B136" s="2" t="s">
        <v>93</v>
      </c>
      <c r="C136" s="2"/>
      <c r="D136" s="2"/>
      <c r="E136" s="2"/>
      <c r="F136" s="2"/>
      <c r="G136" s="2"/>
      <c r="H136" s="2"/>
      <c r="I136" s="2" t="s">
        <v>50</v>
      </c>
      <c r="J136" s="19">
        <f>'Berekening rekenvolumes'!O133</f>
        <v>0</v>
      </c>
    </row>
    <row r="138" spans="2:10">
      <c r="B138" s="10" t="s">
        <v>81</v>
      </c>
      <c r="C138" s="2"/>
      <c r="D138" s="2"/>
      <c r="E138" s="2"/>
      <c r="F138" s="2"/>
      <c r="G138" s="2"/>
      <c r="H138" s="2"/>
      <c r="I138" s="2"/>
      <c r="J138" s="11"/>
    </row>
    <row r="139" spans="2:10">
      <c r="B139" s="2" t="s">
        <v>285</v>
      </c>
      <c r="C139" s="2"/>
      <c r="D139" s="2"/>
      <c r="E139" s="2"/>
      <c r="F139" s="2"/>
      <c r="G139" s="2"/>
      <c r="H139" s="2"/>
      <c r="I139" s="2" t="s">
        <v>50</v>
      </c>
      <c r="J139" s="19">
        <f>'Import rekenvolumes EHD'!O16</f>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tabColor rgb="FFCCFFFF"/>
  </sheetPr>
  <dimension ref="B1:J139"/>
  <sheetViews>
    <sheetView showGridLines="0" zoomScale="85" zoomScaleNormal="85" workbookViewId="0"/>
  </sheetViews>
  <sheetFormatPr defaultRowHeight="14.25"/>
  <cols>
    <col min="1" max="1" width="3.7109375" style="86" customWidth="1"/>
    <col min="2" max="2" width="22.28515625" style="86" customWidth="1"/>
    <col min="3" max="9" width="9.140625" style="86"/>
    <col min="10" max="10" width="22.5703125" style="86" bestFit="1" customWidth="1"/>
    <col min="11" max="16384" width="9.140625" style="86"/>
  </cols>
  <sheetData>
    <row r="1" spans="2:10">
      <c r="B1" s="2" t="s">
        <v>288</v>
      </c>
      <c r="C1" s="2"/>
      <c r="D1" s="2"/>
      <c r="E1" s="2"/>
      <c r="F1" s="2"/>
      <c r="G1" s="2"/>
      <c r="H1" s="2"/>
      <c r="I1" s="2"/>
      <c r="J1" s="11"/>
    </row>
    <row r="2" spans="2:10">
      <c r="G2" s="2"/>
      <c r="H2" s="2"/>
      <c r="I2" s="2"/>
      <c r="J2" s="11"/>
    </row>
    <row r="3" spans="2:10" s="7" customFormat="1" ht="15.75">
      <c r="B3" s="7" t="s">
        <v>268</v>
      </c>
      <c r="C3" s="7" t="s">
        <v>271</v>
      </c>
    </row>
    <row r="4" spans="2:10">
      <c r="C4" s="2"/>
      <c r="D4" s="2"/>
      <c r="E4" s="2"/>
      <c r="F4" s="2"/>
      <c r="G4" s="2"/>
      <c r="H4" s="2"/>
      <c r="I4" s="2"/>
      <c r="J4" s="11"/>
    </row>
    <row r="5" spans="2:10">
      <c r="B5" s="2" t="str">
        <f>"Dit blad geeft een overzicht van de rekenvolumes van de regionale netbeheerder "&amp;C3&amp;" voor de jaren 2017-2021"</f>
        <v>Dit blad geeft een overzicht van de rekenvolumes van de regionale netbeheerder Rendo voor de jaren 2017-2021</v>
      </c>
      <c r="C5" s="2"/>
      <c r="D5" s="2"/>
      <c r="E5" s="2"/>
      <c r="F5" s="2"/>
      <c r="G5" s="2"/>
      <c r="H5" s="2"/>
      <c r="I5" s="2"/>
      <c r="J5" s="11"/>
    </row>
    <row r="6" spans="2:10">
      <c r="B6" s="2"/>
      <c r="C6" s="2"/>
      <c r="D6" s="2"/>
      <c r="E6" s="2"/>
      <c r="F6" s="2"/>
      <c r="G6" s="2"/>
      <c r="H6" s="2"/>
      <c r="I6" s="2"/>
      <c r="J6" s="11"/>
    </row>
    <row r="7" spans="2:10">
      <c r="B7" s="2"/>
      <c r="C7" s="2"/>
      <c r="D7" s="2"/>
      <c r="E7" s="2"/>
      <c r="F7" s="2"/>
      <c r="G7" s="2"/>
      <c r="H7" s="2"/>
      <c r="I7" s="2"/>
      <c r="J7" s="11"/>
    </row>
    <row r="8" spans="2:10" s="5" customFormat="1" ht="12.75">
      <c r="I8" s="5" t="s">
        <v>0</v>
      </c>
      <c r="J8" s="5" t="str">
        <f>"Rekenvolume "&amp;C3</f>
        <v>Rekenvolume Rendo</v>
      </c>
    </row>
    <row r="9" spans="2:10">
      <c r="B9" s="2"/>
      <c r="C9" s="2"/>
      <c r="D9" s="2"/>
      <c r="E9" s="2"/>
      <c r="F9" s="2"/>
      <c r="G9" s="2"/>
      <c r="H9" s="2"/>
      <c r="I9" s="2"/>
      <c r="J9" s="11"/>
    </row>
    <row r="10" spans="2:10" s="5" customFormat="1" ht="12.75">
      <c r="B10" s="5" t="s">
        <v>109</v>
      </c>
      <c r="I10" s="5" t="s">
        <v>0</v>
      </c>
      <c r="J10" s="5" t="str">
        <f>J8</f>
        <v>Rekenvolume Rendo</v>
      </c>
    </row>
    <row r="11" spans="2:10">
      <c r="B11" s="2"/>
      <c r="C11" s="2"/>
      <c r="D11" s="2"/>
      <c r="E11" s="2"/>
      <c r="F11" s="2"/>
      <c r="G11" s="2"/>
      <c r="H11" s="2"/>
      <c r="I11" s="2"/>
      <c r="J11" s="11"/>
    </row>
    <row r="12" spans="2:10">
      <c r="B12" s="10" t="s">
        <v>53</v>
      </c>
      <c r="C12" s="2"/>
      <c r="D12" s="2"/>
      <c r="E12" s="2"/>
      <c r="F12" s="2"/>
      <c r="G12" s="2"/>
      <c r="H12" s="2"/>
      <c r="I12" s="2"/>
      <c r="J12" s="11"/>
    </row>
    <row r="13" spans="2:10">
      <c r="B13" s="2" t="s">
        <v>54</v>
      </c>
      <c r="C13" s="2"/>
      <c r="D13" s="2"/>
      <c r="E13" s="2"/>
      <c r="F13" s="2"/>
      <c r="G13" s="2"/>
      <c r="H13" s="2"/>
      <c r="I13" s="2" t="s">
        <v>50</v>
      </c>
      <c r="J13" s="19">
        <f>'Berekening rekenvolumes'!P13</f>
        <v>102272.37998887508</v>
      </c>
    </row>
    <row r="14" spans="2:10">
      <c r="B14" s="2" t="s">
        <v>55</v>
      </c>
      <c r="C14" s="2"/>
      <c r="D14" s="2"/>
      <c r="E14" s="2"/>
      <c r="F14" s="2"/>
      <c r="G14" s="2"/>
      <c r="H14" s="2"/>
      <c r="I14" s="2" t="s">
        <v>50</v>
      </c>
      <c r="J14" s="19">
        <f>'Berekening rekenvolumes'!P14</f>
        <v>338952.20358401537</v>
      </c>
    </row>
    <row r="15" spans="2:10">
      <c r="B15" s="2"/>
      <c r="C15" s="2"/>
      <c r="D15" s="2"/>
      <c r="E15" s="2"/>
      <c r="F15" s="2"/>
      <c r="G15" s="2"/>
      <c r="H15" s="2"/>
      <c r="I15" s="2"/>
      <c r="J15" s="11"/>
    </row>
    <row r="16" spans="2:10">
      <c r="B16" s="10" t="s">
        <v>56</v>
      </c>
      <c r="C16" s="2"/>
      <c r="D16" s="2"/>
      <c r="E16" s="2"/>
      <c r="F16" s="2"/>
      <c r="G16" s="2"/>
      <c r="H16" s="2"/>
      <c r="I16" s="2"/>
      <c r="J16" s="11"/>
    </row>
    <row r="17" spans="2:10">
      <c r="B17" s="2" t="s">
        <v>54</v>
      </c>
      <c r="C17" s="2"/>
      <c r="D17" s="2"/>
      <c r="E17" s="2"/>
      <c r="F17" s="2"/>
      <c r="G17" s="2"/>
      <c r="H17" s="2"/>
      <c r="I17" s="2" t="s">
        <v>50</v>
      </c>
      <c r="J17" s="19">
        <f>'Berekening rekenvolumes'!P17</f>
        <v>338.30666666666667</v>
      </c>
    </row>
    <row r="18" spans="2:10">
      <c r="B18" s="2" t="s">
        <v>55</v>
      </c>
      <c r="C18" s="2"/>
      <c r="D18" s="2"/>
      <c r="E18" s="2"/>
      <c r="F18" s="2"/>
      <c r="G18" s="2"/>
      <c r="H18" s="2"/>
      <c r="I18" s="2" t="s">
        <v>50</v>
      </c>
      <c r="J18" s="19">
        <f>'Berekening rekenvolumes'!P18</f>
        <v>22604.45</v>
      </c>
    </row>
    <row r="19" spans="2:10">
      <c r="B19" s="2"/>
      <c r="C19" s="2"/>
      <c r="D19" s="2"/>
      <c r="E19" s="2"/>
      <c r="F19" s="2"/>
      <c r="G19" s="2"/>
      <c r="H19" s="2"/>
      <c r="I19" s="2"/>
    </row>
    <row r="20" spans="2:10">
      <c r="B20" s="10" t="s">
        <v>57</v>
      </c>
      <c r="C20" s="2"/>
      <c r="D20" s="2"/>
      <c r="E20" s="2"/>
      <c r="F20" s="2"/>
      <c r="G20" s="2"/>
      <c r="H20" s="2"/>
      <c r="I20" s="2"/>
    </row>
    <row r="21" spans="2:10">
      <c r="B21" s="2" t="s">
        <v>54</v>
      </c>
      <c r="C21" s="2"/>
      <c r="D21" s="2"/>
      <c r="E21" s="2"/>
      <c r="F21" s="2"/>
      <c r="G21" s="2"/>
      <c r="H21" s="2"/>
      <c r="I21" s="2" t="s">
        <v>50</v>
      </c>
      <c r="J21" s="19">
        <f>'Berekening rekenvolumes'!P21</f>
        <v>90.113333333333344</v>
      </c>
    </row>
    <row r="22" spans="2:10">
      <c r="B22" s="2" t="s">
        <v>58</v>
      </c>
      <c r="C22" s="2"/>
      <c r="D22" s="2"/>
      <c r="E22" s="2"/>
      <c r="F22" s="2"/>
      <c r="G22" s="2"/>
      <c r="H22" s="2"/>
      <c r="I22" s="2" t="s">
        <v>50</v>
      </c>
      <c r="J22" s="19">
        <f>'Berekening rekenvolumes'!P22</f>
        <v>3332.1666666666665</v>
      </c>
    </row>
    <row r="23" spans="2:10">
      <c r="B23" s="2" t="s">
        <v>59</v>
      </c>
      <c r="C23" s="2"/>
      <c r="D23" s="2"/>
      <c r="E23" s="2"/>
      <c r="F23" s="2"/>
      <c r="G23" s="2"/>
      <c r="H23" s="2"/>
      <c r="I23" s="2" t="s">
        <v>50</v>
      </c>
      <c r="J23" s="19">
        <f>'Berekening rekenvolumes'!P23</f>
        <v>25676</v>
      </c>
    </row>
    <row r="24" spans="2:10">
      <c r="B24" s="2" t="s">
        <v>60</v>
      </c>
      <c r="C24" s="2"/>
      <c r="D24" s="2"/>
      <c r="E24" s="2"/>
      <c r="F24" s="2"/>
      <c r="G24" s="2"/>
      <c r="H24" s="2"/>
      <c r="I24" s="2" t="s">
        <v>50</v>
      </c>
      <c r="J24" s="19">
        <f>'Berekening rekenvolumes'!P24</f>
        <v>0</v>
      </c>
    </row>
    <row r="25" spans="2:10">
      <c r="B25" s="2" t="s">
        <v>61</v>
      </c>
      <c r="C25" s="2"/>
      <c r="D25" s="2"/>
      <c r="E25" s="2"/>
      <c r="F25" s="2"/>
      <c r="G25" s="2"/>
      <c r="H25" s="2"/>
      <c r="I25" s="2" t="s">
        <v>50</v>
      </c>
      <c r="J25" s="4">
        <f>'Berekening rekenvolumes'!P25</f>
        <v>29008.166666666668</v>
      </c>
    </row>
    <row r="26" spans="2:10">
      <c r="B26" s="2"/>
      <c r="C26" s="2"/>
      <c r="D26" s="2"/>
      <c r="E26" s="2"/>
      <c r="F26" s="2"/>
      <c r="G26" s="2"/>
      <c r="H26" s="2"/>
      <c r="I26" s="2"/>
      <c r="J26" s="11"/>
    </row>
    <row r="27" spans="2:10">
      <c r="B27" s="10" t="s">
        <v>280</v>
      </c>
      <c r="C27" s="2"/>
      <c r="D27" s="2"/>
      <c r="E27" s="2"/>
      <c r="F27" s="2"/>
      <c r="G27" s="2"/>
      <c r="H27" s="2"/>
      <c r="I27" s="2"/>
      <c r="J27" s="11"/>
    </row>
    <row r="28" spans="2:10">
      <c r="B28" s="2" t="s">
        <v>54</v>
      </c>
      <c r="C28" s="2"/>
      <c r="D28" s="2"/>
      <c r="E28" s="2"/>
      <c r="F28" s="2"/>
      <c r="G28" s="2"/>
      <c r="H28" s="2"/>
      <c r="I28" s="2" t="s">
        <v>50</v>
      </c>
      <c r="J28" s="31"/>
    </row>
    <row r="29" spans="2:10">
      <c r="B29" s="2" t="s">
        <v>55</v>
      </c>
      <c r="C29" s="2"/>
      <c r="D29" s="2"/>
      <c r="E29" s="2"/>
      <c r="F29" s="2"/>
      <c r="G29" s="2"/>
      <c r="H29" s="2"/>
      <c r="I29" s="2" t="s">
        <v>50</v>
      </c>
      <c r="J29" s="31"/>
    </row>
    <row r="30" spans="2:10">
      <c r="B30" s="2"/>
      <c r="C30" s="2"/>
      <c r="D30" s="2"/>
      <c r="E30" s="2"/>
      <c r="F30" s="2"/>
      <c r="G30" s="2"/>
      <c r="H30" s="2"/>
      <c r="I30" s="2"/>
      <c r="J30" s="11"/>
    </row>
    <row r="31" spans="2:10">
      <c r="B31" s="2"/>
      <c r="C31" s="2"/>
      <c r="D31" s="2"/>
      <c r="E31" s="2"/>
      <c r="F31" s="2"/>
      <c r="G31" s="2"/>
      <c r="H31" s="2"/>
      <c r="I31" s="2"/>
      <c r="J31" s="11"/>
    </row>
    <row r="32" spans="2:10" s="5" customFormat="1" ht="12.75">
      <c r="B32" s="5" t="s">
        <v>110</v>
      </c>
      <c r="I32" s="5" t="s">
        <v>0</v>
      </c>
      <c r="J32" s="5" t="str">
        <f>J8</f>
        <v>Rekenvolume Rendo</v>
      </c>
    </row>
    <row r="33" spans="2:10">
      <c r="B33" s="2"/>
      <c r="C33" s="2"/>
      <c r="D33" s="2"/>
      <c r="E33" s="2"/>
      <c r="F33" s="2"/>
      <c r="G33" s="2"/>
      <c r="H33" s="2"/>
      <c r="I33" s="2"/>
      <c r="J33" s="11"/>
    </row>
    <row r="34" spans="2:10">
      <c r="B34" s="10" t="s">
        <v>74</v>
      </c>
      <c r="C34" s="2"/>
      <c r="D34" s="2"/>
      <c r="E34" s="2"/>
      <c r="F34" s="2"/>
      <c r="G34" s="2"/>
      <c r="H34" s="2"/>
      <c r="I34" s="2"/>
      <c r="J34" s="11"/>
    </row>
    <row r="35" spans="2:10">
      <c r="B35" s="2"/>
      <c r="C35" s="2"/>
      <c r="D35" s="2"/>
      <c r="E35" s="2"/>
      <c r="F35" s="2"/>
      <c r="G35" s="2"/>
      <c r="H35" s="2"/>
      <c r="I35" s="2"/>
      <c r="J35" s="11"/>
    </row>
    <row r="36" spans="2:10">
      <c r="B36" s="10" t="s">
        <v>75</v>
      </c>
      <c r="C36" s="2"/>
      <c r="D36" s="2"/>
      <c r="E36" s="2"/>
      <c r="F36" s="2"/>
      <c r="G36" s="2"/>
      <c r="H36" s="2"/>
      <c r="I36" s="2"/>
      <c r="J36" s="11"/>
    </row>
    <row r="37" spans="2:10">
      <c r="B37" s="2" t="s">
        <v>76</v>
      </c>
      <c r="C37" s="2"/>
      <c r="D37" s="2"/>
      <c r="E37" s="2"/>
      <c r="F37" s="2"/>
      <c r="G37" s="2"/>
      <c r="H37" s="2"/>
      <c r="I37" s="2" t="s">
        <v>50</v>
      </c>
      <c r="J37" s="19">
        <f>'Berekening rekenvolumes'!P34</f>
        <v>100226.24666666666</v>
      </c>
    </row>
    <row r="38" spans="2:10">
      <c r="B38" s="2" t="s">
        <v>77</v>
      </c>
      <c r="C38" s="2"/>
      <c r="D38" s="2"/>
      <c r="E38" s="2"/>
      <c r="F38" s="2"/>
      <c r="G38" s="2"/>
      <c r="H38" s="2"/>
      <c r="I38" s="2" t="s">
        <v>50</v>
      </c>
      <c r="J38" s="19">
        <f>'Berekening rekenvolumes'!P35</f>
        <v>670.8</v>
      </c>
    </row>
    <row r="39" spans="2:10">
      <c r="B39" s="2" t="s">
        <v>78</v>
      </c>
      <c r="C39" s="2"/>
      <c r="D39" s="2"/>
      <c r="E39" s="2"/>
      <c r="F39" s="2"/>
      <c r="G39" s="2"/>
      <c r="H39" s="2"/>
      <c r="I39" s="2" t="s">
        <v>50</v>
      </c>
      <c r="J39" s="19">
        <f>'Berekening rekenvolumes'!P36</f>
        <v>1025.2666666666667</v>
      </c>
    </row>
    <row r="40" spans="2:10">
      <c r="B40" s="2" t="s">
        <v>79</v>
      </c>
      <c r="C40" s="2"/>
      <c r="D40" s="2"/>
      <c r="E40" s="2"/>
      <c r="F40" s="2"/>
      <c r="G40" s="2"/>
      <c r="H40" s="2"/>
      <c r="I40" s="2" t="s">
        <v>50</v>
      </c>
      <c r="J40" s="19">
        <f>'Berekening rekenvolumes'!P37</f>
        <v>375.2</v>
      </c>
    </row>
    <row r="41" spans="2:10">
      <c r="B41" s="2"/>
      <c r="C41" s="2"/>
      <c r="D41" s="2"/>
      <c r="E41" s="2"/>
      <c r="F41" s="2"/>
      <c r="G41" s="2"/>
      <c r="H41" s="2"/>
      <c r="I41" s="2"/>
      <c r="J41" s="11"/>
    </row>
    <row r="42" spans="2:10">
      <c r="B42" s="10" t="s">
        <v>80</v>
      </c>
      <c r="C42" s="2"/>
      <c r="D42" s="2"/>
      <c r="E42" s="2"/>
      <c r="F42" s="2"/>
      <c r="G42" s="2"/>
      <c r="H42" s="2"/>
      <c r="I42" s="2"/>
      <c r="J42" s="11"/>
    </row>
    <row r="43" spans="2:10">
      <c r="B43" s="2" t="s">
        <v>76</v>
      </c>
      <c r="C43" s="2"/>
      <c r="D43" s="2"/>
      <c r="E43" s="2"/>
      <c r="F43" s="2"/>
      <c r="G43" s="2"/>
      <c r="H43" s="2"/>
      <c r="I43" s="2" t="s">
        <v>50</v>
      </c>
      <c r="J43" s="19">
        <f>'Berekening rekenvolumes'!P40</f>
        <v>0</v>
      </c>
    </row>
    <row r="44" spans="2:10">
      <c r="B44" s="2" t="s">
        <v>77</v>
      </c>
      <c r="C44" s="2"/>
      <c r="D44" s="2"/>
      <c r="E44" s="2"/>
      <c r="F44" s="2"/>
      <c r="G44" s="2"/>
      <c r="H44" s="2"/>
      <c r="I44" s="2" t="s">
        <v>50</v>
      </c>
      <c r="J44" s="19">
        <f>'Berekening rekenvolumes'!P41</f>
        <v>0</v>
      </c>
    </row>
    <row r="45" spans="2:10">
      <c r="B45" s="2" t="s">
        <v>78</v>
      </c>
      <c r="C45" s="2"/>
      <c r="D45" s="2"/>
      <c r="E45" s="2"/>
      <c r="F45" s="2"/>
      <c r="G45" s="2"/>
      <c r="H45" s="2"/>
      <c r="I45" s="2" t="s">
        <v>50</v>
      </c>
      <c r="J45" s="19">
        <f>'Berekening rekenvolumes'!P42</f>
        <v>0.26666666666666666</v>
      </c>
    </row>
    <row r="46" spans="2:10">
      <c r="B46" s="2" t="s">
        <v>79</v>
      </c>
      <c r="C46" s="2"/>
      <c r="D46" s="2"/>
      <c r="E46" s="2"/>
      <c r="F46" s="2"/>
      <c r="G46" s="2"/>
      <c r="H46" s="2"/>
      <c r="I46" s="2" t="s">
        <v>50</v>
      </c>
      <c r="J46" s="19">
        <f>'Berekening rekenvolumes'!P43</f>
        <v>0</v>
      </c>
    </row>
    <row r="47" spans="2:10">
      <c r="B47" s="2"/>
      <c r="C47" s="2"/>
      <c r="D47" s="2"/>
      <c r="E47" s="2"/>
      <c r="F47" s="2"/>
      <c r="G47" s="2"/>
      <c r="H47" s="2"/>
      <c r="I47" s="2"/>
      <c r="J47" s="11"/>
    </row>
    <row r="48" spans="2:10">
      <c r="B48" s="2"/>
      <c r="C48" s="2"/>
      <c r="D48" s="2"/>
      <c r="E48" s="2"/>
      <c r="F48" s="2"/>
      <c r="G48" s="2"/>
      <c r="H48" s="2"/>
      <c r="I48" s="2"/>
      <c r="J48" s="11"/>
    </row>
    <row r="49" spans="2:10">
      <c r="B49" s="2"/>
      <c r="C49" s="2"/>
      <c r="D49" s="2"/>
      <c r="E49" s="2"/>
      <c r="F49" s="2"/>
      <c r="G49" s="2"/>
      <c r="H49" s="2"/>
      <c r="I49" s="2"/>
      <c r="J49" s="11"/>
    </row>
    <row r="50" spans="2:10">
      <c r="B50" s="10" t="s">
        <v>83</v>
      </c>
      <c r="C50" s="2"/>
      <c r="D50" s="2"/>
      <c r="E50" s="2"/>
      <c r="F50" s="2"/>
      <c r="G50" s="2"/>
      <c r="H50" s="2"/>
      <c r="I50" s="2"/>
      <c r="J50" s="11"/>
    </row>
    <row r="51" spans="2:10">
      <c r="B51" s="2"/>
      <c r="C51" s="2"/>
      <c r="D51" s="2"/>
      <c r="E51" s="2"/>
      <c r="F51" s="2"/>
      <c r="G51" s="2"/>
      <c r="H51" s="2"/>
      <c r="I51" s="2"/>
      <c r="J51" s="11"/>
    </row>
    <row r="52" spans="2:10">
      <c r="B52" s="10" t="s">
        <v>75</v>
      </c>
      <c r="C52" s="2"/>
      <c r="D52" s="2"/>
      <c r="E52" s="2"/>
      <c r="F52" s="2"/>
      <c r="G52" s="2"/>
      <c r="H52" s="2"/>
      <c r="I52" s="2"/>
      <c r="J52" s="11"/>
    </row>
    <row r="53" spans="2:10">
      <c r="B53" s="2" t="s">
        <v>84</v>
      </c>
      <c r="C53" s="2"/>
      <c r="D53" s="2"/>
      <c r="E53" s="2"/>
      <c r="F53" s="2"/>
      <c r="G53" s="2"/>
      <c r="H53" s="2"/>
      <c r="I53" s="2" t="s">
        <v>50</v>
      </c>
      <c r="J53" s="19">
        <f>'Berekening rekenvolumes'!P50</f>
        <v>136.72</v>
      </c>
    </row>
    <row r="54" spans="2:10">
      <c r="B54" s="2" t="s">
        <v>85</v>
      </c>
      <c r="C54" s="2"/>
      <c r="D54" s="2"/>
      <c r="E54" s="2"/>
      <c r="F54" s="2"/>
      <c r="G54" s="2"/>
      <c r="H54" s="2"/>
      <c r="I54" s="2" t="s">
        <v>50</v>
      </c>
      <c r="J54" s="19">
        <f>'Berekening rekenvolumes'!P51</f>
        <v>135.33666666666667</v>
      </c>
    </row>
    <row r="55" spans="2:10">
      <c r="B55" s="2" t="s">
        <v>86</v>
      </c>
      <c r="C55" s="2"/>
      <c r="D55" s="2"/>
      <c r="E55" s="2"/>
      <c r="F55" s="2"/>
      <c r="G55" s="2"/>
      <c r="H55" s="2"/>
      <c r="I55" s="2" t="s">
        <v>50</v>
      </c>
      <c r="J55" s="19">
        <f>'Berekening rekenvolumes'!P52</f>
        <v>36.556666666666665</v>
      </c>
    </row>
    <row r="56" spans="2:10">
      <c r="B56" s="2" t="s">
        <v>87</v>
      </c>
      <c r="C56" s="2"/>
      <c r="D56" s="2"/>
      <c r="E56" s="2"/>
      <c r="F56" s="2"/>
      <c r="G56" s="2"/>
      <c r="H56" s="2"/>
      <c r="I56" s="2" t="s">
        <v>50</v>
      </c>
      <c r="J56" s="19">
        <f>'Berekening rekenvolumes'!P53</f>
        <v>18.75</v>
      </c>
    </row>
    <row r="57" spans="2:10">
      <c r="B57" s="2" t="s">
        <v>88</v>
      </c>
      <c r="C57" s="2"/>
      <c r="D57" s="2"/>
      <c r="E57" s="2"/>
      <c r="F57" s="2"/>
      <c r="G57" s="2"/>
      <c r="H57" s="2"/>
      <c r="I57" s="2" t="s">
        <v>50</v>
      </c>
      <c r="J57" s="19">
        <f>'Berekening rekenvolumes'!P54</f>
        <v>4</v>
      </c>
    </row>
    <row r="58" spans="2:10">
      <c r="B58" s="2" t="s">
        <v>89</v>
      </c>
      <c r="C58" s="2"/>
      <c r="D58" s="2"/>
      <c r="E58" s="2"/>
      <c r="F58" s="2"/>
      <c r="G58" s="2"/>
      <c r="H58" s="2"/>
      <c r="I58" s="2" t="s">
        <v>50</v>
      </c>
      <c r="J58" s="19">
        <f>'Berekening rekenvolumes'!P55</f>
        <v>3</v>
      </c>
    </row>
    <row r="59" spans="2:10">
      <c r="B59" s="2" t="s">
        <v>90</v>
      </c>
      <c r="C59" s="2"/>
      <c r="D59" s="2"/>
      <c r="E59" s="2"/>
      <c r="F59" s="2"/>
      <c r="G59" s="2"/>
      <c r="H59" s="2"/>
      <c r="I59" s="2" t="s">
        <v>50</v>
      </c>
      <c r="J59" s="19">
        <f>'Berekening rekenvolumes'!P56</f>
        <v>0</v>
      </c>
    </row>
    <row r="60" spans="2:10">
      <c r="B60" s="2" t="s">
        <v>91</v>
      </c>
      <c r="C60" s="2"/>
      <c r="D60" s="2"/>
      <c r="E60" s="2"/>
      <c r="F60" s="2"/>
      <c r="G60" s="2"/>
      <c r="H60" s="2"/>
      <c r="I60" s="2" t="s">
        <v>50</v>
      </c>
      <c r="J60" s="19">
        <f>'Berekening rekenvolumes'!P57</f>
        <v>0</v>
      </c>
    </row>
    <row r="61" spans="2:10">
      <c r="B61" s="2" t="s">
        <v>92</v>
      </c>
      <c r="C61" s="2"/>
      <c r="D61" s="2"/>
      <c r="E61" s="2"/>
      <c r="F61" s="2"/>
      <c r="G61" s="2"/>
      <c r="H61" s="2"/>
      <c r="I61" s="2" t="s">
        <v>50</v>
      </c>
      <c r="J61" s="19">
        <f>'Berekening rekenvolumes'!P58</f>
        <v>0</v>
      </c>
    </row>
    <row r="62" spans="2:10">
      <c r="B62" s="2" t="s">
        <v>93</v>
      </c>
      <c r="C62" s="2"/>
      <c r="D62" s="2"/>
      <c r="E62" s="2"/>
      <c r="F62" s="2"/>
      <c r="G62" s="2"/>
      <c r="H62" s="2"/>
      <c r="I62" s="2" t="s">
        <v>50</v>
      </c>
      <c r="J62" s="19">
        <f>'Berekening rekenvolumes'!P59</f>
        <v>0</v>
      </c>
    </row>
    <row r="63" spans="2:10">
      <c r="B63" s="2"/>
      <c r="C63" s="2"/>
      <c r="D63" s="2"/>
      <c r="E63" s="2"/>
      <c r="F63" s="2"/>
      <c r="G63" s="2"/>
      <c r="H63" s="2"/>
      <c r="I63" s="2"/>
      <c r="J63" s="11"/>
    </row>
    <row r="64" spans="2:10">
      <c r="B64" s="10" t="s">
        <v>80</v>
      </c>
      <c r="C64" s="2"/>
      <c r="D64" s="2"/>
      <c r="E64" s="2"/>
      <c r="F64" s="2"/>
      <c r="G64" s="2"/>
      <c r="H64" s="2"/>
      <c r="I64" s="2"/>
      <c r="J64" s="11"/>
    </row>
    <row r="65" spans="2:10">
      <c r="B65" s="2" t="s">
        <v>84</v>
      </c>
      <c r="C65" s="2"/>
      <c r="D65" s="2"/>
      <c r="E65" s="2"/>
      <c r="F65" s="2"/>
      <c r="G65" s="2"/>
      <c r="H65" s="2"/>
      <c r="I65" s="2" t="s">
        <v>50</v>
      </c>
      <c r="J65" s="19">
        <f>'Berekening rekenvolumes'!P62</f>
        <v>2.3433333333333333</v>
      </c>
    </row>
    <row r="66" spans="2:10">
      <c r="B66" s="2" t="s">
        <v>85</v>
      </c>
      <c r="C66" s="2"/>
      <c r="D66" s="2"/>
      <c r="E66" s="2"/>
      <c r="F66" s="2"/>
      <c r="G66" s="2"/>
      <c r="H66" s="2"/>
      <c r="I66" s="2" t="s">
        <v>50</v>
      </c>
      <c r="J66" s="19">
        <f>'Berekening rekenvolumes'!P63</f>
        <v>8.09</v>
      </c>
    </row>
    <row r="67" spans="2:10">
      <c r="B67" s="2" t="s">
        <v>86</v>
      </c>
      <c r="C67" s="2"/>
      <c r="D67" s="2"/>
      <c r="E67" s="2"/>
      <c r="F67" s="2"/>
      <c r="G67" s="2"/>
      <c r="H67" s="2"/>
      <c r="I67" s="2" t="s">
        <v>50</v>
      </c>
      <c r="J67" s="19">
        <f>'Berekening rekenvolumes'!P64</f>
        <v>14.26</v>
      </c>
    </row>
    <row r="68" spans="2:10">
      <c r="B68" s="2" t="s">
        <v>87</v>
      </c>
      <c r="C68" s="2"/>
      <c r="D68" s="2"/>
      <c r="E68" s="2"/>
      <c r="F68" s="2"/>
      <c r="G68" s="2"/>
      <c r="H68" s="2"/>
      <c r="I68" s="2" t="s">
        <v>50</v>
      </c>
      <c r="J68" s="19">
        <f>'Berekening rekenvolumes'!P65</f>
        <v>20.526666666666667</v>
      </c>
    </row>
    <row r="69" spans="2:10">
      <c r="B69" s="2" t="s">
        <v>88</v>
      </c>
      <c r="C69" s="2"/>
      <c r="D69" s="2"/>
      <c r="E69" s="2"/>
      <c r="F69" s="2"/>
      <c r="G69" s="2"/>
      <c r="H69" s="2"/>
      <c r="I69" s="2" t="s">
        <v>50</v>
      </c>
      <c r="J69" s="19">
        <f>'Berekening rekenvolumes'!P66</f>
        <v>20.393333333333334</v>
      </c>
    </row>
    <row r="70" spans="2:10">
      <c r="B70" s="2" t="s">
        <v>89</v>
      </c>
      <c r="C70" s="2"/>
      <c r="D70" s="2"/>
      <c r="E70" s="2"/>
      <c r="F70" s="2"/>
      <c r="G70" s="2"/>
      <c r="H70" s="2"/>
      <c r="I70" s="2" t="s">
        <v>50</v>
      </c>
      <c r="J70" s="19">
        <f>'Berekening rekenvolumes'!P67</f>
        <v>8.0333333333333332</v>
      </c>
    </row>
    <row r="71" spans="2:10">
      <c r="B71" s="2" t="s">
        <v>90</v>
      </c>
      <c r="C71" s="2"/>
      <c r="D71" s="2"/>
      <c r="E71" s="2"/>
      <c r="F71" s="2"/>
      <c r="G71" s="2"/>
      <c r="H71" s="2"/>
      <c r="I71" s="2" t="s">
        <v>50</v>
      </c>
      <c r="J71" s="19">
        <f>'Berekening rekenvolumes'!P68</f>
        <v>5.97</v>
      </c>
    </row>
    <row r="72" spans="2:10">
      <c r="B72" s="2" t="s">
        <v>91</v>
      </c>
      <c r="C72" s="2"/>
      <c r="D72" s="2"/>
      <c r="E72" s="2"/>
      <c r="F72" s="2"/>
      <c r="G72" s="2"/>
      <c r="H72" s="2"/>
      <c r="I72" s="2" t="s">
        <v>50</v>
      </c>
      <c r="J72" s="19">
        <f>'Berekening rekenvolumes'!P69</f>
        <v>6.4933333333333332</v>
      </c>
    </row>
    <row r="73" spans="2:10">
      <c r="B73" s="2" t="s">
        <v>92</v>
      </c>
      <c r="C73" s="2"/>
      <c r="D73" s="2"/>
      <c r="E73" s="2"/>
      <c r="F73" s="2"/>
      <c r="G73" s="2"/>
      <c r="H73" s="2"/>
      <c r="I73" s="2" t="s">
        <v>50</v>
      </c>
      <c r="J73" s="19">
        <f>'Berekening rekenvolumes'!P70</f>
        <v>5</v>
      </c>
    </row>
    <row r="74" spans="2:10">
      <c r="B74" s="2" t="s">
        <v>93</v>
      </c>
      <c r="C74" s="2"/>
      <c r="D74" s="2"/>
      <c r="E74" s="2"/>
      <c r="F74" s="2"/>
      <c r="G74" s="2"/>
      <c r="H74" s="2"/>
      <c r="I74" s="2" t="s">
        <v>50</v>
      </c>
      <c r="J74" s="19">
        <f>'Berekening rekenvolumes'!P71</f>
        <v>3</v>
      </c>
    </row>
    <row r="75" spans="2:10">
      <c r="B75" s="2"/>
      <c r="C75" s="2"/>
      <c r="D75" s="2"/>
      <c r="E75" s="2"/>
      <c r="F75" s="2"/>
      <c r="G75" s="2"/>
      <c r="H75" s="2"/>
      <c r="I75" s="2"/>
      <c r="J75" s="11"/>
    </row>
    <row r="76" spans="2:10">
      <c r="B76" s="10" t="s">
        <v>81</v>
      </c>
      <c r="C76" s="2"/>
      <c r="D76" s="2"/>
      <c r="E76" s="2"/>
      <c r="F76" s="2"/>
      <c r="G76" s="2"/>
      <c r="H76" s="2"/>
      <c r="I76" s="2"/>
      <c r="J76" s="11"/>
    </row>
    <row r="77" spans="2:10">
      <c r="B77" s="2" t="s">
        <v>285</v>
      </c>
      <c r="C77" s="2"/>
      <c r="D77" s="2"/>
      <c r="E77" s="2"/>
      <c r="F77" s="2"/>
      <c r="G77" s="2"/>
      <c r="H77" s="2"/>
      <c r="I77" s="2" t="s">
        <v>50</v>
      </c>
      <c r="J77" s="31"/>
    </row>
    <row r="78" spans="2:10">
      <c r="B78" s="2"/>
      <c r="C78" s="2"/>
      <c r="D78" s="2"/>
      <c r="E78" s="2"/>
      <c r="F78" s="2"/>
      <c r="G78" s="2"/>
      <c r="H78" s="2"/>
      <c r="I78" s="2"/>
      <c r="J78" s="11"/>
    </row>
    <row r="79" spans="2:10">
      <c r="B79" s="2"/>
      <c r="C79" s="2"/>
      <c r="D79" s="2"/>
      <c r="E79" s="2"/>
      <c r="F79" s="2"/>
      <c r="G79" s="2"/>
      <c r="H79" s="2"/>
      <c r="I79" s="2"/>
      <c r="J79" s="11"/>
    </row>
    <row r="80" spans="2:10">
      <c r="B80" s="10" t="s">
        <v>94</v>
      </c>
      <c r="C80" s="2"/>
      <c r="D80" s="2"/>
      <c r="E80" s="2"/>
      <c r="F80" s="2"/>
      <c r="G80" s="2"/>
      <c r="H80" s="2"/>
      <c r="I80" s="2"/>
      <c r="J80" s="11"/>
    </row>
    <row r="81" spans="2:10">
      <c r="B81" s="2"/>
      <c r="C81" s="2"/>
      <c r="D81" s="2"/>
      <c r="E81" s="2"/>
      <c r="F81" s="2"/>
      <c r="G81" s="2"/>
      <c r="H81" s="2"/>
      <c r="I81" s="2"/>
      <c r="J81" s="11"/>
    </row>
    <row r="82" spans="2:10">
      <c r="B82" s="10" t="s">
        <v>75</v>
      </c>
      <c r="C82" s="2"/>
      <c r="D82" s="2"/>
      <c r="E82" s="2"/>
      <c r="F82" s="2"/>
      <c r="G82" s="2"/>
      <c r="H82" s="2"/>
      <c r="I82" s="2"/>
      <c r="J82" s="11"/>
    </row>
    <row r="83" spans="2:10">
      <c r="B83" s="2" t="s">
        <v>76</v>
      </c>
      <c r="C83" s="2"/>
      <c r="D83" s="2"/>
      <c r="E83" s="2"/>
      <c r="F83" s="2"/>
      <c r="G83" s="2"/>
      <c r="H83" s="2"/>
      <c r="I83" s="2" t="s">
        <v>50</v>
      </c>
      <c r="J83" s="19">
        <f>'Berekening rekenvolumes'!P80</f>
        <v>585.33333333333337</v>
      </c>
    </row>
    <row r="84" spans="2:10">
      <c r="B84" s="2" t="s">
        <v>77</v>
      </c>
      <c r="C84" s="2"/>
      <c r="D84" s="2"/>
      <c r="E84" s="2"/>
      <c r="F84" s="2"/>
      <c r="G84" s="2"/>
      <c r="H84" s="2"/>
      <c r="I84" s="2" t="s">
        <v>50</v>
      </c>
      <c r="J84" s="19">
        <f>'Berekening rekenvolumes'!P81</f>
        <v>5.666666666666667</v>
      </c>
    </row>
    <row r="85" spans="2:10">
      <c r="B85" s="2" t="s">
        <v>78</v>
      </c>
      <c r="C85" s="2"/>
      <c r="D85" s="2"/>
      <c r="E85" s="2"/>
      <c r="F85" s="2"/>
      <c r="G85" s="2"/>
      <c r="H85" s="2"/>
      <c r="I85" s="2" t="s">
        <v>50</v>
      </c>
      <c r="J85" s="19">
        <f>'Berekening rekenvolumes'!P82</f>
        <v>5.333333333333333</v>
      </c>
    </row>
    <row r="86" spans="2:10">
      <c r="B86" s="2" t="s">
        <v>79</v>
      </c>
      <c r="C86" s="2"/>
      <c r="D86" s="2"/>
      <c r="E86" s="2"/>
      <c r="F86" s="2"/>
      <c r="G86" s="2"/>
      <c r="H86" s="2"/>
      <c r="I86" s="2" t="s">
        <v>50</v>
      </c>
      <c r="J86" s="19">
        <f>'Berekening rekenvolumes'!P83</f>
        <v>3</v>
      </c>
    </row>
    <row r="87" spans="2:10">
      <c r="B87" s="2"/>
      <c r="C87" s="2"/>
      <c r="D87" s="2"/>
      <c r="E87" s="2"/>
      <c r="F87" s="2"/>
      <c r="G87" s="2"/>
      <c r="H87" s="2"/>
      <c r="I87" s="2"/>
      <c r="J87" s="11"/>
    </row>
    <row r="88" spans="2:10">
      <c r="B88" s="10" t="s">
        <v>80</v>
      </c>
      <c r="C88" s="2"/>
      <c r="D88" s="2"/>
      <c r="E88" s="2"/>
      <c r="F88" s="2"/>
      <c r="G88" s="2"/>
      <c r="H88" s="2"/>
      <c r="I88" s="2"/>
      <c r="J88" s="11"/>
    </row>
    <row r="89" spans="2:10">
      <c r="B89" s="2" t="s">
        <v>76</v>
      </c>
      <c r="C89" s="2"/>
      <c r="D89" s="2"/>
      <c r="E89" s="2"/>
      <c r="F89" s="2"/>
      <c r="G89" s="2"/>
      <c r="H89" s="2"/>
      <c r="I89" s="2" t="s">
        <v>50</v>
      </c>
      <c r="J89" s="19">
        <f>'Berekening rekenvolumes'!P86</f>
        <v>0</v>
      </c>
    </row>
    <row r="90" spans="2:10">
      <c r="B90" s="2" t="s">
        <v>77</v>
      </c>
      <c r="C90" s="2"/>
      <c r="D90" s="2"/>
      <c r="E90" s="2"/>
      <c r="F90" s="2"/>
      <c r="G90" s="2"/>
      <c r="H90" s="2"/>
      <c r="I90" s="2" t="s">
        <v>50</v>
      </c>
      <c r="J90" s="19">
        <f>'Berekening rekenvolumes'!P87</f>
        <v>0</v>
      </c>
    </row>
    <row r="91" spans="2:10">
      <c r="B91" s="2" t="s">
        <v>78</v>
      </c>
      <c r="C91" s="2"/>
      <c r="D91" s="2"/>
      <c r="E91" s="2"/>
      <c r="F91" s="2"/>
      <c r="G91" s="2"/>
      <c r="H91" s="2"/>
      <c r="I91" s="2" t="s">
        <v>50</v>
      </c>
      <c r="J91" s="19">
        <f>'Berekening rekenvolumes'!P88</f>
        <v>0</v>
      </c>
    </row>
    <row r="92" spans="2:10">
      <c r="B92" s="2" t="s">
        <v>79</v>
      </c>
      <c r="C92" s="2"/>
      <c r="D92" s="2"/>
      <c r="E92" s="2"/>
      <c r="F92" s="2"/>
      <c r="G92" s="2"/>
      <c r="H92" s="2"/>
      <c r="I92" s="2" t="s">
        <v>50</v>
      </c>
      <c r="J92" s="19">
        <f>'Berekening rekenvolumes'!P89</f>
        <v>0</v>
      </c>
    </row>
    <row r="93" spans="2:10">
      <c r="B93" s="2"/>
      <c r="C93" s="2"/>
      <c r="D93" s="2"/>
      <c r="E93" s="2"/>
      <c r="F93" s="2"/>
      <c r="G93" s="2"/>
      <c r="H93" s="2"/>
      <c r="I93" s="2"/>
      <c r="J93" s="11"/>
    </row>
    <row r="94" spans="2:10">
      <c r="B94" s="2"/>
      <c r="C94" s="2"/>
      <c r="D94" s="2"/>
      <c r="E94" s="2"/>
      <c r="F94" s="2"/>
      <c r="G94" s="2"/>
      <c r="H94" s="2"/>
      <c r="I94" s="2"/>
      <c r="J94" s="11"/>
    </row>
    <row r="95" spans="2:10">
      <c r="B95" s="2"/>
      <c r="C95" s="2"/>
      <c r="D95" s="2"/>
      <c r="E95" s="2"/>
      <c r="F95" s="2"/>
      <c r="G95" s="2"/>
      <c r="H95" s="2"/>
      <c r="I95" s="2"/>
      <c r="J95" s="11"/>
    </row>
    <row r="96" spans="2:10">
      <c r="B96" s="10" t="s">
        <v>95</v>
      </c>
      <c r="C96" s="2"/>
      <c r="D96" s="2"/>
      <c r="E96" s="2"/>
      <c r="F96" s="2"/>
      <c r="G96" s="2"/>
      <c r="H96" s="2"/>
      <c r="I96" s="2"/>
      <c r="J96" s="11"/>
    </row>
    <row r="97" spans="2:10">
      <c r="B97" s="2"/>
      <c r="C97" s="2"/>
      <c r="D97" s="2"/>
      <c r="E97" s="2"/>
      <c r="F97" s="2"/>
      <c r="G97" s="2"/>
      <c r="H97" s="2"/>
      <c r="I97" s="2"/>
      <c r="J97" s="11"/>
    </row>
    <row r="98" spans="2:10">
      <c r="B98" s="10" t="s">
        <v>75</v>
      </c>
      <c r="C98" s="2"/>
      <c r="D98" s="2"/>
      <c r="E98" s="2"/>
      <c r="F98" s="2"/>
      <c r="G98" s="2"/>
      <c r="H98" s="2"/>
      <c r="I98" s="2"/>
      <c r="J98" s="11"/>
    </row>
    <row r="99" spans="2:10">
      <c r="B99" s="2" t="s">
        <v>76</v>
      </c>
      <c r="C99" s="2"/>
      <c r="D99" s="2"/>
      <c r="E99" s="2"/>
      <c r="F99" s="2"/>
      <c r="G99" s="2"/>
      <c r="H99" s="2"/>
      <c r="I99" s="2" t="s">
        <v>50</v>
      </c>
      <c r="J99" s="19">
        <f>'Berekening rekenvolumes'!P96</f>
        <v>1383.3333333333333</v>
      </c>
    </row>
    <row r="100" spans="2:10">
      <c r="B100" s="2" t="s">
        <v>77</v>
      </c>
      <c r="C100" s="2"/>
      <c r="D100" s="2"/>
      <c r="E100" s="2"/>
      <c r="F100" s="2"/>
      <c r="G100" s="2"/>
      <c r="H100" s="2"/>
      <c r="I100" s="2" t="s">
        <v>50</v>
      </c>
      <c r="J100" s="19">
        <f>'Berekening rekenvolumes'!P97</f>
        <v>140</v>
      </c>
    </row>
    <row r="101" spans="2:10">
      <c r="B101" s="2" t="s">
        <v>78</v>
      </c>
      <c r="C101" s="2"/>
      <c r="D101" s="2"/>
      <c r="E101" s="2"/>
      <c r="F101" s="2"/>
      <c r="G101" s="2"/>
      <c r="H101" s="2"/>
      <c r="I101" s="2" t="s">
        <v>50</v>
      </c>
      <c r="J101" s="19">
        <f>'Berekening rekenvolumes'!P98</f>
        <v>69.333333333333329</v>
      </c>
    </row>
    <row r="102" spans="2:10">
      <c r="B102" s="2" t="s">
        <v>79</v>
      </c>
      <c r="C102" s="2"/>
      <c r="D102" s="2"/>
      <c r="E102" s="2"/>
      <c r="F102" s="2"/>
      <c r="G102" s="2"/>
      <c r="H102" s="2"/>
      <c r="I102" s="2" t="s">
        <v>50</v>
      </c>
      <c r="J102" s="19">
        <f>'Berekening rekenvolumes'!P99</f>
        <v>51</v>
      </c>
    </row>
    <row r="103" spans="2:10">
      <c r="B103" s="2"/>
      <c r="C103" s="2"/>
      <c r="D103" s="2"/>
      <c r="E103" s="2"/>
      <c r="F103" s="2"/>
      <c r="G103" s="2"/>
      <c r="H103" s="2"/>
      <c r="I103" s="2"/>
      <c r="J103" s="11"/>
    </row>
    <row r="104" spans="2:10">
      <c r="B104" s="10" t="s">
        <v>80</v>
      </c>
      <c r="C104" s="2"/>
      <c r="D104" s="2"/>
      <c r="E104" s="2"/>
      <c r="F104" s="2"/>
      <c r="G104" s="2"/>
      <c r="H104" s="2"/>
      <c r="I104" s="2"/>
      <c r="J104" s="11"/>
    </row>
    <row r="105" spans="2:10">
      <c r="B105" s="2" t="s">
        <v>76</v>
      </c>
      <c r="C105" s="2"/>
      <c r="D105" s="2"/>
      <c r="E105" s="2"/>
      <c r="F105" s="2"/>
      <c r="G105" s="2"/>
      <c r="H105" s="2"/>
      <c r="I105" s="2" t="s">
        <v>50</v>
      </c>
      <c r="J105" s="19">
        <f>'Berekening rekenvolumes'!P102</f>
        <v>0</v>
      </c>
    </row>
    <row r="106" spans="2:10">
      <c r="B106" s="2" t="s">
        <v>77</v>
      </c>
      <c r="C106" s="2"/>
      <c r="D106" s="2"/>
      <c r="E106" s="2"/>
      <c r="F106" s="2"/>
      <c r="G106" s="2"/>
      <c r="H106" s="2"/>
      <c r="I106" s="2" t="s">
        <v>50</v>
      </c>
      <c r="J106" s="19">
        <f>'Berekening rekenvolumes'!P103</f>
        <v>0</v>
      </c>
    </row>
    <row r="107" spans="2:10">
      <c r="B107" s="2" t="s">
        <v>78</v>
      </c>
      <c r="C107" s="2"/>
      <c r="D107" s="2"/>
      <c r="E107" s="2"/>
      <c r="F107" s="2"/>
      <c r="G107" s="2"/>
      <c r="H107" s="2"/>
      <c r="I107" s="2" t="s">
        <v>50</v>
      </c>
      <c r="J107" s="19">
        <f>'Berekening rekenvolumes'!P104</f>
        <v>0</v>
      </c>
    </row>
    <row r="108" spans="2:10">
      <c r="B108" s="2" t="s">
        <v>79</v>
      </c>
      <c r="C108" s="2"/>
      <c r="D108" s="2"/>
      <c r="E108" s="2"/>
      <c r="F108" s="2"/>
      <c r="G108" s="2"/>
      <c r="H108" s="2"/>
      <c r="I108" s="2" t="s">
        <v>50</v>
      </c>
      <c r="J108" s="19">
        <f>'Berekening rekenvolumes'!P105</f>
        <v>0</v>
      </c>
    </row>
    <row r="109" spans="2:10">
      <c r="B109" s="2"/>
      <c r="C109" s="2"/>
      <c r="D109" s="2"/>
      <c r="E109" s="2"/>
      <c r="F109" s="2"/>
      <c r="G109" s="2"/>
      <c r="H109" s="2"/>
      <c r="I109" s="2"/>
      <c r="J109" s="11"/>
    </row>
    <row r="110" spans="2:10">
      <c r="B110" s="2"/>
      <c r="C110" s="2"/>
      <c r="D110" s="2"/>
      <c r="E110" s="2"/>
      <c r="F110" s="2"/>
      <c r="G110" s="2"/>
      <c r="H110" s="2"/>
      <c r="I110" s="2"/>
      <c r="J110" s="11"/>
    </row>
    <row r="111" spans="2:10">
      <c r="B111" s="2"/>
      <c r="C111" s="2"/>
      <c r="D111" s="2"/>
      <c r="E111" s="2"/>
      <c r="F111" s="2"/>
      <c r="G111" s="2"/>
      <c r="H111" s="2"/>
      <c r="I111" s="2"/>
      <c r="J111" s="11"/>
    </row>
    <row r="112" spans="2:10">
      <c r="B112" s="10" t="s">
        <v>96</v>
      </c>
      <c r="C112" s="2"/>
      <c r="D112" s="2"/>
      <c r="E112" s="2"/>
      <c r="F112" s="2"/>
      <c r="G112" s="2"/>
      <c r="H112" s="2"/>
      <c r="I112" s="2"/>
      <c r="J112" s="11"/>
    </row>
    <row r="113" spans="2:10">
      <c r="B113" s="2"/>
      <c r="C113" s="2"/>
      <c r="D113" s="2"/>
      <c r="E113" s="2"/>
      <c r="F113" s="2"/>
      <c r="G113" s="2"/>
      <c r="H113" s="2"/>
      <c r="I113" s="2"/>
      <c r="J113" s="11"/>
    </row>
    <row r="114" spans="2:10">
      <c r="B114" s="10" t="s">
        <v>75</v>
      </c>
      <c r="C114" s="2"/>
      <c r="D114" s="2"/>
      <c r="E114" s="2"/>
      <c r="F114" s="2"/>
      <c r="G114" s="2"/>
      <c r="H114" s="2"/>
      <c r="I114" s="2"/>
      <c r="J114" s="11"/>
    </row>
    <row r="115" spans="2:10">
      <c r="B115" s="2" t="s">
        <v>84</v>
      </c>
      <c r="C115" s="2"/>
      <c r="D115" s="2"/>
      <c r="E115" s="2"/>
      <c r="F115" s="2"/>
      <c r="G115" s="2"/>
      <c r="H115" s="2"/>
      <c r="I115" s="2" t="s">
        <v>50</v>
      </c>
      <c r="J115" s="19">
        <f>'Berekening rekenvolumes'!P112</f>
        <v>2</v>
      </c>
    </row>
    <row r="116" spans="2:10">
      <c r="B116" s="2" t="s">
        <v>85</v>
      </c>
      <c r="C116" s="2"/>
      <c r="D116" s="2"/>
      <c r="E116" s="2"/>
      <c r="F116" s="2"/>
      <c r="G116" s="2"/>
      <c r="H116" s="2"/>
      <c r="I116" s="2" t="s">
        <v>50</v>
      </c>
      <c r="J116" s="19">
        <f>'Berekening rekenvolumes'!P113</f>
        <v>1.6666666666666667</v>
      </c>
    </row>
    <row r="117" spans="2:10">
      <c r="B117" s="2" t="s">
        <v>86</v>
      </c>
      <c r="C117" s="2"/>
      <c r="D117" s="2"/>
      <c r="E117" s="2"/>
      <c r="F117" s="2"/>
      <c r="G117" s="2"/>
      <c r="H117" s="2"/>
      <c r="I117" s="2" t="s">
        <v>50</v>
      </c>
      <c r="J117" s="19">
        <f>'Berekening rekenvolumes'!P114</f>
        <v>0.33333333333333331</v>
      </c>
    </row>
    <row r="118" spans="2:10">
      <c r="B118" s="2" t="s">
        <v>87</v>
      </c>
      <c r="C118" s="2"/>
      <c r="D118" s="2"/>
      <c r="E118" s="2"/>
      <c r="F118" s="2"/>
      <c r="G118" s="2"/>
      <c r="H118" s="2"/>
      <c r="I118" s="2" t="s">
        <v>50</v>
      </c>
      <c r="J118" s="19">
        <f>'Berekening rekenvolumes'!P115</f>
        <v>0</v>
      </c>
    </row>
    <row r="119" spans="2:10">
      <c r="B119" s="2" t="s">
        <v>88</v>
      </c>
      <c r="C119" s="2"/>
      <c r="D119" s="2"/>
      <c r="E119" s="2"/>
      <c r="F119" s="2"/>
      <c r="G119" s="2"/>
      <c r="H119" s="2"/>
      <c r="I119" s="2" t="s">
        <v>50</v>
      </c>
      <c r="J119" s="19">
        <f>'Berekening rekenvolumes'!P116</f>
        <v>0</v>
      </c>
    </row>
    <row r="120" spans="2:10">
      <c r="B120" s="2" t="s">
        <v>89</v>
      </c>
      <c r="C120" s="2"/>
      <c r="D120" s="2"/>
      <c r="E120" s="2"/>
      <c r="F120" s="2"/>
      <c r="G120" s="2"/>
      <c r="H120" s="2"/>
      <c r="I120" s="2" t="s">
        <v>50</v>
      </c>
      <c r="J120" s="19">
        <f>'Berekening rekenvolumes'!P117</f>
        <v>0</v>
      </c>
    </row>
    <row r="121" spans="2:10">
      <c r="B121" s="2" t="s">
        <v>90</v>
      </c>
      <c r="C121" s="2"/>
      <c r="D121" s="2"/>
      <c r="E121" s="2"/>
      <c r="F121" s="2"/>
      <c r="G121" s="2"/>
      <c r="H121" s="2"/>
      <c r="I121" s="2" t="s">
        <v>50</v>
      </c>
      <c r="J121" s="19">
        <f>'Berekening rekenvolumes'!P118</f>
        <v>0</v>
      </c>
    </row>
    <row r="122" spans="2:10">
      <c r="B122" s="2" t="s">
        <v>91</v>
      </c>
      <c r="C122" s="2"/>
      <c r="D122" s="2"/>
      <c r="E122" s="2"/>
      <c r="F122" s="2"/>
      <c r="G122" s="2"/>
      <c r="H122" s="2"/>
      <c r="I122" s="2" t="s">
        <v>50</v>
      </c>
      <c r="J122" s="19">
        <f>'Berekening rekenvolumes'!P119</f>
        <v>0</v>
      </c>
    </row>
    <row r="123" spans="2:10">
      <c r="B123" s="2" t="s">
        <v>92</v>
      </c>
      <c r="C123" s="2"/>
      <c r="D123" s="2"/>
      <c r="E123" s="2"/>
      <c r="F123" s="2"/>
      <c r="G123" s="2"/>
      <c r="H123" s="2"/>
      <c r="I123" s="2" t="s">
        <v>50</v>
      </c>
      <c r="J123" s="19">
        <f>'Berekening rekenvolumes'!P120</f>
        <v>0</v>
      </c>
    </row>
    <row r="124" spans="2:10">
      <c r="B124" s="2" t="s">
        <v>93</v>
      </c>
      <c r="C124" s="2"/>
      <c r="D124" s="2"/>
      <c r="E124" s="2"/>
      <c r="F124" s="2"/>
      <c r="G124" s="2"/>
      <c r="H124" s="2"/>
      <c r="I124" s="2" t="s">
        <v>50</v>
      </c>
      <c r="J124" s="19">
        <f>'Berekening rekenvolumes'!P121</f>
        <v>0</v>
      </c>
    </row>
    <row r="125" spans="2:10">
      <c r="B125" s="2"/>
      <c r="C125" s="2"/>
      <c r="D125" s="2"/>
      <c r="E125" s="2"/>
      <c r="F125" s="2"/>
      <c r="G125" s="2"/>
      <c r="H125" s="2"/>
      <c r="I125" s="2"/>
      <c r="J125" s="11"/>
    </row>
    <row r="126" spans="2:10">
      <c r="B126" s="10" t="s">
        <v>80</v>
      </c>
      <c r="C126" s="2"/>
      <c r="D126" s="2"/>
      <c r="E126" s="2"/>
      <c r="F126" s="2"/>
      <c r="G126" s="2"/>
      <c r="H126" s="2"/>
      <c r="I126" s="2"/>
      <c r="J126" s="11"/>
    </row>
    <row r="127" spans="2:10">
      <c r="B127" s="2" t="s">
        <v>84</v>
      </c>
      <c r="C127" s="2"/>
      <c r="D127" s="2"/>
      <c r="E127" s="2"/>
      <c r="F127" s="2"/>
      <c r="G127" s="2"/>
      <c r="H127" s="2"/>
      <c r="I127" s="2" t="s">
        <v>50</v>
      </c>
      <c r="J127" s="19">
        <f>'Berekening rekenvolumes'!P124</f>
        <v>0</v>
      </c>
    </row>
    <row r="128" spans="2:10">
      <c r="B128" s="2" t="s">
        <v>85</v>
      </c>
      <c r="C128" s="2"/>
      <c r="D128" s="2"/>
      <c r="E128" s="2"/>
      <c r="F128" s="2"/>
      <c r="G128" s="2"/>
      <c r="H128" s="2"/>
      <c r="I128" s="2" t="s">
        <v>50</v>
      </c>
      <c r="J128" s="19">
        <f>'Berekening rekenvolumes'!P125</f>
        <v>0</v>
      </c>
    </row>
    <row r="129" spans="2:10">
      <c r="B129" s="2" t="s">
        <v>86</v>
      </c>
      <c r="C129" s="2"/>
      <c r="D129" s="2"/>
      <c r="E129" s="2"/>
      <c r="F129" s="2"/>
      <c r="G129" s="2"/>
      <c r="H129" s="2"/>
      <c r="I129" s="2" t="s">
        <v>50</v>
      </c>
      <c r="J129" s="19">
        <f>'Berekening rekenvolumes'!P126</f>
        <v>0.66666666666666663</v>
      </c>
    </row>
    <row r="130" spans="2:10">
      <c r="B130" s="2" t="s">
        <v>87</v>
      </c>
      <c r="C130" s="2"/>
      <c r="D130" s="2"/>
      <c r="E130" s="2"/>
      <c r="F130" s="2"/>
      <c r="G130" s="2"/>
      <c r="H130" s="2"/>
      <c r="I130" s="2" t="s">
        <v>50</v>
      </c>
      <c r="J130" s="19">
        <f>'Berekening rekenvolumes'!P127</f>
        <v>0.33333333333333331</v>
      </c>
    </row>
    <row r="131" spans="2:10">
      <c r="B131" s="2" t="s">
        <v>88</v>
      </c>
      <c r="C131" s="2"/>
      <c r="D131" s="2"/>
      <c r="E131" s="2"/>
      <c r="F131" s="2"/>
      <c r="G131" s="2"/>
      <c r="H131" s="2"/>
      <c r="I131" s="2" t="s">
        <v>50</v>
      </c>
      <c r="J131" s="19">
        <f>'Berekening rekenvolumes'!P128</f>
        <v>0</v>
      </c>
    </row>
    <row r="132" spans="2:10">
      <c r="B132" s="2" t="s">
        <v>89</v>
      </c>
      <c r="C132" s="2"/>
      <c r="D132" s="2"/>
      <c r="E132" s="2"/>
      <c r="F132" s="2"/>
      <c r="G132" s="2"/>
      <c r="H132" s="2"/>
      <c r="I132" s="2" t="s">
        <v>50</v>
      </c>
      <c r="J132" s="19">
        <f>'Berekening rekenvolumes'!P129</f>
        <v>0</v>
      </c>
    </row>
    <row r="133" spans="2:10">
      <c r="B133" s="2" t="s">
        <v>90</v>
      </c>
      <c r="C133" s="2"/>
      <c r="D133" s="2"/>
      <c r="E133" s="2"/>
      <c r="F133" s="2"/>
      <c r="G133" s="2"/>
      <c r="H133" s="2"/>
      <c r="I133" s="2" t="s">
        <v>50</v>
      </c>
      <c r="J133" s="19">
        <f>'Berekening rekenvolumes'!P130</f>
        <v>0</v>
      </c>
    </row>
    <row r="134" spans="2:10">
      <c r="B134" s="2" t="s">
        <v>91</v>
      </c>
      <c r="C134" s="2"/>
      <c r="D134" s="2"/>
      <c r="E134" s="2"/>
      <c r="F134" s="2"/>
      <c r="G134" s="2"/>
      <c r="H134" s="2"/>
      <c r="I134" s="2" t="s">
        <v>50</v>
      </c>
      <c r="J134" s="19">
        <f>'Berekening rekenvolumes'!P131</f>
        <v>0</v>
      </c>
    </row>
    <row r="135" spans="2:10">
      <c r="B135" s="2" t="s">
        <v>92</v>
      </c>
      <c r="C135" s="2"/>
      <c r="D135" s="2"/>
      <c r="E135" s="2"/>
      <c r="F135" s="2"/>
      <c r="G135" s="2"/>
      <c r="H135" s="2"/>
      <c r="I135" s="2" t="s">
        <v>50</v>
      </c>
      <c r="J135" s="19">
        <f>'Berekening rekenvolumes'!P132</f>
        <v>0</v>
      </c>
    </row>
    <row r="136" spans="2:10">
      <c r="B136" s="2" t="s">
        <v>93</v>
      </c>
      <c r="C136" s="2"/>
      <c r="D136" s="2"/>
      <c r="E136" s="2"/>
      <c r="F136" s="2"/>
      <c r="G136" s="2"/>
      <c r="H136" s="2"/>
      <c r="I136" s="2" t="s">
        <v>50</v>
      </c>
      <c r="J136" s="19">
        <f>'Berekening rekenvolumes'!P133</f>
        <v>0</v>
      </c>
    </row>
    <row r="138" spans="2:10">
      <c r="B138" s="10" t="s">
        <v>81</v>
      </c>
      <c r="C138" s="2"/>
      <c r="D138" s="2"/>
      <c r="E138" s="2"/>
      <c r="F138" s="2"/>
      <c r="G138" s="2"/>
      <c r="H138" s="2"/>
      <c r="I138" s="2"/>
      <c r="J138" s="11"/>
    </row>
    <row r="139" spans="2:10">
      <c r="B139" s="2" t="s">
        <v>285</v>
      </c>
      <c r="C139" s="2"/>
      <c r="D139" s="2"/>
      <c r="E139" s="2"/>
      <c r="F139" s="2"/>
      <c r="G139" s="2"/>
      <c r="H139" s="2"/>
      <c r="I139" s="2" t="s">
        <v>50</v>
      </c>
      <c r="J139" s="31"/>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tabColor rgb="FFCCFFFF"/>
  </sheetPr>
  <dimension ref="B1:J139"/>
  <sheetViews>
    <sheetView showGridLines="0" zoomScale="85" zoomScaleNormal="85" workbookViewId="0"/>
  </sheetViews>
  <sheetFormatPr defaultRowHeight="14.25"/>
  <cols>
    <col min="1" max="1" width="3.7109375" style="86" customWidth="1"/>
    <col min="2" max="2" width="22.28515625" style="86" customWidth="1"/>
    <col min="3" max="9" width="9.140625" style="86"/>
    <col min="10" max="10" width="22.5703125" style="86" bestFit="1" customWidth="1"/>
    <col min="11" max="16384" width="9.140625" style="86"/>
  </cols>
  <sheetData>
    <row r="1" spans="2:10">
      <c r="B1" s="2" t="s">
        <v>288</v>
      </c>
      <c r="C1" s="2"/>
      <c r="D1" s="2"/>
      <c r="E1" s="2"/>
      <c r="F1" s="2"/>
      <c r="G1" s="2"/>
      <c r="H1" s="2"/>
      <c r="I1" s="2"/>
      <c r="J1" s="11"/>
    </row>
    <row r="2" spans="2:10">
      <c r="G2" s="2"/>
      <c r="H2" s="2"/>
      <c r="I2" s="2"/>
      <c r="J2" s="11"/>
    </row>
    <row r="3" spans="2:10" s="7" customFormat="1" ht="15.75">
      <c r="B3" s="7" t="s">
        <v>268</v>
      </c>
      <c r="C3" s="7" t="s">
        <v>4</v>
      </c>
    </row>
    <row r="4" spans="2:10">
      <c r="C4" s="2"/>
      <c r="D4" s="2"/>
      <c r="E4" s="2"/>
      <c r="F4" s="2"/>
      <c r="G4" s="2"/>
      <c r="H4" s="2"/>
      <c r="I4" s="2"/>
      <c r="J4" s="11"/>
    </row>
    <row r="5" spans="2:10">
      <c r="B5" s="2" t="str">
        <f>"Dit blad geeft een overzicht van de rekenvolumes van de regionale netbeheerder "&amp;C3&amp;" voor de jaren 2017-2021"</f>
        <v>Dit blad geeft een overzicht van de rekenvolumes van de regionale netbeheerder Stedin voor de jaren 2017-2021</v>
      </c>
      <c r="C5" s="2"/>
      <c r="D5" s="2"/>
      <c r="E5" s="2"/>
      <c r="F5" s="2"/>
      <c r="G5" s="2"/>
      <c r="H5" s="2"/>
      <c r="I5" s="2"/>
      <c r="J5" s="11"/>
    </row>
    <row r="6" spans="2:10">
      <c r="B6" s="2"/>
      <c r="C6" s="2"/>
      <c r="D6" s="2"/>
      <c r="E6" s="2"/>
      <c r="F6" s="2"/>
      <c r="G6" s="2"/>
      <c r="H6" s="2"/>
      <c r="I6" s="2"/>
      <c r="J6" s="11"/>
    </row>
    <row r="7" spans="2:10">
      <c r="B7" s="2"/>
      <c r="C7" s="2"/>
      <c r="D7" s="2"/>
      <c r="E7" s="2"/>
      <c r="F7" s="2"/>
      <c r="G7" s="2"/>
      <c r="H7" s="2"/>
      <c r="I7" s="2"/>
      <c r="J7" s="11"/>
    </row>
    <row r="8" spans="2:10" s="5" customFormat="1" ht="12.75">
      <c r="I8" s="5" t="s">
        <v>0</v>
      </c>
      <c r="J8" s="5" t="str">
        <f>"Rekenvolume "&amp;C3</f>
        <v>Rekenvolume Stedin</v>
      </c>
    </row>
    <row r="9" spans="2:10">
      <c r="B9" s="2"/>
      <c r="C9" s="2"/>
      <c r="D9" s="2"/>
      <c r="E9" s="2"/>
      <c r="F9" s="2"/>
      <c r="G9" s="2"/>
      <c r="H9" s="2"/>
      <c r="I9" s="2"/>
      <c r="J9" s="11"/>
    </row>
    <row r="10" spans="2:10" s="5" customFormat="1" ht="12.75">
      <c r="B10" s="5" t="s">
        <v>109</v>
      </c>
      <c r="I10" s="5" t="s">
        <v>0</v>
      </c>
      <c r="J10" s="5" t="str">
        <f>J8</f>
        <v>Rekenvolume Stedin</v>
      </c>
    </row>
    <row r="11" spans="2:10">
      <c r="B11" s="2"/>
      <c r="C11" s="2"/>
      <c r="D11" s="2"/>
      <c r="E11" s="2"/>
      <c r="F11" s="2"/>
      <c r="G11" s="2"/>
      <c r="H11" s="2"/>
      <c r="I11" s="2"/>
      <c r="J11" s="11"/>
    </row>
    <row r="12" spans="2:10">
      <c r="B12" s="10" t="s">
        <v>53</v>
      </c>
      <c r="C12" s="2"/>
      <c r="D12" s="2"/>
      <c r="E12" s="2"/>
      <c r="F12" s="2"/>
      <c r="G12" s="2"/>
      <c r="H12" s="2"/>
      <c r="I12" s="2"/>
      <c r="J12" s="11"/>
    </row>
    <row r="13" spans="2:10">
      <c r="B13" s="2" t="s">
        <v>54</v>
      </c>
      <c r="C13" s="2"/>
      <c r="D13" s="2"/>
      <c r="E13" s="2"/>
      <c r="F13" s="2"/>
      <c r="G13" s="2"/>
      <c r="H13" s="2"/>
      <c r="I13" s="2" t="s">
        <v>50</v>
      </c>
      <c r="J13" s="19">
        <f>'Berekening rekenvolumes'!Q13</f>
        <v>1902931.3806275316</v>
      </c>
    </row>
    <row r="14" spans="2:10">
      <c r="B14" s="2" t="s">
        <v>55</v>
      </c>
      <c r="C14" s="2"/>
      <c r="D14" s="2"/>
      <c r="E14" s="2"/>
      <c r="F14" s="2"/>
      <c r="G14" s="2"/>
      <c r="H14" s="2"/>
      <c r="I14" s="2" t="s">
        <v>50</v>
      </c>
      <c r="J14" s="19">
        <f>'Berekening rekenvolumes'!Q14</f>
        <v>5797475.0467467392</v>
      </c>
    </row>
    <row r="15" spans="2:10">
      <c r="B15" s="2"/>
      <c r="C15" s="2"/>
      <c r="D15" s="2"/>
      <c r="E15" s="2"/>
      <c r="F15" s="2"/>
      <c r="G15" s="2"/>
      <c r="H15" s="2"/>
      <c r="I15" s="2"/>
      <c r="J15" s="11"/>
    </row>
    <row r="16" spans="2:10">
      <c r="B16" s="10" t="s">
        <v>56</v>
      </c>
      <c r="C16" s="2"/>
      <c r="D16" s="2"/>
      <c r="E16" s="2"/>
      <c r="F16" s="2"/>
      <c r="G16" s="2"/>
      <c r="H16" s="2"/>
      <c r="I16" s="2"/>
      <c r="J16" s="11"/>
    </row>
    <row r="17" spans="2:10">
      <c r="B17" s="2" t="s">
        <v>54</v>
      </c>
      <c r="C17" s="2"/>
      <c r="D17" s="2"/>
      <c r="E17" s="2"/>
      <c r="F17" s="2"/>
      <c r="G17" s="2"/>
      <c r="H17" s="2"/>
      <c r="I17" s="2" t="s">
        <v>50</v>
      </c>
      <c r="J17" s="19">
        <f>'Berekening rekenvolumes'!Q17</f>
        <v>7637.1076178644071</v>
      </c>
    </row>
    <row r="18" spans="2:10">
      <c r="B18" s="2" t="s">
        <v>55</v>
      </c>
      <c r="C18" s="2"/>
      <c r="D18" s="2"/>
      <c r="E18" s="2"/>
      <c r="F18" s="2"/>
      <c r="G18" s="2"/>
      <c r="H18" s="2"/>
      <c r="I18" s="2" t="s">
        <v>50</v>
      </c>
      <c r="J18" s="19">
        <f>'Berekening rekenvolumes'!Q18</f>
        <v>601755.68382204976</v>
      </c>
    </row>
    <row r="19" spans="2:10">
      <c r="B19" s="2"/>
      <c r="C19" s="2"/>
      <c r="D19" s="2"/>
      <c r="E19" s="2"/>
      <c r="F19" s="2"/>
      <c r="G19" s="2"/>
      <c r="H19" s="2"/>
      <c r="I19" s="2"/>
    </row>
    <row r="20" spans="2:10">
      <c r="B20" s="10" t="s">
        <v>57</v>
      </c>
      <c r="C20" s="2"/>
      <c r="D20" s="2"/>
      <c r="E20" s="2"/>
      <c r="F20" s="2"/>
      <c r="G20" s="2"/>
      <c r="H20" s="2"/>
      <c r="I20" s="2"/>
    </row>
    <row r="21" spans="2:10">
      <c r="B21" s="2" t="s">
        <v>54</v>
      </c>
      <c r="C21" s="2"/>
      <c r="D21" s="2"/>
      <c r="E21" s="2"/>
      <c r="F21" s="2"/>
      <c r="G21" s="2"/>
      <c r="H21" s="2"/>
      <c r="I21" s="2" t="s">
        <v>50</v>
      </c>
      <c r="J21" s="19">
        <f>'Berekening rekenvolumes'!Q21</f>
        <v>2096.4168484848487</v>
      </c>
    </row>
    <row r="22" spans="2:10">
      <c r="B22" s="2" t="s">
        <v>58</v>
      </c>
      <c r="C22" s="2"/>
      <c r="D22" s="2"/>
      <c r="E22" s="2"/>
      <c r="F22" s="2"/>
      <c r="G22" s="2"/>
      <c r="H22" s="2"/>
      <c r="I22" s="2" t="s">
        <v>50</v>
      </c>
      <c r="J22" s="19">
        <f>'Berekening rekenvolumes'!Q22</f>
        <v>0</v>
      </c>
    </row>
    <row r="23" spans="2:10">
      <c r="B23" s="2" t="s">
        <v>59</v>
      </c>
      <c r="C23" s="2"/>
      <c r="D23" s="2"/>
      <c r="E23" s="2"/>
      <c r="F23" s="2"/>
      <c r="G23" s="2"/>
      <c r="H23" s="2"/>
      <c r="I23" s="2" t="s">
        <v>50</v>
      </c>
      <c r="J23" s="19">
        <f>'Berekening rekenvolumes'!Q23</f>
        <v>0</v>
      </c>
    </row>
    <row r="24" spans="2:10">
      <c r="B24" s="2" t="s">
        <v>60</v>
      </c>
      <c r="C24" s="2"/>
      <c r="D24" s="2"/>
      <c r="E24" s="2"/>
      <c r="F24" s="2"/>
      <c r="G24" s="2"/>
      <c r="H24" s="2"/>
      <c r="I24" s="2" t="s">
        <v>50</v>
      </c>
      <c r="J24" s="19">
        <f>'Berekening rekenvolumes'!Q24</f>
        <v>644211.21631565655</v>
      </c>
    </row>
    <row r="25" spans="2:10">
      <c r="B25" s="2" t="s">
        <v>61</v>
      </c>
      <c r="C25" s="2"/>
      <c r="D25" s="2"/>
      <c r="E25" s="2"/>
      <c r="F25" s="2"/>
      <c r="G25" s="2"/>
      <c r="H25" s="2"/>
      <c r="I25" s="2" t="s">
        <v>50</v>
      </c>
      <c r="J25" s="4">
        <f>'Berekening rekenvolumes'!Q25</f>
        <v>644211.21631565655</v>
      </c>
    </row>
    <row r="26" spans="2:10">
      <c r="B26" s="2"/>
      <c r="C26" s="2"/>
      <c r="D26" s="2"/>
      <c r="E26" s="2"/>
      <c r="F26" s="2"/>
      <c r="G26" s="2"/>
      <c r="H26" s="2"/>
      <c r="I26" s="2"/>
      <c r="J26" s="11"/>
    </row>
    <row r="27" spans="2:10">
      <c r="B27" s="10" t="s">
        <v>280</v>
      </c>
      <c r="C27" s="2"/>
      <c r="D27" s="2"/>
      <c r="E27" s="2"/>
      <c r="F27" s="2"/>
      <c r="G27" s="2"/>
      <c r="H27" s="2"/>
      <c r="I27" s="2"/>
      <c r="J27" s="11"/>
    </row>
    <row r="28" spans="2:10">
      <c r="B28" s="2" t="s">
        <v>54</v>
      </c>
      <c r="C28" s="2"/>
      <c r="D28" s="2"/>
      <c r="E28" s="2"/>
      <c r="F28" s="2"/>
      <c r="G28" s="2"/>
      <c r="H28" s="2"/>
      <c r="I28" s="2" t="s">
        <v>50</v>
      </c>
      <c r="J28" s="31"/>
    </row>
    <row r="29" spans="2:10">
      <c r="B29" s="2" t="s">
        <v>55</v>
      </c>
      <c r="C29" s="2"/>
      <c r="D29" s="2"/>
      <c r="E29" s="2"/>
      <c r="F29" s="2"/>
      <c r="G29" s="2"/>
      <c r="H29" s="2"/>
      <c r="I29" s="2" t="s">
        <v>50</v>
      </c>
      <c r="J29" s="31"/>
    </row>
    <row r="30" spans="2:10">
      <c r="B30" s="2"/>
      <c r="C30" s="2"/>
      <c r="D30" s="2"/>
      <c r="E30" s="2"/>
      <c r="F30" s="2"/>
      <c r="G30" s="2"/>
      <c r="H30" s="2"/>
      <c r="I30" s="2"/>
      <c r="J30" s="11"/>
    </row>
    <row r="31" spans="2:10">
      <c r="B31" s="2"/>
      <c r="C31" s="2"/>
      <c r="D31" s="2"/>
      <c r="E31" s="2"/>
      <c r="F31" s="2"/>
      <c r="G31" s="2"/>
      <c r="H31" s="2"/>
      <c r="I31" s="2"/>
      <c r="J31" s="11"/>
    </row>
    <row r="32" spans="2:10" s="5" customFormat="1" ht="12.75">
      <c r="B32" s="5" t="s">
        <v>110</v>
      </c>
      <c r="I32" s="5" t="s">
        <v>0</v>
      </c>
      <c r="J32" s="5" t="str">
        <f>J8</f>
        <v>Rekenvolume Stedin</v>
      </c>
    </row>
    <row r="33" spans="2:10">
      <c r="B33" s="2"/>
      <c r="C33" s="2"/>
      <c r="D33" s="2"/>
      <c r="E33" s="2"/>
      <c r="F33" s="2"/>
      <c r="G33" s="2"/>
      <c r="H33" s="2"/>
      <c r="I33" s="2"/>
      <c r="J33" s="11"/>
    </row>
    <row r="34" spans="2:10">
      <c r="B34" s="10" t="s">
        <v>74</v>
      </c>
      <c r="C34" s="2"/>
      <c r="D34" s="2"/>
      <c r="E34" s="2"/>
      <c r="F34" s="2"/>
      <c r="G34" s="2"/>
      <c r="H34" s="2"/>
      <c r="I34" s="2"/>
      <c r="J34" s="11"/>
    </row>
    <row r="35" spans="2:10">
      <c r="B35" s="2"/>
      <c r="C35" s="2"/>
      <c r="D35" s="2"/>
      <c r="E35" s="2"/>
      <c r="F35" s="2"/>
      <c r="G35" s="2"/>
      <c r="H35" s="2"/>
      <c r="I35" s="2"/>
      <c r="J35" s="11"/>
    </row>
    <row r="36" spans="2:10">
      <c r="B36" s="10" t="s">
        <v>75</v>
      </c>
      <c r="C36" s="2"/>
      <c r="D36" s="2"/>
      <c r="E36" s="2"/>
      <c r="F36" s="2"/>
      <c r="G36" s="2"/>
      <c r="H36" s="2"/>
      <c r="I36" s="2"/>
      <c r="J36" s="11"/>
    </row>
    <row r="37" spans="2:10">
      <c r="B37" s="2" t="s">
        <v>76</v>
      </c>
      <c r="C37" s="2"/>
      <c r="D37" s="2"/>
      <c r="E37" s="2"/>
      <c r="F37" s="2"/>
      <c r="G37" s="2"/>
      <c r="H37" s="2"/>
      <c r="I37" s="2" t="s">
        <v>50</v>
      </c>
      <c r="J37" s="19">
        <f>'Berekening rekenvolumes'!Q34</f>
        <v>1874249.108571037</v>
      </c>
    </row>
    <row r="38" spans="2:10">
      <c r="B38" s="2" t="s">
        <v>77</v>
      </c>
      <c r="C38" s="2"/>
      <c r="D38" s="2"/>
      <c r="E38" s="2"/>
      <c r="F38" s="2"/>
      <c r="G38" s="2"/>
      <c r="H38" s="2"/>
      <c r="I38" s="2" t="s">
        <v>50</v>
      </c>
      <c r="J38" s="19">
        <f>'Berekening rekenvolumes'!Q35</f>
        <v>7812.5258090179377</v>
      </c>
    </row>
    <row r="39" spans="2:10">
      <c r="B39" s="2" t="s">
        <v>78</v>
      </c>
      <c r="C39" s="2"/>
      <c r="D39" s="2"/>
      <c r="E39" s="2"/>
      <c r="F39" s="2"/>
      <c r="G39" s="2"/>
      <c r="H39" s="2"/>
      <c r="I39" s="2" t="s">
        <v>50</v>
      </c>
      <c r="J39" s="19">
        <f>'Berekening rekenvolumes'!Q36</f>
        <v>14415.105312533888</v>
      </c>
    </row>
    <row r="40" spans="2:10">
      <c r="B40" s="2" t="s">
        <v>79</v>
      </c>
      <c r="C40" s="2"/>
      <c r="D40" s="2"/>
      <c r="E40" s="2"/>
      <c r="F40" s="2"/>
      <c r="G40" s="2"/>
      <c r="H40" s="2"/>
      <c r="I40" s="2" t="s">
        <v>50</v>
      </c>
      <c r="J40" s="19">
        <f>'Berekening rekenvolumes'!Q37</f>
        <v>6207.3289997825768</v>
      </c>
    </row>
    <row r="41" spans="2:10">
      <c r="B41" s="2"/>
      <c r="C41" s="2"/>
      <c r="D41" s="2"/>
      <c r="E41" s="2"/>
      <c r="F41" s="2"/>
      <c r="G41" s="2"/>
      <c r="H41" s="2"/>
      <c r="I41" s="2"/>
      <c r="J41" s="11"/>
    </row>
    <row r="42" spans="2:10">
      <c r="B42" s="10" t="s">
        <v>80</v>
      </c>
      <c r="C42" s="2"/>
      <c r="D42" s="2"/>
      <c r="E42" s="2"/>
      <c r="F42" s="2"/>
      <c r="G42" s="2"/>
      <c r="H42" s="2"/>
      <c r="I42" s="2"/>
      <c r="J42" s="11"/>
    </row>
    <row r="43" spans="2:10">
      <c r="B43" s="2" t="s">
        <v>76</v>
      </c>
      <c r="C43" s="2"/>
      <c r="D43" s="2"/>
      <c r="E43" s="2"/>
      <c r="F43" s="2"/>
      <c r="G43" s="2"/>
      <c r="H43" s="2"/>
      <c r="I43" s="2" t="s">
        <v>50</v>
      </c>
      <c r="J43" s="19">
        <f>'Berekening rekenvolumes'!Q40</f>
        <v>0</v>
      </c>
    </row>
    <row r="44" spans="2:10">
      <c r="B44" s="2" t="s">
        <v>77</v>
      </c>
      <c r="C44" s="2"/>
      <c r="D44" s="2"/>
      <c r="E44" s="2"/>
      <c r="F44" s="2"/>
      <c r="G44" s="2"/>
      <c r="H44" s="2"/>
      <c r="I44" s="2" t="s">
        <v>50</v>
      </c>
      <c r="J44" s="19">
        <f>'Berekening rekenvolumes'!Q41</f>
        <v>0</v>
      </c>
    </row>
    <row r="45" spans="2:10">
      <c r="B45" s="2" t="s">
        <v>78</v>
      </c>
      <c r="C45" s="2"/>
      <c r="D45" s="2"/>
      <c r="E45" s="2"/>
      <c r="F45" s="2"/>
      <c r="G45" s="2"/>
      <c r="H45" s="2"/>
      <c r="I45" s="2" t="s">
        <v>50</v>
      </c>
      <c r="J45" s="19">
        <f>'Berekening rekenvolumes'!Q42</f>
        <v>0</v>
      </c>
    </row>
    <row r="46" spans="2:10">
      <c r="B46" s="2" t="s">
        <v>79</v>
      </c>
      <c r="C46" s="2"/>
      <c r="D46" s="2"/>
      <c r="E46" s="2"/>
      <c r="F46" s="2"/>
      <c r="G46" s="2"/>
      <c r="H46" s="2"/>
      <c r="I46" s="2" t="s">
        <v>50</v>
      </c>
      <c r="J46" s="19">
        <f>'Berekening rekenvolumes'!Q43</f>
        <v>0</v>
      </c>
    </row>
    <row r="47" spans="2:10">
      <c r="B47" s="2"/>
      <c r="C47" s="2"/>
      <c r="D47" s="2"/>
      <c r="E47" s="2"/>
      <c r="F47" s="2"/>
      <c r="G47" s="2"/>
      <c r="H47" s="2"/>
      <c r="I47" s="2"/>
      <c r="J47" s="11"/>
    </row>
    <row r="48" spans="2:10">
      <c r="B48" s="2"/>
      <c r="C48" s="2"/>
      <c r="D48" s="2"/>
      <c r="E48" s="2"/>
      <c r="F48" s="2"/>
      <c r="G48" s="2"/>
      <c r="H48" s="2"/>
      <c r="I48" s="2"/>
      <c r="J48" s="11"/>
    </row>
    <row r="49" spans="2:10">
      <c r="B49" s="2"/>
      <c r="C49" s="2"/>
      <c r="D49" s="2"/>
      <c r="E49" s="2"/>
      <c r="F49" s="2"/>
      <c r="G49" s="2"/>
      <c r="H49" s="2"/>
      <c r="I49" s="2"/>
      <c r="J49" s="11"/>
    </row>
    <row r="50" spans="2:10">
      <c r="B50" s="10" t="s">
        <v>83</v>
      </c>
      <c r="C50" s="2"/>
      <c r="D50" s="2"/>
      <c r="E50" s="2"/>
      <c r="F50" s="2"/>
      <c r="G50" s="2"/>
      <c r="H50" s="2"/>
      <c r="I50" s="2"/>
      <c r="J50" s="11"/>
    </row>
    <row r="51" spans="2:10">
      <c r="B51" s="2"/>
      <c r="C51" s="2"/>
      <c r="D51" s="2"/>
      <c r="E51" s="2"/>
      <c r="F51" s="2"/>
      <c r="G51" s="2"/>
      <c r="H51" s="2"/>
      <c r="I51" s="2"/>
      <c r="J51" s="11"/>
    </row>
    <row r="52" spans="2:10">
      <c r="B52" s="10" t="s">
        <v>75</v>
      </c>
      <c r="C52" s="2"/>
      <c r="D52" s="2"/>
      <c r="E52" s="2"/>
      <c r="F52" s="2"/>
      <c r="G52" s="2"/>
      <c r="H52" s="2"/>
      <c r="I52" s="2"/>
      <c r="J52" s="11"/>
    </row>
    <row r="53" spans="2:10">
      <c r="B53" s="2" t="s">
        <v>84</v>
      </c>
      <c r="C53" s="2"/>
      <c r="D53" s="2"/>
      <c r="E53" s="2"/>
      <c r="F53" s="2"/>
      <c r="G53" s="2"/>
      <c r="H53" s="2"/>
      <c r="I53" s="2" t="s">
        <v>50</v>
      </c>
      <c r="J53" s="19">
        <f>'Berekening rekenvolumes'!Q50</f>
        <v>2264.3367390572389</v>
      </c>
    </row>
    <row r="54" spans="2:10">
      <c r="B54" s="2" t="s">
        <v>85</v>
      </c>
      <c r="C54" s="2"/>
      <c r="D54" s="2"/>
      <c r="E54" s="2"/>
      <c r="F54" s="2"/>
      <c r="G54" s="2"/>
      <c r="H54" s="2"/>
      <c r="I54" s="2" t="s">
        <v>50</v>
      </c>
      <c r="J54" s="19">
        <f>'Berekening rekenvolumes'!Q51</f>
        <v>3282.3502676767675</v>
      </c>
    </row>
    <row r="55" spans="2:10">
      <c r="B55" s="2" t="s">
        <v>86</v>
      </c>
      <c r="C55" s="2"/>
      <c r="D55" s="2"/>
      <c r="E55" s="2"/>
      <c r="F55" s="2"/>
      <c r="G55" s="2"/>
      <c r="H55" s="2"/>
      <c r="I55" s="2" t="s">
        <v>50</v>
      </c>
      <c r="J55" s="19">
        <f>'Berekening rekenvolumes'!Q52</f>
        <v>1905.5730370370368</v>
      </c>
    </row>
    <row r="56" spans="2:10">
      <c r="B56" s="2" t="s">
        <v>87</v>
      </c>
      <c r="C56" s="2"/>
      <c r="D56" s="2"/>
      <c r="E56" s="2"/>
      <c r="F56" s="2"/>
      <c r="G56" s="2"/>
      <c r="H56" s="2"/>
      <c r="I56" s="2" t="s">
        <v>50</v>
      </c>
      <c r="J56" s="19">
        <f>'Berekening rekenvolumes'!Q53</f>
        <v>631.53538299663296</v>
      </c>
    </row>
    <row r="57" spans="2:10">
      <c r="B57" s="2" t="s">
        <v>88</v>
      </c>
      <c r="C57" s="2"/>
      <c r="D57" s="2"/>
      <c r="E57" s="2"/>
      <c r="F57" s="2"/>
      <c r="G57" s="2"/>
      <c r="H57" s="2"/>
      <c r="I57" s="2" t="s">
        <v>50</v>
      </c>
      <c r="J57" s="19">
        <f>'Berekening rekenvolumes'!Q54</f>
        <v>717.76139646464651</v>
      </c>
    </row>
    <row r="58" spans="2:10">
      <c r="B58" s="2" t="s">
        <v>89</v>
      </c>
      <c r="C58" s="2"/>
      <c r="D58" s="2"/>
      <c r="E58" s="2"/>
      <c r="F58" s="2"/>
      <c r="G58" s="2"/>
      <c r="H58" s="2"/>
      <c r="I58" s="2" t="s">
        <v>50</v>
      </c>
      <c r="J58" s="19">
        <f>'Berekening rekenvolumes'!Q55</f>
        <v>421.60050252525258</v>
      </c>
    </row>
    <row r="59" spans="2:10">
      <c r="B59" s="2" t="s">
        <v>90</v>
      </c>
      <c r="C59" s="2"/>
      <c r="D59" s="2"/>
      <c r="E59" s="2"/>
      <c r="F59" s="2"/>
      <c r="G59" s="2"/>
      <c r="H59" s="2"/>
      <c r="I59" s="2" t="s">
        <v>50</v>
      </c>
      <c r="J59" s="19">
        <f>'Berekening rekenvolumes'!Q56</f>
        <v>318.18735858585859</v>
      </c>
    </row>
    <row r="60" spans="2:10">
      <c r="B60" s="2" t="s">
        <v>91</v>
      </c>
      <c r="C60" s="2"/>
      <c r="D60" s="2"/>
      <c r="E60" s="2"/>
      <c r="F60" s="2"/>
      <c r="G60" s="2"/>
      <c r="H60" s="2"/>
      <c r="I60" s="2" t="s">
        <v>50</v>
      </c>
      <c r="J60" s="19">
        <f>'Berekening rekenvolumes'!Q57</f>
        <v>133.7383308080808</v>
      </c>
    </row>
    <row r="61" spans="2:10">
      <c r="B61" s="2" t="s">
        <v>92</v>
      </c>
      <c r="C61" s="2"/>
      <c r="D61" s="2"/>
      <c r="E61" s="2"/>
      <c r="F61" s="2"/>
      <c r="G61" s="2"/>
      <c r="H61" s="2"/>
      <c r="I61" s="2" t="s">
        <v>50</v>
      </c>
      <c r="J61" s="19">
        <f>'Berekening rekenvolumes'!Q58</f>
        <v>50.575424242424248</v>
      </c>
    </row>
    <row r="62" spans="2:10">
      <c r="B62" s="2" t="s">
        <v>93</v>
      </c>
      <c r="C62" s="2"/>
      <c r="D62" s="2"/>
      <c r="E62" s="2"/>
      <c r="F62" s="2"/>
      <c r="G62" s="2"/>
      <c r="H62" s="2"/>
      <c r="I62" s="2" t="s">
        <v>50</v>
      </c>
      <c r="J62" s="19">
        <f>'Berekening rekenvolumes'!Q59</f>
        <v>47.561198653198652</v>
      </c>
    </row>
    <row r="63" spans="2:10">
      <c r="B63" s="2"/>
      <c r="C63" s="2"/>
      <c r="D63" s="2"/>
      <c r="E63" s="2"/>
      <c r="F63" s="2"/>
      <c r="G63" s="2"/>
      <c r="H63" s="2"/>
      <c r="I63" s="2"/>
      <c r="J63" s="11"/>
    </row>
    <row r="64" spans="2:10">
      <c r="B64" s="10" t="s">
        <v>80</v>
      </c>
      <c r="C64" s="2"/>
      <c r="D64" s="2"/>
      <c r="E64" s="2"/>
      <c r="F64" s="2"/>
      <c r="G64" s="2"/>
      <c r="H64" s="2"/>
      <c r="I64" s="2"/>
      <c r="J64" s="11"/>
    </row>
    <row r="65" spans="2:10">
      <c r="B65" s="2" t="s">
        <v>84</v>
      </c>
      <c r="C65" s="2"/>
      <c r="D65" s="2"/>
      <c r="E65" s="2"/>
      <c r="F65" s="2"/>
      <c r="G65" s="2"/>
      <c r="H65" s="2"/>
      <c r="I65" s="2" t="s">
        <v>50</v>
      </c>
      <c r="J65" s="19">
        <f>'Berekening rekenvolumes'!Q62</f>
        <v>0</v>
      </c>
    </row>
    <row r="66" spans="2:10">
      <c r="B66" s="2" t="s">
        <v>85</v>
      </c>
      <c r="C66" s="2"/>
      <c r="D66" s="2"/>
      <c r="E66" s="2"/>
      <c r="F66" s="2"/>
      <c r="G66" s="2"/>
      <c r="H66" s="2"/>
      <c r="I66" s="2" t="s">
        <v>50</v>
      </c>
      <c r="J66" s="19">
        <f>'Berekening rekenvolumes'!Q63</f>
        <v>0</v>
      </c>
    </row>
    <row r="67" spans="2:10">
      <c r="B67" s="2" t="s">
        <v>86</v>
      </c>
      <c r="C67" s="2"/>
      <c r="D67" s="2"/>
      <c r="E67" s="2"/>
      <c r="F67" s="2"/>
      <c r="G67" s="2"/>
      <c r="H67" s="2"/>
      <c r="I67" s="2" t="s">
        <v>50</v>
      </c>
      <c r="J67" s="19">
        <f>'Berekening rekenvolumes'!Q64</f>
        <v>0</v>
      </c>
    </row>
    <row r="68" spans="2:10">
      <c r="B68" s="2" t="s">
        <v>87</v>
      </c>
      <c r="C68" s="2"/>
      <c r="D68" s="2"/>
      <c r="E68" s="2"/>
      <c r="F68" s="2"/>
      <c r="G68" s="2"/>
      <c r="H68" s="2"/>
      <c r="I68" s="2" t="s">
        <v>50</v>
      </c>
      <c r="J68" s="19">
        <f>'Berekening rekenvolumes'!Q65</f>
        <v>0</v>
      </c>
    </row>
    <row r="69" spans="2:10">
      <c r="B69" s="2" t="s">
        <v>88</v>
      </c>
      <c r="C69" s="2"/>
      <c r="D69" s="2"/>
      <c r="E69" s="2"/>
      <c r="F69" s="2"/>
      <c r="G69" s="2"/>
      <c r="H69" s="2"/>
      <c r="I69" s="2" t="s">
        <v>50</v>
      </c>
      <c r="J69" s="19">
        <f>'Berekening rekenvolumes'!Q66</f>
        <v>0</v>
      </c>
    </row>
    <row r="70" spans="2:10">
      <c r="B70" s="2" t="s">
        <v>89</v>
      </c>
      <c r="C70" s="2"/>
      <c r="D70" s="2"/>
      <c r="E70" s="2"/>
      <c r="F70" s="2"/>
      <c r="G70" s="2"/>
      <c r="H70" s="2"/>
      <c r="I70" s="2" t="s">
        <v>50</v>
      </c>
      <c r="J70" s="19">
        <f>'Berekening rekenvolumes'!Q67</f>
        <v>0</v>
      </c>
    </row>
    <row r="71" spans="2:10">
      <c r="B71" s="2" t="s">
        <v>90</v>
      </c>
      <c r="C71" s="2"/>
      <c r="D71" s="2"/>
      <c r="E71" s="2"/>
      <c r="F71" s="2"/>
      <c r="G71" s="2"/>
      <c r="H71" s="2"/>
      <c r="I71" s="2" t="s">
        <v>50</v>
      </c>
      <c r="J71" s="19">
        <f>'Berekening rekenvolumes'!Q68</f>
        <v>0</v>
      </c>
    </row>
    <row r="72" spans="2:10">
      <c r="B72" s="2" t="s">
        <v>91</v>
      </c>
      <c r="C72" s="2"/>
      <c r="D72" s="2"/>
      <c r="E72" s="2"/>
      <c r="F72" s="2"/>
      <c r="G72" s="2"/>
      <c r="H72" s="2"/>
      <c r="I72" s="2" t="s">
        <v>50</v>
      </c>
      <c r="J72" s="19">
        <f>'Berekening rekenvolumes'!Q69</f>
        <v>0</v>
      </c>
    </row>
    <row r="73" spans="2:10">
      <c r="B73" s="2" t="s">
        <v>92</v>
      </c>
      <c r="C73" s="2"/>
      <c r="D73" s="2"/>
      <c r="E73" s="2"/>
      <c r="F73" s="2"/>
      <c r="G73" s="2"/>
      <c r="H73" s="2"/>
      <c r="I73" s="2" t="s">
        <v>50</v>
      </c>
      <c r="J73" s="19">
        <f>'Berekening rekenvolumes'!Q70</f>
        <v>0</v>
      </c>
    </row>
    <row r="74" spans="2:10">
      <c r="B74" s="2" t="s">
        <v>93</v>
      </c>
      <c r="C74" s="2"/>
      <c r="D74" s="2"/>
      <c r="E74" s="2"/>
      <c r="F74" s="2"/>
      <c r="G74" s="2"/>
      <c r="H74" s="2"/>
      <c r="I74" s="2" t="s">
        <v>50</v>
      </c>
      <c r="J74" s="19">
        <f>'Berekening rekenvolumes'!Q71</f>
        <v>0</v>
      </c>
    </row>
    <row r="75" spans="2:10">
      <c r="B75" s="2"/>
      <c r="C75" s="2"/>
      <c r="D75" s="2"/>
      <c r="E75" s="2"/>
      <c r="F75" s="2"/>
      <c r="G75" s="2"/>
      <c r="H75" s="2"/>
      <c r="I75" s="2"/>
      <c r="J75" s="11"/>
    </row>
    <row r="76" spans="2:10">
      <c r="B76" s="10" t="s">
        <v>81</v>
      </c>
      <c r="C76" s="2"/>
      <c r="D76" s="2"/>
      <c r="E76" s="2"/>
      <c r="F76" s="2"/>
      <c r="G76" s="2"/>
      <c r="H76" s="2"/>
      <c r="I76" s="2"/>
      <c r="J76" s="11"/>
    </row>
    <row r="77" spans="2:10">
      <c r="B77" s="2" t="s">
        <v>285</v>
      </c>
      <c r="C77" s="2"/>
      <c r="D77" s="2"/>
      <c r="E77" s="2"/>
      <c r="F77" s="2"/>
      <c r="G77" s="2"/>
      <c r="H77" s="2"/>
      <c r="I77" s="2" t="s">
        <v>50</v>
      </c>
      <c r="J77" s="31"/>
    </row>
    <row r="78" spans="2:10">
      <c r="B78" s="2"/>
      <c r="C78" s="2"/>
      <c r="D78" s="2"/>
      <c r="E78" s="2"/>
      <c r="F78" s="2"/>
      <c r="G78" s="2"/>
      <c r="H78" s="2"/>
      <c r="I78" s="2"/>
      <c r="J78" s="11"/>
    </row>
    <row r="79" spans="2:10">
      <c r="B79" s="2"/>
      <c r="C79" s="2"/>
      <c r="D79" s="2"/>
      <c r="E79" s="2"/>
      <c r="F79" s="2"/>
      <c r="G79" s="2"/>
      <c r="H79" s="2"/>
      <c r="I79" s="2"/>
      <c r="J79" s="11"/>
    </row>
    <row r="80" spans="2:10">
      <c r="B80" s="10" t="s">
        <v>94</v>
      </c>
      <c r="C80" s="2"/>
      <c r="D80" s="2"/>
      <c r="E80" s="2"/>
      <c r="F80" s="2"/>
      <c r="G80" s="2"/>
      <c r="H80" s="2"/>
      <c r="I80" s="2"/>
      <c r="J80" s="11"/>
    </row>
    <row r="81" spans="2:10">
      <c r="B81" s="2"/>
      <c r="C81" s="2"/>
      <c r="D81" s="2"/>
      <c r="E81" s="2"/>
      <c r="F81" s="2"/>
      <c r="G81" s="2"/>
      <c r="H81" s="2"/>
      <c r="I81" s="2"/>
      <c r="J81" s="11"/>
    </row>
    <row r="82" spans="2:10">
      <c r="B82" s="10" t="s">
        <v>75</v>
      </c>
      <c r="C82" s="2"/>
      <c r="D82" s="2"/>
      <c r="E82" s="2"/>
      <c r="F82" s="2"/>
      <c r="G82" s="2"/>
      <c r="H82" s="2"/>
      <c r="I82" s="2"/>
      <c r="J82" s="11"/>
    </row>
    <row r="83" spans="2:10">
      <c r="B83" s="2" t="s">
        <v>76</v>
      </c>
      <c r="C83" s="2"/>
      <c r="D83" s="2"/>
      <c r="E83" s="2"/>
      <c r="F83" s="2"/>
      <c r="G83" s="2"/>
      <c r="H83" s="2"/>
      <c r="I83" s="2" t="s">
        <v>50</v>
      </c>
      <c r="J83" s="19">
        <f>'Berekening rekenvolumes'!Q80</f>
        <v>9035.2377512124021</v>
      </c>
    </row>
    <row r="84" spans="2:10">
      <c r="B84" s="2" t="s">
        <v>77</v>
      </c>
      <c r="C84" s="2"/>
      <c r="D84" s="2"/>
      <c r="E84" s="2"/>
      <c r="F84" s="2"/>
      <c r="G84" s="2"/>
      <c r="H84" s="2"/>
      <c r="I84" s="2" t="s">
        <v>50</v>
      </c>
      <c r="J84" s="19">
        <f>'Berekening rekenvolumes'!Q81</f>
        <v>92.324612475361548</v>
      </c>
    </row>
    <row r="85" spans="2:10">
      <c r="B85" s="2" t="s">
        <v>78</v>
      </c>
      <c r="C85" s="2"/>
      <c r="D85" s="2"/>
      <c r="E85" s="2"/>
      <c r="F85" s="2"/>
      <c r="G85" s="2"/>
      <c r="H85" s="2"/>
      <c r="I85" s="2" t="s">
        <v>50</v>
      </c>
      <c r="J85" s="19">
        <f>'Berekening rekenvolumes'!Q82</f>
        <v>98.003736213538048</v>
      </c>
    </row>
    <row r="86" spans="2:10">
      <c r="B86" s="2" t="s">
        <v>79</v>
      </c>
      <c r="C86" s="2"/>
      <c r="D86" s="2"/>
      <c r="E86" s="2"/>
      <c r="F86" s="2"/>
      <c r="G86" s="2"/>
      <c r="H86" s="2"/>
      <c r="I86" s="2" t="s">
        <v>50</v>
      </c>
      <c r="J86" s="19">
        <f>'Berekening rekenvolumes'!Q83</f>
        <v>55.436035198328653</v>
      </c>
    </row>
    <row r="87" spans="2:10">
      <c r="B87" s="2"/>
      <c r="C87" s="2"/>
      <c r="D87" s="2"/>
      <c r="E87" s="2"/>
      <c r="F87" s="2"/>
      <c r="G87" s="2"/>
      <c r="H87" s="2"/>
      <c r="I87" s="2"/>
      <c r="J87" s="11"/>
    </row>
    <row r="88" spans="2:10">
      <c r="B88" s="10" t="s">
        <v>80</v>
      </c>
      <c r="C88" s="2"/>
      <c r="D88" s="2"/>
      <c r="E88" s="2"/>
      <c r="F88" s="2"/>
      <c r="G88" s="2"/>
      <c r="H88" s="2"/>
      <c r="I88" s="2"/>
      <c r="J88" s="11"/>
    </row>
    <row r="89" spans="2:10">
      <c r="B89" s="2" t="s">
        <v>76</v>
      </c>
      <c r="C89" s="2"/>
      <c r="D89" s="2"/>
      <c r="E89" s="2"/>
      <c r="F89" s="2"/>
      <c r="G89" s="2"/>
      <c r="H89" s="2"/>
      <c r="I89" s="2" t="s">
        <v>50</v>
      </c>
      <c r="J89" s="19">
        <f>'Berekening rekenvolumes'!Q86</f>
        <v>0</v>
      </c>
    </row>
    <row r="90" spans="2:10">
      <c r="B90" s="2" t="s">
        <v>77</v>
      </c>
      <c r="C90" s="2"/>
      <c r="D90" s="2"/>
      <c r="E90" s="2"/>
      <c r="F90" s="2"/>
      <c r="G90" s="2"/>
      <c r="H90" s="2"/>
      <c r="I90" s="2" t="s">
        <v>50</v>
      </c>
      <c r="J90" s="19">
        <f>'Berekening rekenvolumes'!Q87</f>
        <v>0</v>
      </c>
    </row>
    <row r="91" spans="2:10">
      <c r="B91" s="2" t="s">
        <v>78</v>
      </c>
      <c r="C91" s="2"/>
      <c r="D91" s="2"/>
      <c r="E91" s="2"/>
      <c r="F91" s="2"/>
      <c r="G91" s="2"/>
      <c r="H91" s="2"/>
      <c r="I91" s="2" t="s">
        <v>50</v>
      </c>
      <c r="J91" s="19">
        <f>'Berekening rekenvolumes'!Q88</f>
        <v>0</v>
      </c>
    </row>
    <row r="92" spans="2:10">
      <c r="B92" s="2" t="s">
        <v>79</v>
      </c>
      <c r="C92" s="2"/>
      <c r="D92" s="2"/>
      <c r="E92" s="2"/>
      <c r="F92" s="2"/>
      <c r="G92" s="2"/>
      <c r="H92" s="2"/>
      <c r="I92" s="2" t="s">
        <v>50</v>
      </c>
      <c r="J92" s="19">
        <f>'Berekening rekenvolumes'!Q89</f>
        <v>0</v>
      </c>
    </row>
    <row r="93" spans="2:10">
      <c r="B93" s="2"/>
      <c r="C93" s="2"/>
      <c r="D93" s="2"/>
      <c r="E93" s="2"/>
      <c r="F93" s="2"/>
      <c r="G93" s="2"/>
      <c r="H93" s="2"/>
      <c r="I93" s="2"/>
      <c r="J93" s="11"/>
    </row>
    <row r="94" spans="2:10">
      <c r="B94" s="2"/>
      <c r="C94" s="2"/>
      <c r="D94" s="2"/>
      <c r="E94" s="2"/>
      <c r="F94" s="2"/>
      <c r="G94" s="2"/>
      <c r="H94" s="2"/>
      <c r="I94" s="2"/>
      <c r="J94" s="11"/>
    </row>
    <row r="95" spans="2:10">
      <c r="B95" s="2"/>
      <c r="C95" s="2"/>
      <c r="D95" s="2"/>
      <c r="E95" s="2"/>
      <c r="F95" s="2"/>
      <c r="G95" s="2"/>
      <c r="H95" s="2"/>
      <c r="I95" s="2"/>
      <c r="J95" s="11"/>
    </row>
    <row r="96" spans="2:10">
      <c r="B96" s="10" t="s">
        <v>95</v>
      </c>
      <c r="C96" s="2"/>
      <c r="D96" s="2"/>
      <c r="E96" s="2"/>
      <c r="F96" s="2"/>
      <c r="G96" s="2"/>
      <c r="H96" s="2"/>
      <c r="I96" s="2"/>
      <c r="J96" s="11"/>
    </row>
    <row r="97" spans="2:10">
      <c r="B97" s="2"/>
      <c r="C97" s="2"/>
      <c r="D97" s="2"/>
      <c r="E97" s="2"/>
      <c r="F97" s="2"/>
      <c r="G97" s="2"/>
      <c r="H97" s="2"/>
      <c r="I97" s="2"/>
      <c r="J97" s="11"/>
    </row>
    <row r="98" spans="2:10">
      <c r="B98" s="10" t="s">
        <v>75</v>
      </c>
      <c r="C98" s="2"/>
      <c r="D98" s="2"/>
      <c r="E98" s="2"/>
      <c r="F98" s="2"/>
      <c r="G98" s="2"/>
      <c r="H98" s="2"/>
      <c r="I98" s="2"/>
      <c r="J98" s="11"/>
    </row>
    <row r="99" spans="2:10">
      <c r="B99" s="2" t="s">
        <v>76</v>
      </c>
      <c r="C99" s="2"/>
      <c r="D99" s="2"/>
      <c r="E99" s="2"/>
      <c r="F99" s="2"/>
      <c r="G99" s="2"/>
      <c r="H99" s="2"/>
      <c r="I99" s="2" t="s">
        <v>50</v>
      </c>
      <c r="J99" s="19">
        <f>'Berekening rekenvolumes'!Q96</f>
        <v>5820.7997504641016</v>
      </c>
    </row>
    <row r="100" spans="2:10">
      <c r="B100" s="2" t="s">
        <v>77</v>
      </c>
      <c r="C100" s="2"/>
      <c r="D100" s="2"/>
      <c r="E100" s="2"/>
      <c r="F100" s="2"/>
      <c r="G100" s="2"/>
      <c r="H100" s="2"/>
      <c r="I100" s="2" t="s">
        <v>50</v>
      </c>
      <c r="J100" s="19">
        <f>'Berekening rekenvolumes'!Q97</f>
        <v>1236.8627230970453</v>
      </c>
    </row>
    <row r="101" spans="2:10">
      <c r="B101" s="2" t="s">
        <v>78</v>
      </c>
      <c r="C101" s="2"/>
      <c r="D101" s="2"/>
      <c r="E101" s="2"/>
      <c r="F101" s="2"/>
      <c r="G101" s="2"/>
      <c r="H101" s="2"/>
      <c r="I101" s="2" t="s">
        <v>50</v>
      </c>
      <c r="J101" s="19">
        <f>'Berekening rekenvolumes'!Q98</f>
        <v>1794.391357869159</v>
      </c>
    </row>
    <row r="102" spans="2:10">
      <c r="B102" s="2" t="s">
        <v>79</v>
      </c>
      <c r="C102" s="2"/>
      <c r="D102" s="2"/>
      <c r="E102" s="2"/>
      <c r="F102" s="2"/>
      <c r="G102" s="2"/>
      <c r="H102" s="2"/>
      <c r="I102" s="2" t="s">
        <v>50</v>
      </c>
      <c r="J102" s="19">
        <f>'Berekening rekenvolumes'!Q99</f>
        <v>835.49714842422406</v>
      </c>
    </row>
    <row r="103" spans="2:10">
      <c r="B103" s="2"/>
      <c r="C103" s="2"/>
      <c r="D103" s="2"/>
      <c r="E103" s="2"/>
      <c r="F103" s="2"/>
      <c r="G103" s="2"/>
      <c r="H103" s="2"/>
      <c r="I103" s="2"/>
      <c r="J103" s="11"/>
    </row>
    <row r="104" spans="2:10">
      <c r="B104" s="10" t="s">
        <v>80</v>
      </c>
      <c r="C104" s="2"/>
      <c r="D104" s="2"/>
      <c r="E104" s="2"/>
      <c r="F104" s="2"/>
      <c r="G104" s="2"/>
      <c r="H104" s="2"/>
      <c r="I104" s="2"/>
      <c r="J104" s="11"/>
    </row>
    <row r="105" spans="2:10">
      <c r="B105" s="2" t="s">
        <v>76</v>
      </c>
      <c r="C105" s="2"/>
      <c r="D105" s="2"/>
      <c r="E105" s="2"/>
      <c r="F105" s="2"/>
      <c r="G105" s="2"/>
      <c r="H105" s="2"/>
      <c r="I105" s="2" t="s">
        <v>50</v>
      </c>
      <c r="J105" s="19">
        <f>'Berekening rekenvolumes'!Q102</f>
        <v>0</v>
      </c>
    </row>
    <row r="106" spans="2:10">
      <c r="B106" s="2" t="s">
        <v>77</v>
      </c>
      <c r="C106" s="2"/>
      <c r="D106" s="2"/>
      <c r="E106" s="2"/>
      <c r="F106" s="2"/>
      <c r="G106" s="2"/>
      <c r="H106" s="2"/>
      <c r="I106" s="2" t="s">
        <v>50</v>
      </c>
      <c r="J106" s="19">
        <f>'Berekening rekenvolumes'!Q103</f>
        <v>0</v>
      </c>
    </row>
    <row r="107" spans="2:10">
      <c r="B107" s="2" t="s">
        <v>78</v>
      </c>
      <c r="C107" s="2"/>
      <c r="D107" s="2"/>
      <c r="E107" s="2"/>
      <c r="F107" s="2"/>
      <c r="G107" s="2"/>
      <c r="H107" s="2"/>
      <c r="I107" s="2" t="s">
        <v>50</v>
      </c>
      <c r="J107" s="19">
        <f>'Berekening rekenvolumes'!Q104</f>
        <v>0</v>
      </c>
    </row>
    <row r="108" spans="2:10">
      <c r="B108" s="2" t="s">
        <v>79</v>
      </c>
      <c r="C108" s="2"/>
      <c r="D108" s="2"/>
      <c r="E108" s="2"/>
      <c r="F108" s="2"/>
      <c r="G108" s="2"/>
      <c r="H108" s="2"/>
      <c r="I108" s="2" t="s">
        <v>50</v>
      </c>
      <c r="J108" s="19">
        <f>'Berekening rekenvolumes'!Q105</f>
        <v>0</v>
      </c>
    </row>
    <row r="109" spans="2:10">
      <c r="B109" s="2"/>
      <c r="C109" s="2"/>
      <c r="D109" s="2"/>
      <c r="E109" s="2"/>
      <c r="F109" s="2"/>
      <c r="G109" s="2"/>
      <c r="H109" s="2"/>
      <c r="I109" s="2"/>
      <c r="J109" s="11"/>
    </row>
    <row r="110" spans="2:10">
      <c r="B110" s="2"/>
      <c r="C110" s="2"/>
      <c r="D110" s="2"/>
      <c r="E110" s="2"/>
      <c r="F110" s="2"/>
      <c r="G110" s="2"/>
      <c r="H110" s="2"/>
      <c r="I110" s="2"/>
      <c r="J110" s="11"/>
    </row>
    <row r="111" spans="2:10">
      <c r="B111" s="2"/>
      <c r="C111" s="2"/>
      <c r="D111" s="2"/>
      <c r="E111" s="2"/>
      <c r="F111" s="2"/>
      <c r="G111" s="2"/>
      <c r="H111" s="2"/>
      <c r="I111" s="2"/>
      <c r="J111" s="11"/>
    </row>
    <row r="112" spans="2:10">
      <c r="B112" s="10" t="s">
        <v>96</v>
      </c>
      <c r="C112" s="2"/>
      <c r="D112" s="2"/>
      <c r="E112" s="2"/>
      <c r="F112" s="2"/>
      <c r="G112" s="2"/>
      <c r="H112" s="2"/>
      <c r="I112" s="2"/>
      <c r="J112" s="11"/>
    </row>
    <row r="113" spans="2:10">
      <c r="B113" s="2"/>
      <c r="C113" s="2"/>
      <c r="D113" s="2"/>
      <c r="E113" s="2"/>
      <c r="F113" s="2"/>
      <c r="G113" s="2"/>
      <c r="H113" s="2"/>
      <c r="I113" s="2"/>
      <c r="J113" s="11"/>
    </row>
    <row r="114" spans="2:10">
      <c r="B114" s="10" t="s">
        <v>75</v>
      </c>
      <c r="C114" s="2"/>
      <c r="D114" s="2"/>
      <c r="E114" s="2"/>
      <c r="F114" s="2"/>
      <c r="G114" s="2"/>
      <c r="H114" s="2"/>
      <c r="I114" s="2"/>
      <c r="J114" s="11"/>
    </row>
    <row r="115" spans="2:10">
      <c r="B115" s="2" t="s">
        <v>84</v>
      </c>
      <c r="C115" s="2"/>
      <c r="D115" s="2"/>
      <c r="E115" s="2"/>
      <c r="F115" s="2"/>
      <c r="G115" s="2"/>
      <c r="H115" s="2"/>
      <c r="I115" s="2" t="s">
        <v>50</v>
      </c>
      <c r="J115" s="19">
        <f>'Berekening rekenvolumes'!Q112</f>
        <v>27.666745538691469</v>
      </c>
    </row>
    <row r="116" spans="2:10">
      <c r="B116" s="2" t="s">
        <v>85</v>
      </c>
      <c r="C116" s="2"/>
      <c r="D116" s="2"/>
      <c r="E116" s="2"/>
      <c r="F116" s="2"/>
      <c r="G116" s="2"/>
      <c r="H116" s="2"/>
      <c r="I116" s="2" t="s">
        <v>50</v>
      </c>
      <c r="J116" s="19">
        <f>'Berekening rekenvolumes'!Q113</f>
        <v>14.243949685253932</v>
      </c>
    </row>
    <row r="117" spans="2:10">
      <c r="B117" s="2" t="s">
        <v>86</v>
      </c>
      <c r="C117" s="2"/>
      <c r="D117" s="2"/>
      <c r="E117" s="2"/>
      <c r="F117" s="2"/>
      <c r="G117" s="2"/>
      <c r="H117" s="2"/>
      <c r="I117" s="2" t="s">
        <v>50</v>
      </c>
      <c r="J117" s="19">
        <f>'Berekening rekenvolumes'!Q114</f>
        <v>7.0219387062708734</v>
      </c>
    </row>
    <row r="118" spans="2:10">
      <c r="B118" s="2" t="s">
        <v>87</v>
      </c>
      <c r="C118" s="2"/>
      <c r="D118" s="2"/>
      <c r="E118" s="2"/>
      <c r="F118" s="2"/>
      <c r="G118" s="2"/>
      <c r="H118" s="2"/>
      <c r="I118" s="2" t="s">
        <v>50</v>
      </c>
      <c r="J118" s="19">
        <f>'Berekening rekenvolumes'!Q115</f>
        <v>0</v>
      </c>
    </row>
    <row r="119" spans="2:10">
      <c r="B119" s="2" t="s">
        <v>88</v>
      </c>
      <c r="C119" s="2"/>
      <c r="D119" s="2"/>
      <c r="E119" s="2"/>
      <c r="F119" s="2"/>
      <c r="G119" s="2"/>
      <c r="H119" s="2"/>
      <c r="I119" s="2" t="s">
        <v>50</v>
      </c>
      <c r="J119" s="19">
        <f>'Berekening rekenvolumes'!Q116</f>
        <v>0.45706451612903226</v>
      </c>
    </row>
    <row r="120" spans="2:10">
      <c r="B120" s="2" t="s">
        <v>89</v>
      </c>
      <c r="C120" s="2"/>
      <c r="D120" s="2"/>
      <c r="E120" s="2"/>
      <c r="F120" s="2"/>
      <c r="G120" s="2"/>
      <c r="H120" s="2"/>
      <c r="I120" s="2" t="s">
        <v>50</v>
      </c>
      <c r="J120" s="19">
        <f>'Berekening rekenvolumes'!Q117</f>
        <v>0</v>
      </c>
    </row>
    <row r="121" spans="2:10">
      <c r="B121" s="2" t="s">
        <v>90</v>
      </c>
      <c r="C121" s="2"/>
      <c r="D121" s="2"/>
      <c r="E121" s="2"/>
      <c r="F121" s="2"/>
      <c r="G121" s="2"/>
      <c r="H121" s="2"/>
      <c r="I121" s="2" t="s">
        <v>50</v>
      </c>
      <c r="J121" s="19">
        <f>'Berekening rekenvolumes'!Q118</f>
        <v>0</v>
      </c>
    </row>
    <row r="122" spans="2:10">
      <c r="B122" s="2" t="s">
        <v>91</v>
      </c>
      <c r="C122" s="2"/>
      <c r="D122" s="2"/>
      <c r="E122" s="2"/>
      <c r="F122" s="2"/>
      <c r="G122" s="2"/>
      <c r="H122" s="2"/>
      <c r="I122" s="2" t="s">
        <v>50</v>
      </c>
      <c r="J122" s="19">
        <f>'Berekening rekenvolumes'!Q119</f>
        <v>0</v>
      </c>
    </row>
    <row r="123" spans="2:10">
      <c r="B123" s="2" t="s">
        <v>92</v>
      </c>
      <c r="C123" s="2"/>
      <c r="D123" s="2"/>
      <c r="E123" s="2"/>
      <c r="F123" s="2"/>
      <c r="G123" s="2"/>
      <c r="H123" s="2"/>
      <c r="I123" s="2" t="s">
        <v>50</v>
      </c>
      <c r="J123" s="19">
        <f>'Berekening rekenvolumes'!Q120</f>
        <v>0</v>
      </c>
    </row>
    <row r="124" spans="2:10">
      <c r="B124" s="2" t="s">
        <v>93</v>
      </c>
      <c r="C124" s="2"/>
      <c r="D124" s="2"/>
      <c r="E124" s="2"/>
      <c r="F124" s="2"/>
      <c r="G124" s="2"/>
      <c r="H124" s="2"/>
      <c r="I124" s="2" t="s">
        <v>50</v>
      </c>
      <c r="J124" s="19">
        <f>'Berekening rekenvolumes'!Q121</f>
        <v>0</v>
      </c>
    </row>
    <row r="125" spans="2:10">
      <c r="B125" s="2"/>
      <c r="C125" s="2"/>
      <c r="D125" s="2"/>
      <c r="E125" s="2"/>
      <c r="F125" s="2"/>
      <c r="G125" s="2"/>
      <c r="H125" s="2"/>
      <c r="I125" s="2"/>
      <c r="J125" s="11"/>
    </row>
    <row r="126" spans="2:10">
      <c r="B126" s="10" t="s">
        <v>80</v>
      </c>
      <c r="C126" s="2"/>
      <c r="D126" s="2"/>
      <c r="E126" s="2"/>
      <c r="F126" s="2"/>
      <c r="G126" s="2"/>
      <c r="H126" s="2"/>
      <c r="I126" s="2"/>
      <c r="J126" s="11"/>
    </row>
    <row r="127" spans="2:10">
      <c r="B127" s="2" t="s">
        <v>84</v>
      </c>
      <c r="C127" s="2"/>
      <c r="D127" s="2"/>
      <c r="E127" s="2"/>
      <c r="F127" s="2"/>
      <c r="G127" s="2"/>
      <c r="H127" s="2"/>
      <c r="I127" s="2" t="s">
        <v>50</v>
      </c>
      <c r="J127" s="19">
        <f>'Berekening rekenvolumes'!Q124</f>
        <v>1.5237931963992228</v>
      </c>
    </row>
    <row r="128" spans="2:10">
      <c r="B128" s="2" t="s">
        <v>85</v>
      </c>
      <c r="C128" s="2"/>
      <c r="D128" s="2"/>
      <c r="E128" s="2"/>
      <c r="F128" s="2"/>
      <c r="G128" s="2"/>
      <c r="H128" s="2"/>
      <c r="I128" s="2" t="s">
        <v>50</v>
      </c>
      <c r="J128" s="19">
        <f>'Berekening rekenvolumes'!Q125</f>
        <v>2.1031432339311174</v>
      </c>
    </row>
    <row r="129" spans="2:10">
      <c r="B129" s="2" t="s">
        <v>86</v>
      </c>
      <c r="C129" s="2"/>
      <c r="D129" s="2"/>
      <c r="E129" s="2"/>
      <c r="F129" s="2"/>
      <c r="G129" s="2"/>
      <c r="H129" s="2"/>
      <c r="I129" s="2" t="s">
        <v>50</v>
      </c>
      <c r="J129" s="19">
        <f>'Berekening rekenvolumes'!Q126</f>
        <v>2.7901021858211617</v>
      </c>
    </row>
    <row r="130" spans="2:10">
      <c r="B130" s="2" t="s">
        <v>87</v>
      </c>
      <c r="C130" s="2"/>
      <c r="D130" s="2"/>
      <c r="E130" s="2"/>
      <c r="F130" s="2"/>
      <c r="G130" s="2"/>
      <c r="H130" s="2"/>
      <c r="I130" s="2" t="s">
        <v>50</v>
      </c>
      <c r="J130" s="19">
        <f>'Berekening rekenvolumes'!Q127</f>
        <v>3.4648787561592429</v>
      </c>
    </row>
    <row r="131" spans="2:10">
      <c r="B131" s="2" t="s">
        <v>88</v>
      </c>
      <c r="C131" s="2"/>
      <c r="D131" s="2"/>
      <c r="E131" s="2"/>
      <c r="F131" s="2"/>
      <c r="G131" s="2"/>
      <c r="H131" s="2"/>
      <c r="I131" s="2" t="s">
        <v>50</v>
      </c>
      <c r="J131" s="19">
        <f>'Berekening rekenvolumes'!Q128</f>
        <v>3.5217240019934928</v>
      </c>
    </row>
    <row r="132" spans="2:10">
      <c r="B132" s="2" t="s">
        <v>89</v>
      </c>
      <c r="C132" s="2"/>
      <c r="D132" s="2"/>
      <c r="E132" s="2"/>
      <c r="F132" s="2"/>
      <c r="G132" s="2"/>
      <c r="H132" s="2"/>
      <c r="I132" s="2" t="s">
        <v>50</v>
      </c>
      <c r="J132" s="19">
        <f>'Berekening rekenvolumes'!Q129</f>
        <v>5.2732640366268537</v>
      </c>
    </row>
    <row r="133" spans="2:10">
      <c r="B133" s="2" t="s">
        <v>90</v>
      </c>
      <c r="C133" s="2"/>
      <c r="D133" s="2"/>
      <c r="E133" s="2"/>
      <c r="F133" s="2"/>
      <c r="G133" s="2"/>
      <c r="H133" s="2"/>
      <c r="I133" s="2" t="s">
        <v>50</v>
      </c>
      <c r="J133" s="19">
        <f>'Berekening rekenvolumes'!Q130</f>
        <v>1.9044314558695099</v>
      </c>
    </row>
    <row r="134" spans="2:10">
      <c r="B134" s="2" t="s">
        <v>91</v>
      </c>
      <c r="C134" s="2"/>
      <c r="D134" s="2"/>
      <c r="E134" s="2"/>
      <c r="F134" s="2"/>
      <c r="G134" s="2"/>
      <c r="H134" s="2"/>
      <c r="I134" s="2" t="s">
        <v>50</v>
      </c>
      <c r="J134" s="19">
        <f>'Berekening rekenvolumes'!Q131</f>
        <v>6.0446208255018492</v>
      </c>
    </row>
    <row r="135" spans="2:10">
      <c r="B135" s="2" t="s">
        <v>92</v>
      </c>
      <c r="C135" s="2"/>
      <c r="D135" s="2"/>
      <c r="E135" s="2"/>
      <c r="F135" s="2"/>
      <c r="G135" s="2"/>
      <c r="H135" s="2"/>
      <c r="I135" s="2" t="s">
        <v>50</v>
      </c>
      <c r="J135" s="19">
        <f>'Berekening rekenvolumes'!Q132</f>
        <v>2.3822492199183937E-2</v>
      </c>
    </row>
    <row r="136" spans="2:10">
      <c r="B136" s="2" t="s">
        <v>93</v>
      </c>
      <c r="C136" s="2"/>
      <c r="D136" s="2"/>
      <c r="E136" s="2"/>
      <c r="F136" s="2"/>
      <c r="G136" s="2"/>
      <c r="H136" s="2"/>
      <c r="I136" s="2" t="s">
        <v>50</v>
      </c>
      <c r="J136" s="19">
        <f>'Berekening rekenvolumes'!Q133</f>
        <v>0.99999999999999989</v>
      </c>
    </row>
    <row r="138" spans="2:10">
      <c r="B138" s="10" t="s">
        <v>81</v>
      </c>
      <c r="C138" s="2"/>
      <c r="D138" s="2"/>
      <c r="E138" s="2"/>
      <c r="F138" s="2"/>
      <c r="G138" s="2"/>
      <c r="H138" s="2"/>
      <c r="I138" s="2"/>
      <c r="J138" s="11"/>
    </row>
    <row r="139" spans="2:10">
      <c r="B139" s="2" t="s">
        <v>285</v>
      </c>
      <c r="C139" s="2"/>
      <c r="D139" s="2"/>
      <c r="E139" s="2"/>
      <c r="F139" s="2"/>
      <c r="G139" s="2"/>
      <c r="H139" s="2"/>
      <c r="I139" s="2" t="s">
        <v>50</v>
      </c>
      <c r="J139" s="3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tabColor rgb="FFCCFFFF"/>
  </sheetPr>
  <dimension ref="B1:J139"/>
  <sheetViews>
    <sheetView showGridLines="0" zoomScale="85" zoomScaleNormal="85" workbookViewId="0"/>
  </sheetViews>
  <sheetFormatPr defaultRowHeight="14.25"/>
  <cols>
    <col min="1" max="1" width="3.7109375" style="86" customWidth="1"/>
    <col min="2" max="2" width="22.28515625" style="86" customWidth="1"/>
    <col min="3" max="9" width="9.140625" style="86"/>
    <col min="10" max="10" width="22.5703125" style="86" bestFit="1" customWidth="1"/>
    <col min="11" max="16384" width="9.140625" style="86"/>
  </cols>
  <sheetData>
    <row r="1" spans="2:10">
      <c r="B1" s="2" t="s">
        <v>288</v>
      </c>
      <c r="C1" s="2"/>
      <c r="D1" s="2"/>
      <c r="E1" s="2"/>
      <c r="F1" s="2"/>
      <c r="G1" s="2"/>
      <c r="H1" s="2"/>
      <c r="I1" s="2"/>
      <c r="J1" s="11"/>
    </row>
    <row r="2" spans="2:10">
      <c r="G2" s="2"/>
      <c r="H2" s="2"/>
      <c r="I2" s="2"/>
      <c r="J2" s="11"/>
    </row>
    <row r="3" spans="2:10" s="7" customFormat="1" ht="15.75">
      <c r="B3" s="7" t="s">
        <v>268</v>
      </c>
      <c r="C3" s="7" t="s">
        <v>5</v>
      </c>
    </row>
    <row r="4" spans="2:10">
      <c r="C4" s="2"/>
      <c r="D4" s="2"/>
      <c r="E4" s="2"/>
      <c r="F4" s="2"/>
      <c r="G4" s="2"/>
      <c r="H4" s="2"/>
      <c r="I4" s="2"/>
      <c r="J4" s="11"/>
    </row>
    <row r="5" spans="2:10">
      <c r="B5" s="2" t="str">
        <f>"Dit blad geeft een overzicht van de rekenvolumes van de regionale netbeheerder "&amp;C3&amp;" voor de jaren 2017-2021"</f>
        <v>Dit blad geeft een overzicht van de rekenvolumes van de regionale netbeheerder Westland voor de jaren 2017-2021</v>
      </c>
      <c r="C5" s="2"/>
      <c r="D5" s="2"/>
      <c r="E5" s="2"/>
      <c r="F5" s="2"/>
      <c r="G5" s="2"/>
      <c r="H5" s="2"/>
      <c r="I5" s="2"/>
      <c r="J5" s="11"/>
    </row>
    <row r="6" spans="2:10">
      <c r="B6" s="2"/>
      <c r="C6" s="2"/>
      <c r="D6" s="2"/>
      <c r="E6" s="2"/>
      <c r="F6" s="2"/>
      <c r="G6" s="2"/>
      <c r="H6" s="2"/>
      <c r="I6" s="2"/>
      <c r="J6" s="11"/>
    </row>
    <row r="7" spans="2:10">
      <c r="B7" s="2"/>
      <c r="C7" s="2"/>
      <c r="D7" s="2"/>
      <c r="E7" s="2"/>
      <c r="F7" s="2"/>
      <c r="G7" s="2"/>
      <c r="H7" s="2"/>
      <c r="I7" s="2"/>
      <c r="J7" s="11"/>
    </row>
    <row r="8" spans="2:10" s="5" customFormat="1" ht="12.75">
      <c r="I8" s="5" t="s">
        <v>0</v>
      </c>
      <c r="J8" s="5" t="str">
        <f>"Rekenvolume "&amp;C3</f>
        <v>Rekenvolume Westland</v>
      </c>
    </row>
    <row r="9" spans="2:10">
      <c r="B9" s="2"/>
      <c r="C9" s="2"/>
      <c r="D9" s="2"/>
      <c r="E9" s="2"/>
      <c r="F9" s="2"/>
      <c r="G9" s="2"/>
      <c r="H9" s="2"/>
      <c r="I9" s="2"/>
      <c r="J9" s="11"/>
    </row>
    <row r="10" spans="2:10" s="5" customFormat="1" ht="12.75">
      <c r="B10" s="5" t="s">
        <v>109</v>
      </c>
      <c r="I10" s="5" t="s">
        <v>0</v>
      </c>
      <c r="J10" s="5" t="str">
        <f>J8</f>
        <v>Rekenvolume Westland</v>
      </c>
    </row>
    <row r="11" spans="2:10">
      <c r="B11" s="2"/>
      <c r="C11" s="2"/>
      <c r="D11" s="2"/>
      <c r="E11" s="2"/>
      <c r="F11" s="2"/>
      <c r="G11" s="2"/>
      <c r="H11" s="2"/>
      <c r="I11" s="2"/>
      <c r="J11" s="11"/>
    </row>
    <row r="12" spans="2:10">
      <c r="B12" s="10" t="s">
        <v>53</v>
      </c>
      <c r="C12" s="2"/>
      <c r="D12" s="2"/>
      <c r="E12" s="2"/>
      <c r="F12" s="2"/>
      <c r="G12" s="2"/>
      <c r="H12" s="2"/>
      <c r="I12" s="2"/>
      <c r="J12" s="11"/>
    </row>
    <row r="13" spans="2:10">
      <c r="B13" s="2" t="s">
        <v>54</v>
      </c>
      <c r="C13" s="2"/>
      <c r="D13" s="2"/>
      <c r="E13" s="2"/>
      <c r="F13" s="2"/>
      <c r="G13" s="2"/>
      <c r="H13" s="2"/>
      <c r="I13" s="2" t="s">
        <v>50</v>
      </c>
      <c r="J13" s="19">
        <f>'Berekening rekenvolumes'!R13</f>
        <v>51296.687121787989</v>
      </c>
    </row>
    <row r="14" spans="2:10">
      <c r="B14" s="2" t="s">
        <v>55</v>
      </c>
      <c r="C14" s="2"/>
      <c r="D14" s="2"/>
      <c r="E14" s="2"/>
      <c r="F14" s="2"/>
      <c r="G14" s="2"/>
      <c r="H14" s="2"/>
      <c r="I14" s="2" t="s">
        <v>50</v>
      </c>
      <c r="J14" s="19">
        <f>'Berekening rekenvolumes'!R14</f>
        <v>163677.22711687637</v>
      </c>
    </row>
    <row r="15" spans="2:10">
      <c r="B15" s="2"/>
      <c r="C15" s="2"/>
      <c r="D15" s="2"/>
      <c r="E15" s="2"/>
      <c r="F15" s="2"/>
      <c r="G15" s="2"/>
      <c r="H15" s="2"/>
      <c r="I15" s="2"/>
      <c r="J15" s="11"/>
    </row>
    <row r="16" spans="2:10">
      <c r="B16" s="10" t="s">
        <v>56</v>
      </c>
      <c r="C16" s="2"/>
      <c r="D16" s="2"/>
      <c r="E16" s="2"/>
      <c r="F16" s="2"/>
      <c r="G16" s="2"/>
      <c r="H16" s="2"/>
      <c r="I16" s="2"/>
      <c r="J16" s="11"/>
    </row>
    <row r="17" spans="2:10">
      <c r="B17" s="2" t="s">
        <v>54</v>
      </c>
      <c r="C17" s="2"/>
      <c r="D17" s="2"/>
      <c r="E17" s="2"/>
      <c r="F17" s="2"/>
      <c r="G17" s="2"/>
      <c r="H17" s="2"/>
      <c r="I17" s="2" t="s">
        <v>50</v>
      </c>
      <c r="J17" s="19">
        <f>'Berekening rekenvolumes'!R17</f>
        <v>690.21981481481487</v>
      </c>
    </row>
    <row r="18" spans="2:10">
      <c r="B18" s="2" t="s">
        <v>55</v>
      </c>
      <c r="C18" s="2"/>
      <c r="D18" s="2"/>
      <c r="E18" s="2"/>
      <c r="F18" s="2"/>
      <c r="G18" s="2"/>
      <c r="H18" s="2"/>
      <c r="I18" s="2" t="s">
        <v>50</v>
      </c>
      <c r="J18" s="19">
        <f>'Berekening rekenvolumes'!R18</f>
        <v>64455.239278799389</v>
      </c>
    </row>
    <row r="19" spans="2:10">
      <c r="B19" s="2"/>
      <c r="C19" s="2"/>
      <c r="D19" s="2"/>
      <c r="E19" s="2"/>
      <c r="F19" s="2"/>
      <c r="G19" s="2"/>
      <c r="H19" s="2"/>
      <c r="I19" s="2"/>
    </row>
    <row r="20" spans="2:10">
      <c r="B20" s="10" t="s">
        <v>57</v>
      </c>
      <c r="C20" s="2"/>
      <c r="D20" s="2"/>
      <c r="E20" s="2"/>
      <c r="F20" s="2"/>
      <c r="G20" s="2"/>
      <c r="H20" s="2"/>
      <c r="I20" s="2"/>
    </row>
    <row r="21" spans="2:10">
      <c r="B21" s="2" t="s">
        <v>54</v>
      </c>
      <c r="C21" s="2"/>
      <c r="D21" s="2"/>
      <c r="E21" s="2"/>
      <c r="F21" s="2"/>
      <c r="G21" s="2"/>
      <c r="H21" s="2"/>
      <c r="I21" s="2" t="s">
        <v>50</v>
      </c>
      <c r="J21" s="19">
        <f>'Berekening rekenvolumes'!R21</f>
        <v>904.38643333333323</v>
      </c>
    </row>
    <row r="22" spans="2:10">
      <c r="B22" s="2" t="s">
        <v>58</v>
      </c>
      <c r="C22" s="2"/>
      <c r="D22" s="2"/>
      <c r="E22" s="2"/>
      <c r="F22" s="2"/>
      <c r="G22" s="2"/>
      <c r="H22" s="2"/>
      <c r="I22" s="2" t="s">
        <v>50</v>
      </c>
      <c r="J22" s="19">
        <f>'Berekening rekenvolumes'!R22</f>
        <v>0</v>
      </c>
    </row>
    <row r="23" spans="2:10">
      <c r="B23" s="2" t="s">
        <v>59</v>
      </c>
      <c r="C23" s="2"/>
      <c r="D23" s="2"/>
      <c r="E23" s="2"/>
      <c r="F23" s="2"/>
      <c r="G23" s="2"/>
      <c r="H23" s="2"/>
      <c r="I23" s="2" t="s">
        <v>50</v>
      </c>
      <c r="J23" s="19">
        <f>'Berekening rekenvolumes'!R23</f>
        <v>0</v>
      </c>
    </row>
    <row r="24" spans="2:10">
      <c r="B24" s="2" t="s">
        <v>60</v>
      </c>
      <c r="C24" s="2"/>
      <c r="D24" s="2"/>
      <c r="E24" s="2"/>
      <c r="F24" s="2"/>
      <c r="G24" s="2"/>
      <c r="H24" s="2"/>
      <c r="I24" s="2" t="s">
        <v>50</v>
      </c>
      <c r="J24" s="19">
        <f>'Berekening rekenvolumes'!R24</f>
        <v>312709.94824531168</v>
      </c>
    </row>
    <row r="25" spans="2:10">
      <c r="B25" s="2" t="s">
        <v>61</v>
      </c>
      <c r="C25" s="2"/>
      <c r="D25" s="2"/>
      <c r="E25" s="2"/>
      <c r="F25" s="2"/>
      <c r="G25" s="2"/>
      <c r="H25" s="2"/>
      <c r="I25" s="2" t="s">
        <v>50</v>
      </c>
      <c r="J25" s="4">
        <f>'Berekening rekenvolumes'!R25</f>
        <v>312709.94824531168</v>
      </c>
    </row>
    <row r="26" spans="2:10">
      <c r="B26" s="2"/>
      <c r="C26" s="2"/>
      <c r="D26" s="2"/>
      <c r="E26" s="2"/>
      <c r="F26" s="2"/>
      <c r="G26" s="2"/>
      <c r="H26" s="2"/>
      <c r="I26" s="2"/>
      <c r="J26" s="11"/>
    </row>
    <row r="27" spans="2:10">
      <c r="B27" s="10" t="s">
        <v>280</v>
      </c>
      <c r="C27" s="2"/>
      <c r="D27" s="2"/>
      <c r="E27" s="2"/>
      <c r="F27" s="2"/>
      <c r="G27" s="2"/>
      <c r="H27" s="2"/>
      <c r="I27" s="2"/>
      <c r="J27" s="11"/>
    </row>
    <row r="28" spans="2:10">
      <c r="B28" s="2" t="s">
        <v>54</v>
      </c>
      <c r="C28" s="2"/>
      <c r="D28" s="2"/>
      <c r="E28" s="2"/>
      <c r="F28" s="2"/>
      <c r="G28" s="2"/>
      <c r="H28" s="2"/>
      <c r="I28" s="2" t="s">
        <v>50</v>
      </c>
      <c r="J28" s="31"/>
    </row>
    <row r="29" spans="2:10">
      <c r="B29" s="2" t="s">
        <v>55</v>
      </c>
      <c r="C29" s="2"/>
      <c r="D29" s="2"/>
      <c r="E29" s="2"/>
      <c r="F29" s="2"/>
      <c r="G29" s="2"/>
      <c r="H29" s="2"/>
      <c r="I29" s="2" t="s">
        <v>50</v>
      </c>
      <c r="J29" s="31"/>
    </row>
    <row r="30" spans="2:10">
      <c r="B30" s="2"/>
      <c r="C30" s="2"/>
      <c r="D30" s="2"/>
      <c r="E30" s="2"/>
      <c r="F30" s="2"/>
      <c r="G30" s="2"/>
      <c r="H30" s="2"/>
      <c r="I30" s="2"/>
      <c r="J30" s="11"/>
    </row>
    <row r="31" spans="2:10">
      <c r="B31" s="2"/>
      <c r="C31" s="2"/>
      <c r="D31" s="2"/>
      <c r="E31" s="2"/>
      <c r="F31" s="2"/>
      <c r="G31" s="2"/>
      <c r="H31" s="2"/>
      <c r="I31" s="2"/>
      <c r="J31" s="11"/>
    </row>
    <row r="32" spans="2:10" s="5" customFormat="1" ht="12.75">
      <c r="B32" s="5" t="s">
        <v>110</v>
      </c>
      <c r="I32" s="5" t="s">
        <v>0</v>
      </c>
      <c r="J32" s="5" t="str">
        <f>J8</f>
        <v>Rekenvolume Westland</v>
      </c>
    </row>
    <row r="33" spans="2:10">
      <c r="B33" s="2"/>
      <c r="C33" s="2"/>
      <c r="D33" s="2"/>
      <c r="E33" s="2"/>
      <c r="F33" s="2"/>
      <c r="G33" s="2"/>
      <c r="H33" s="2"/>
      <c r="I33" s="2"/>
      <c r="J33" s="11"/>
    </row>
    <row r="34" spans="2:10">
      <c r="B34" s="10" t="s">
        <v>74</v>
      </c>
      <c r="C34" s="2"/>
      <c r="D34" s="2"/>
      <c r="E34" s="2"/>
      <c r="F34" s="2"/>
      <c r="G34" s="2"/>
      <c r="H34" s="2"/>
      <c r="I34" s="2"/>
      <c r="J34" s="11"/>
    </row>
    <row r="35" spans="2:10">
      <c r="B35" s="2"/>
      <c r="C35" s="2"/>
      <c r="D35" s="2"/>
      <c r="E35" s="2"/>
      <c r="F35" s="2"/>
      <c r="G35" s="2"/>
      <c r="H35" s="2"/>
      <c r="I35" s="2"/>
      <c r="J35" s="11"/>
    </row>
    <row r="36" spans="2:10">
      <c r="B36" s="10" t="s">
        <v>75</v>
      </c>
      <c r="C36" s="2"/>
      <c r="D36" s="2"/>
      <c r="E36" s="2"/>
      <c r="F36" s="2"/>
      <c r="G36" s="2"/>
      <c r="H36" s="2"/>
      <c r="I36" s="2"/>
      <c r="J36" s="11"/>
    </row>
    <row r="37" spans="2:10">
      <c r="B37" s="2" t="s">
        <v>76</v>
      </c>
      <c r="C37" s="2"/>
      <c r="D37" s="2"/>
      <c r="E37" s="2"/>
      <c r="F37" s="2"/>
      <c r="G37" s="2"/>
      <c r="H37" s="2"/>
      <c r="I37" s="2" t="s">
        <v>50</v>
      </c>
      <c r="J37" s="19">
        <f>'Berekening rekenvolumes'!R34</f>
        <v>50268.267924158346</v>
      </c>
    </row>
    <row r="38" spans="2:10">
      <c r="B38" s="2" t="s">
        <v>77</v>
      </c>
      <c r="C38" s="2"/>
      <c r="D38" s="2"/>
      <c r="E38" s="2"/>
      <c r="F38" s="2"/>
      <c r="G38" s="2"/>
      <c r="H38" s="2"/>
      <c r="I38" s="2" t="s">
        <v>50</v>
      </c>
      <c r="J38" s="19">
        <f>'Berekening rekenvolumes'!R35</f>
        <v>374.51345120346019</v>
      </c>
    </row>
    <row r="39" spans="2:10">
      <c r="B39" s="2" t="s">
        <v>78</v>
      </c>
      <c r="C39" s="2"/>
      <c r="D39" s="2"/>
      <c r="E39" s="2"/>
      <c r="F39" s="2"/>
      <c r="G39" s="2"/>
      <c r="H39" s="2"/>
      <c r="I39" s="2" t="s">
        <v>50</v>
      </c>
      <c r="J39" s="19">
        <f>'Berekening rekenvolumes'!R36</f>
        <v>379.23170252772132</v>
      </c>
    </row>
    <row r="40" spans="2:10">
      <c r="B40" s="2" t="s">
        <v>79</v>
      </c>
      <c r="C40" s="2"/>
      <c r="D40" s="2"/>
      <c r="E40" s="2"/>
      <c r="F40" s="2"/>
      <c r="G40" s="2"/>
      <c r="H40" s="2"/>
      <c r="I40" s="2" t="s">
        <v>50</v>
      </c>
      <c r="J40" s="19">
        <f>'Berekening rekenvolumes'!R37</f>
        <v>262.27755207569777</v>
      </c>
    </row>
    <row r="41" spans="2:10">
      <c r="B41" s="2"/>
      <c r="C41" s="2"/>
      <c r="D41" s="2"/>
      <c r="E41" s="2"/>
      <c r="F41" s="2"/>
      <c r="G41" s="2"/>
      <c r="H41" s="2"/>
      <c r="I41" s="2"/>
      <c r="J41" s="11"/>
    </row>
    <row r="42" spans="2:10">
      <c r="B42" s="10" t="s">
        <v>80</v>
      </c>
      <c r="C42" s="2"/>
      <c r="D42" s="2"/>
      <c r="E42" s="2"/>
      <c r="F42" s="2"/>
      <c r="G42" s="2"/>
      <c r="H42" s="2"/>
      <c r="I42" s="2"/>
      <c r="J42" s="11"/>
    </row>
    <row r="43" spans="2:10">
      <c r="B43" s="2" t="s">
        <v>76</v>
      </c>
      <c r="C43" s="2"/>
      <c r="D43" s="2"/>
      <c r="E43" s="2"/>
      <c r="F43" s="2"/>
      <c r="G43" s="2"/>
      <c r="H43" s="2"/>
      <c r="I43" s="2" t="s">
        <v>50</v>
      </c>
      <c r="J43" s="19">
        <f>'Berekening rekenvolumes'!R40</f>
        <v>0</v>
      </c>
    </row>
    <row r="44" spans="2:10">
      <c r="B44" s="2" t="s">
        <v>77</v>
      </c>
      <c r="C44" s="2"/>
      <c r="D44" s="2"/>
      <c r="E44" s="2"/>
      <c r="F44" s="2"/>
      <c r="G44" s="2"/>
      <c r="H44" s="2"/>
      <c r="I44" s="2" t="s">
        <v>50</v>
      </c>
      <c r="J44" s="19">
        <f>'Berekening rekenvolumes'!R41</f>
        <v>0</v>
      </c>
    </row>
    <row r="45" spans="2:10">
      <c r="B45" s="2" t="s">
        <v>78</v>
      </c>
      <c r="C45" s="2"/>
      <c r="D45" s="2"/>
      <c r="E45" s="2"/>
      <c r="F45" s="2"/>
      <c r="G45" s="2"/>
      <c r="H45" s="2"/>
      <c r="I45" s="2" t="s">
        <v>50</v>
      </c>
      <c r="J45" s="19">
        <f>'Berekening rekenvolumes'!R42</f>
        <v>0</v>
      </c>
    </row>
    <row r="46" spans="2:10">
      <c r="B46" s="2" t="s">
        <v>79</v>
      </c>
      <c r="C46" s="2"/>
      <c r="D46" s="2"/>
      <c r="E46" s="2"/>
      <c r="F46" s="2"/>
      <c r="G46" s="2"/>
      <c r="H46" s="2"/>
      <c r="I46" s="2" t="s">
        <v>50</v>
      </c>
      <c r="J46" s="19">
        <f>'Berekening rekenvolumes'!R43</f>
        <v>0</v>
      </c>
    </row>
    <row r="47" spans="2:10">
      <c r="B47" s="2"/>
      <c r="C47" s="2"/>
      <c r="D47" s="2"/>
      <c r="E47" s="2"/>
      <c r="F47" s="2"/>
      <c r="G47" s="2"/>
      <c r="H47" s="2"/>
      <c r="I47" s="2"/>
      <c r="J47" s="11"/>
    </row>
    <row r="48" spans="2:10">
      <c r="B48" s="2"/>
      <c r="C48" s="2"/>
      <c r="D48" s="2"/>
      <c r="E48" s="2"/>
      <c r="F48" s="2"/>
      <c r="G48" s="2"/>
      <c r="H48" s="2"/>
      <c r="I48" s="2"/>
      <c r="J48" s="11"/>
    </row>
    <row r="49" spans="2:10">
      <c r="B49" s="2"/>
      <c r="C49" s="2"/>
      <c r="D49" s="2"/>
      <c r="E49" s="2"/>
      <c r="F49" s="2"/>
      <c r="G49" s="2"/>
      <c r="H49" s="2"/>
      <c r="I49" s="2"/>
      <c r="J49" s="11"/>
    </row>
    <row r="50" spans="2:10">
      <c r="B50" s="10" t="s">
        <v>83</v>
      </c>
      <c r="C50" s="2"/>
      <c r="D50" s="2"/>
      <c r="E50" s="2"/>
      <c r="F50" s="2"/>
      <c r="G50" s="2"/>
      <c r="H50" s="2"/>
      <c r="I50" s="2"/>
      <c r="J50" s="11"/>
    </row>
    <row r="51" spans="2:10">
      <c r="B51" s="2"/>
      <c r="C51" s="2"/>
      <c r="D51" s="2"/>
      <c r="E51" s="2"/>
      <c r="F51" s="2"/>
      <c r="G51" s="2"/>
      <c r="H51" s="2"/>
      <c r="I51" s="2"/>
      <c r="J51" s="11"/>
    </row>
    <row r="52" spans="2:10">
      <c r="B52" s="10" t="s">
        <v>75</v>
      </c>
      <c r="C52" s="2"/>
      <c r="D52" s="2"/>
      <c r="E52" s="2"/>
      <c r="F52" s="2"/>
      <c r="G52" s="2"/>
      <c r="H52" s="2"/>
      <c r="I52" s="2"/>
      <c r="J52" s="11"/>
    </row>
    <row r="53" spans="2:10">
      <c r="B53" s="2" t="s">
        <v>84</v>
      </c>
      <c r="C53" s="2"/>
      <c r="D53" s="2"/>
      <c r="E53" s="2"/>
      <c r="F53" s="2"/>
      <c r="G53" s="2"/>
      <c r="H53" s="2"/>
      <c r="I53" s="2" t="s">
        <v>50</v>
      </c>
      <c r="J53" s="19">
        <f>'Berekening rekenvolumes'!R50</f>
        <v>106.66666666666667</v>
      </c>
    </row>
    <row r="54" spans="2:10">
      <c r="B54" s="2" t="s">
        <v>85</v>
      </c>
      <c r="C54" s="2"/>
      <c r="D54" s="2"/>
      <c r="E54" s="2"/>
      <c r="F54" s="2"/>
      <c r="G54" s="2"/>
      <c r="H54" s="2"/>
      <c r="I54" s="2" t="s">
        <v>50</v>
      </c>
      <c r="J54" s="19">
        <f>'Berekening rekenvolumes'!R51</f>
        <v>197.66666666666666</v>
      </c>
    </row>
    <row r="55" spans="2:10">
      <c r="B55" s="2" t="s">
        <v>86</v>
      </c>
      <c r="C55" s="2"/>
      <c r="D55" s="2"/>
      <c r="E55" s="2"/>
      <c r="F55" s="2"/>
      <c r="G55" s="2"/>
      <c r="H55" s="2"/>
      <c r="I55" s="2" t="s">
        <v>50</v>
      </c>
      <c r="J55" s="19">
        <f>'Berekening rekenvolumes'!R52</f>
        <v>188</v>
      </c>
    </row>
    <row r="56" spans="2:10">
      <c r="B56" s="2" t="s">
        <v>87</v>
      </c>
      <c r="C56" s="2"/>
      <c r="D56" s="2"/>
      <c r="E56" s="2"/>
      <c r="F56" s="2"/>
      <c r="G56" s="2"/>
      <c r="H56" s="2"/>
      <c r="I56" s="2" t="s">
        <v>50</v>
      </c>
      <c r="J56" s="19">
        <f>'Berekening rekenvolumes'!R53</f>
        <v>297.55361457113855</v>
      </c>
    </row>
    <row r="57" spans="2:10">
      <c r="B57" s="2" t="s">
        <v>88</v>
      </c>
      <c r="C57" s="2"/>
      <c r="D57" s="2"/>
      <c r="E57" s="2"/>
      <c r="F57" s="2"/>
      <c r="G57" s="2"/>
      <c r="H57" s="2"/>
      <c r="I57" s="2" t="s">
        <v>50</v>
      </c>
      <c r="J57" s="19">
        <f>'Berekening rekenvolumes'!R54</f>
        <v>391.66566270920958</v>
      </c>
    </row>
    <row r="58" spans="2:10">
      <c r="B58" s="2" t="s">
        <v>89</v>
      </c>
      <c r="C58" s="2"/>
      <c r="D58" s="2"/>
      <c r="E58" s="2"/>
      <c r="F58" s="2"/>
      <c r="G58" s="2"/>
      <c r="H58" s="2"/>
      <c r="I58" s="2" t="s">
        <v>50</v>
      </c>
      <c r="J58" s="19">
        <f>'Berekening rekenvolumes'!R55</f>
        <v>1.6666666666666667</v>
      </c>
    </row>
    <row r="59" spans="2:10">
      <c r="B59" s="2" t="s">
        <v>90</v>
      </c>
      <c r="C59" s="2"/>
      <c r="D59" s="2"/>
      <c r="E59" s="2"/>
      <c r="F59" s="2"/>
      <c r="G59" s="2"/>
      <c r="H59" s="2"/>
      <c r="I59" s="2" t="s">
        <v>50</v>
      </c>
      <c r="J59" s="19">
        <f>'Berekening rekenvolumes'!R56</f>
        <v>0</v>
      </c>
    </row>
    <row r="60" spans="2:10">
      <c r="B60" s="2" t="s">
        <v>91</v>
      </c>
      <c r="C60" s="2"/>
      <c r="D60" s="2"/>
      <c r="E60" s="2"/>
      <c r="F60" s="2"/>
      <c r="G60" s="2"/>
      <c r="H60" s="2"/>
      <c r="I60" s="2" t="s">
        <v>50</v>
      </c>
      <c r="J60" s="19">
        <f>'Berekening rekenvolumes'!R57</f>
        <v>213.33333333333334</v>
      </c>
    </row>
    <row r="61" spans="2:10">
      <c r="B61" s="2" t="s">
        <v>92</v>
      </c>
      <c r="C61" s="2"/>
      <c r="D61" s="2"/>
      <c r="E61" s="2"/>
      <c r="F61" s="2"/>
      <c r="G61" s="2"/>
      <c r="H61" s="2"/>
      <c r="I61" s="2" t="s">
        <v>50</v>
      </c>
      <c r="J61" s="19">
        <f>'Berekening rekenvolumes'!R58</f>
        <v>0</v>
      </c>
    </row>
    <row r="62" spans="2:10">
      <c r="B62" s="2" t="s">
        <v>93</v>
      </c>
      <c r="C62" s="2"/>
      <c r="D62" s="2"/>
      <c r="E62" s="2"/>
      <c r="F62" s="2"/>
      <c r="G62" s="2"/>
      <c r="H62" s="2"/>
      <c r="I62" s="2" t="s">
        <v>50</v>
      </c>
      <c r="J62" s="19">
        <f>'Berekening rekenvolumes'!R59</f>
        <v>8.3333333333333339</v>
      </c>
    </row>
    <row r="63" spans="2:10">
      <c r="B63" s="2"/>
      <c r="C63" s="2"/>
      <c r="D63" s="2"/>
      <c r="E63" s="2"/>
      <c r="F63" s="2"/>
      <c r="G63" s="2"/>
      <c r="H63" s="2"/>
      <c r="I63" s="2"/>
      <c r="J63" s="11"/>
    </row>
    <row r="64" spans="2:10">
      <c r="B64" s="10" t="s">
        <v>80</v>
      </c>
      <c r="C64" s="2"/>
      <c r="D64" s="2"/>
      <c r="E64" s="2"/>
      <c r="F64" s="2"/>
      <c r="G64" s="2"/>
      <c r="H64" s="2"/>
      <c r="I64" s="2"/>
      <c r="J64" s="11"/>
    </row>
    <row r="65" spans="2:10">
      <c r="B65" s="2" t="s">
        <v>84</v>
      </c>
      <c r="C65" s="2"/>
      <c r="D65" s="2"/>
      <c r="E65" s="2"/>
      <c r="F65" s="2"/>
      <c r="G65" s="2"/>
      <c r="H65" s="2"/>
      <c r="I65" s="2" t="s">
        <v>50</v>
      </c>
      <c r="J65" s="19">
        <f>'Berekening rekenvolumes'!R62</f>
        <v>1</v>
      </c>
    </row>
    <row r="66" spans="2:10">
      <c r="B66" s="2" t="s">
        <v>85</v>
      </c>
      <c r="C66" s="2"/>
      <c r="D66" s="2"/>
      <c r="E66" s="2"/>
      <c r="F66" s="2"/>
      <c r="G66" s="2"/>
      <c r="H66" s="2"/>
      <c r="I66" s="2" t="s">
        <v>50</v>
      </c>
      <c r="J66" s="19">
        <f>'Berekening rekenvolumes'!R63</f>
        <v>2</v>
      </c>
    </row>
    <row r="67" spans="2:10">
      <c r="B67" s="2" t="s">
        <v>86</v>
      </c>
      <c r="C67" s="2"/>
      <c r="D67" s="2"/>
      <c r="E67" s="2"/>
      <c r="F67" s="2"/>
      <c r="G67" s="2"/>
      <c r="H67" s="2"/>
      <c r="I67" s="2" t="s">
        <v>50</v>
      </c>
      <c r="J67" s="19">
        <f>'Berekening rekenvolumes'!R64</f>
        <v>17.860612554692427</v>
      </c>
    </row>
    <row r="68" spans="2:10">
      <c r="B68" s="2" t="s">
        <v>87</v>
      </c>
      <c r="C68" s="2"/>
      <c r="D68" s="2"/>
      <c r="E68" s="2"/>
      <c r="F68" s="2"/>
      <c r="G68" s="2"/>
      <c r="H68" s="2"/>
      <c r="I68" s="2" t="s">
        <v>50</v>
      </c>
      <c r="J68" s="19">
        <f>'Berekening rekenvolumes'!R65</f>
        <v>30.666666666666668</v>
      </c>
    </row>
    <row r="69" spans="2:10">
      <c r="B69" s="2" t="s">
        <v>88</v>
      </c>
      <c r="C69" s="2"/>
      <c r="D69" s="2"/>
      <c r="E69" s="2"/>
      <c r="F69" s="2"/>
      <c r="G69" s="2"/>
      <c r="H69" s="2"/>
      <c r="I69" s="2" t="s">
        <v>50</v>
      </c>
      <c r="J69" s="19">
        <f>'Berekening rekenvolumes'!R66</f>
        <v>35</v>
      </c>
    </row>
    <row r="70" spans="2:10">
      <c r="B70" s="2" t="s">
        <v>89</v>
      </c>
      <c r="C70" s="2"/>
      <c r="D70" s="2"/>
      <c r="E70" s="2"/>
      <c r="F70" s="2"/>
      <c r="G70" s="2"/>
      <c r="H70" s="2"/>
      <c r="I70" s="2" t="s">
        <v>50</v>
      </c>
      <c r="J70" s="19">
        <f>'Berekening rekenvolumes'!R67</f>
        <v>1</v>
      </c>
    </row>
    <row r="71" spans="2:10">
      <c r="B71" s="2" t="s">
        <v>90</v>
      </c>
      <c r="C71" s="2"/>
      <c r="D71" s="2"/>
      <c r="E71" s="2"/>
      <c r="F71" s="2"/>
      <c r="G71" s="2"/>
      <c r="H71" s="2"/>
      <c r="I71" s="2" t="s">
        <v>50</v>
      </c>
      <c r="J71" s="19">
        <f>'Berekening rekenvolumes'!R68</f>
        <v>0</v>
      </c>
    </row>
    <row r="72" spans="2:10">
      <c r="B72" s="2" t="s">
        <v>91</v>
      </c>
      <c r="C72" s="2"/>
      <c r="D72" s="2"/>
      <c r="E72" s="2"/>
      <c r="F72" s="2"/>
      <c r="G72" s="2"/>
      <c r="H72" s="2"/>
      <c r="I72" s="2" t="s">
        <v>50</v>
      </c>
      <c r="J72" s="19">
        <f>'Berekening rekenvolumes'!R69</f>
        <v>32.333333333333336</v>
      </c>
    </row>
    <row r="73" spans="2:10">
      <c r="B73" s="2" t="s">
        <v>92</v>
      </c>
      <c r="C73" s="2"/>
      <c r="D73" s="2"/>
      <c r="E73" s="2"/>
      <c r="F73" s="2"/>
      <c r="G73" s="2"/>
      <c r="H73" s="2"/>
      <c r="I73" s="2" t="s">
        <v>50</v>
      </c>
      <c r="J73" s="19">
        <f>'Berekening rekenvolumes'!R70</f>
        <v>0</v>
      </c>
    </row>
    <row r="74" spans="2:10">
      <c r="B74" s="2" t="s">
        <v>93</v>
      </c>
      <c r="C74" s="2"/>
      <c r="D74" s="2"/>
      <c r="E74" s="2"/>
      <c r="F74" s="2"/>
      <c r="G74" s="2"/>
      <c r="H74" s="2"/>
      <c r="I74" s="2" t="s">
        <v>50</v>
      </c>
      <c r="J74" s="19">
        <f>'Berekening rekenvolumes'!R71</f>
        <v>70</v>
      </c>
    </row>
    <row r="75" spans="2:10">
      <c r="B75" s="2"/>
      <c r="C75" s="2"/>
      <c r="D75" s="2"/>
      <c r="E75" s="2"/>
      <c r="F75" s="2"/>
      <c r="G75" s="2"/>
      <c r="H75" s="2"/>
      <c r="I75" s="2"/>
      <c r="J75" s="11"/>
    </row>
    <row r="76" spans="2:10">
      <c r="B76" s="10" t="s">
        <v>81</v>
      </c>
      <c r="C76" s="2"/>
      <c r="D76" s="2"/>
      <c r="E76" s="2"/>
      <c r="F76" s="2"/>
      <c r="G76" s="2"/>
      <c r="H76" s="2"/>
      <c r="I76" s="2"/>
      <c r="J76" s="11"/>
    </row>
    <row r="77" spans="2:10">
      <c r="B77" s="2" t="s">
        <v>285</v>
      </c>
      <c r="C77" s="2"/>
      <c r="D77" s="2"/>
      <c r="E77" s="2"/>
      <c r="F77" s="2"/>
      <c r="G77" s="2"/>
      <c r="H77" s="2"/>
      <c r="I77" s="2" t="s">
        <v>50</v>
      </c>
      <c r="J77" s="31"/>
    </row>
    <row r="78" spans="2:10">
      <c r="B78" s="2"/>
      <c r="C78" s="2"/>
      <c r="D78" s="2"/>
      <c r="E78" s="2"/>
      <c r="F78" s="2"/>
      <c r="G78" s="2"/>
      <c r="H78" s="2"/>
      <c r="I78" s="2"/>
      <c r="J78" s="11"/>
    </row>
    <row r="79" spans="2:10">
      <c r="B79" s="2"/>
      <c r="C79" s="2"/>
      <c r="D79" s="2"/>
      <c r="E79" s="2"/>
      <c r="F79" s="2"/>
      <c r="G79" s="2"/>
      <c r="H79" s="2"/>
      <c r="I79" s="2"/>
      <c r="J79" s="11"/>
    </row>
    <row r="80" spans="2:10">
      <c r="B80" s="10" t="s">
        <v>94</v>
      </c>
      <c r="C80" s="2"/>
      <c r="D80" s="2"/>
      <c r="E80" s="2"/>
      <c r="F80" s="2"/>
      <c r="G80" s="2"/>
      <c r="H80" s="2"/>
      <c r="I80" s="2"/>
      <c r="J80" s="11"/>
    </row>
    <row r="81" spans="2:10">
      <c r="B81" s="2"/>
      <c r="C81" s="2"/>
      <c r="D81" s="2"/>
      <c r="E81" s="2"/>
      <c r="F81" s="2"/>
      <c r="G81" s="2"/>
      <c r="H81" s="2"/>
      <c r="I81" s="2"/>
      <c r="J81" s="11"/>
    </row>
    <row r="82" spans="2:10">
      <c r="B82" s="10" t="s">
        <v>75</v>
      </c>
      <c r="C82" s="2"/>
      <c r="D82" s="2"/>
      <c r="E82" s="2"/>
      <c r="F82" s="2"/>
      <c r="G82" s="2"/>
      <c r="H82" s="2"/>
      <c r="I82" s="2"/>
      <c r="J82" s="11"/>
    </row>
    <row r="83" spans="2:10">
      <c r="B83" s="2" t="s">
        <v>76</v>
      </c>
      <c r="C83" s="2"/>
      <c r="D83" s="2"/>
      <c r="E83" s="2"/>
      <c r="F83" s="2"/>
      <c r="G83" s="2"/>
      <c r="H83" s="2"/>
      <c r="I83" s="2" t="s">
        <v>50</v>
      </c>
      <c r="J83" s="19">
        <f>'Berekening rekenvolumes'!R80</f>
        <v>485.59752072072069</v>
      </c>
    </row>
    <row r="84" spans="2:10">
      <c r="B84" s="2" t="s">
        <v>77</v>
      </c>
      <c r="C84" s="2"/>
      <c r="D84" s="2"/>
      <c r="E84" s="2"/>
      <c r="F84" s="2"/>
      <c r="G84" s="2"/>
      <c r="H84" s="2"/>
      <c r="I84" s="2" t="s">
        <v>50</v>
      </c>
      <c r="J84" s="19">
        <f>'Berekening rekenvolumes'!R81</f>
        <v>3.3333333333333335</v>
      </c>
    </row>
    <row r="85" spans="2:10">
      <c r="B85" s="2" t="s">
        <v>78</v>
      </c>
      <c r="C85" s="2"/>
      <c r="D85" s="2"/>
      <c r="E85" s="2"/>
      <c r="F85" s="2"/>
      <c r="G85" s="2"/>
      <c r="H85" s="2"/>
      <c r="I85" s="2" t="s">
        <v>50</v>
      </c>
      <c r="J85" s="19">
        <f>'Berekening rekenvolumes'!R82</f>
        <v>4.333333333333333</v>
      </c>
    </row>
    <row r="86" spans="2:10">
      <c r="B86" s="2" t="s">
        <v>79</v>
      </c>
      <c r="C86" s="2"/>
      <c r="D86" s="2"/>
      <c r="E86" s="2"/>
      <c r="F86" s="2"/>
      <c r="G86" s="2"/>
      <c r="H86" s="2"/>
      <c r="I86" s="2" t="s">
        <v>50</v>
      </c>
      <c r="J86" s="19">
        <f>'Berekening rekenvolumes'!R83</f>
        <v>0.33333333333333331</v>
      </c>
    </row>
    <row r="87" spans="2:10">
      <c r="B87" s="2"/>
      <c r="C87" s="2"/>
      <c r="D87" s="2"/>
      <c r="E87" s="2"/>
      <c r="F87" s="2"/>
      <c r="G87" s="2"/>
      <c r="H87" s="2"/>
      <c r="I87" s="2"/>
      <c r="J87" s="11"/>
    </row>
    <row r="88" spans="2:10">
      <c r="B88" s="10" t="s">
        <v>80</v>
      </c>
      <c r="C88" s="2"/>
      <c r="D88" s="2"/>
      <c r="E88" s="2"/>
      <c r="F88" s="2"/>
      <c r="G88" s="2"/>
      <c r="H88" s="2"/>
      <c r="I88" s="2"/>
      <c r="J88" s="11"/>
    </row>
    <row r="89" spans="2:10">
      <c r="B89" s="2" t="s">
        <v>76</v>
      </c>
      <c r="C89" s="2"/>
      <c r="D89" s="2"/>
      <c r="E89" s="2"/>
      <c r="F89" s="2"/>
      <c r="G89" s="2"/>
      <c r="H89" s="2"/>
      <c r="I89" s="2" t="s">
        <v>50</v>
      </c>
      <c r="J89" s="19">
        <f>'Berekening rekenvolumes'!R86</f>
        <v>0</v>
      </c>
    </row>
    <row r="90" spans="2:10">
      <c r="B90" s="2" t="s">
        <v>77</v>
      </c>
      <c r="C90" s="2"/>
      <c r="D90" s="2"/>
      <c r="E90" s="2"/>
      <c r="F90" s="2"/>
      <c r="G90" s="2"/>
      <c r="H90" s="2"/>
      <c r="I90" s="2" t="s">
        <v>50</v>
      </c>
      <c r="J90" s="19">
        <f>'Berekening rekenvolumes'!R87</f>
        <v>0</v>
      </c>
    </row>
    <row r="91" spans="2:10">
      <c r="B91" s="2" t="s">
        <v>78</v>
      </c>
      <c r="C91" s="2"/>
      <c r="D91" s="2"/>
      <c r="E91" s="2"/>
      <c r="F91" s="2"/>
      <c r="G91" s="2"/>
      <c r="H91" s="2"/>
      <c r="I91" s="2" t="s">
        <v>50</v>
      </c>
      <c r="J91" s="19">
        <f>'Berekening rekenvolumes'!R88</f>
        <v>0</v>
      </c>
    </row>
    <row r="92" spans="2:10">
      <c r="B92" s="2" t="s">
        <v>79</v>
      </c>
      <c r="C92" s="2"/>
      <c r="D92" s="2"/>
      <c r="E92" s="2"/>
      <c r="F92" s="2"/>
      <c r="G92" s="2"/>
      <c r="H92" s="2"/>
      <c r="I92" s="2" t="s">
        <v>50</v>
      </c>
      <c r="J92" s="19">
        <f>'Berekening rekenvolumes'!R89</f>
        <v>0</v>
      </c>
    </row>
    <row r="93" spans="2:10">
      <c r="B93" s="2"/>
      <c r="C93" s="2"/>
      <c r="D93" s="2"/>
      <c r="E93" s="2"/>
      <c r="F93" s="2"/>
      <c r="G93" s="2"/>
      <c r="H93" s="2"/>
      <c r="I93" s="2"/>
      <c r="J93" s="11"/>
    </row>
    <row r="94" spans="2:10">
      <c r="B94" s="2"/>
      <c r="C94" s="2"/>
      <c r="D94" s="2"/>
      <c r="E94" s="2"/>
      <c r="F94" s="2"/>
      <c r="G94" s="2"/>
      <c r="H94" s="2"/>
      <c r="I94" s="2"/>
      <c r="J94" s="11"/>
    </row>
    <row r="95" spans="2:10">
      <c r="B95" s="2"/>
      <c r="C95" s="2"/>
      <c r="D95" s="2"/>
      <c r="E95" s="2"/>
      <c r="F95" s="2"/>
      <c r="G95" s="2"/>
      <c r="H95" s="2"/>
      <c r="I95" s="2"/>
      <c r="J95" s="11"/>
    </row>
    <row r="96" spans="2:10">
      <c r="B96" s="10" t="s">
        <v>95</v>
      </c>
      <c r="C96" s="2"/>
      <c r="D96" s="2"/>
      <c r="E96" s="2"/>
      <c r="F96" s="2"/>
      <c r="G96" s="2"/>
      <c r="H96" s="2"/>
      <c r="I96" s="2"/>
      <c r="J96" s="11"/>
    </row>
    <row r="97" spans="2:10">
      <c r="B97" s="2"/>
      <c r="C97" s="2"/>
      <c r="D97" s="2"/>
      <c r="E97" s="2"/>
      <c r="F97" s="2"/>
      <c r="G97" s="2"/>
      <c r="H97" s="2"/>
      <c r="I97" s="2"/>
      <c r="J97" s="11"/>
    </row>
    <row r="98" spans="2:10">
      <c r="B98" s="10" t="s">
        <v>75</v>
      </c>
      <c r="C98" s="2"/>
      <c r="D98" s="2"/>
      <c r="E98" s="2"/>
      <c r="F98" s="2"/>
      <c r="G98" s="2"/>
      <c r="H98" s="2"/>
      <c r="I98" s="2"/>
      <c r="J98" s="11"/>
    </row>
    <row r="99" spans="2:10">
      <c r="B99" s="2" t="s">
        <v>76</v>
      </c>
      <c r="C99" s="2"/>
      <c r="D99" s="2"/>
      <c r="E99" s="2"/>
      <c r="F99" s="2"/>
      <c r="G99" s="2"/>
      <c r="H99" s="2"/>
      <c r="I99" s="2" t="s">
        <v>50</v>
      </c>
      <c r="J99" s="19">
        <f>'Berekening rekenvolumes'!R96</f>
        <v>221</v>
      </c>
    </row>
    <row r="100" spans="2:10">
      <c r="B100" s="2" t="s">
        <v>77</v>
      </c>
      <c r="C100" s="2"/>
      <c r="D100" s="2"/>
      <c r="E100" s="2"/>
      <c r="F100" s="2"/>
      <c r="G100" s="2"/>
      <c r="H100" s="2"/>
      <c r="I100" s="2" t="s">
        <v>50</v>
      </c>
      <c r="J100" s="19">
        <f>'Berekening rekenvolumes'!R97</f>
        <v>16.666666666666668</v>
      </c>
    </row>
    <row r="101" spans="2:10">
      <c r="B101" s="2" t="s">
        <v>78</v>
      </c>
      <c r="C101" s="2"/>
      <c r="D101" s="2"/>
      <c r="E101" s="2"/>
      <c r="F101" s="2"/>
      <c r="G101" s="2"/>
      <c r="H101" s="2"/>
      <c r="I101" s="2" t="s">
        <v>50</v>
      </c>
      <c r="J101" s="19">
        <f>'Berekening rekenvolumes'!R98</f>
        <v>61</v>
      </c>
    </row>
    <row r="102" spans="2:10">
      <c r="B102" s="2" t="s">
        <v>79</v>
      </c>
      <c r="C102" s="2"/>
      <c r="D102" s="2"/>
      <c r="E102" s="2"/>
      <c r="F102" s="2"/>
      <c r="G102" s="2"/>
      <c r="H102" s="2"/>
      <c r="I102" s="2" t="s">
        <v>50</v>
      </c>
      <c r="J102" s="19">
        <f>'Berekening rekenvolumes'!R99</f>
        <v>0</v>
      </c>
    </row>
    <row r="103" spans="2:10">
      <c r="B103" s="2"/>
      <c r="C103" s="2"/>
      <c r="D103" s="2"/>
      <c r="E103" s="2"/>
      <c r="F103" s="2"/>
      <c r="G103" s="2"/>
      <c r="H103" s="2"/>
      <c r="I103" s="2"/>
      <c r="J103" s="11"/>
    </row>
    <row r="104" spans="2:10">
      <c r="B104" s="10" t="s">
        <v>80</v>
      </c>
      <c r="C104" s="2"/>
      <c r="D104" s="2"/>
      <c r="E104" s="2"/>
      <c r="F104" s="2"/>
      <c r="G104" s="2"/>
      <c r="H104" s="2"/>
      <c r="I104" s="2"/>
      <c r="J104" s="11"/>
    </row>
    <row r="105" spans="2:10">
      <c r="B105" s="2" t="s">
        <v>76</v>
      </c>
      <c r="C105" s="2"/>
      <c r="D105" s="2"/>
      <c r="E105" s="2"/>
      <c r="F105" s="2"/>
      <c r="G105" s="2"/>
      <c r="H105" s="2"/>
      <c r="I105" s="2" t="s">
        <v>50</v>
      </c>
      <c r="J105" s="19">
        <f>'Berekening rekenvolumes'!R102</f>
        <v>0</v>
      </c>
    </row>
    <row r="106" spans="2:10">
      <c r="B106" s="2" t="s">
        <v>77</v>
      </c>
      <c r="C106" s="2"/>
      <c r="D106" s="2"/>
      <c r="E106" s="2"/>
      <c r="F106" s="2"/>
      <c r="G106" s="2"/>
      <c r="H106" s="2"/>
      <c r="I106" s="2" t="s">
        <v>50</v>
      </c>
      <c r="J106" s="19">
        <f>'Berekening rekenvolumes'!R103</f>
        <v>0</v>
      </c>
    </row>
    <row r="107" spans="2:10">
      <c r="B107" s="2" t="s">
        <v>78</v>
      </c>
      <c r="C107" s="2"/>
      <c r="D107" s="2"/>
      <c r="E107" s="2"/>
      <c r="F107" s="2"/>
      <c r="G107" s="2"/>
      <c r="H107" s="2"/>
      <c r="I107" s="2" t="s">
        <v>50</v>
      </c>
      <c r="J107" s="19">
        <f>'Berekening rekenvolumes'!R104</f>
        <v>0</v>
      </c>
    </row>
    <row r="108" spans="2:10">
      <c r="B108" s="2" t="s">
        <v>79</v>
      </c>
      <c r="C108" s="2"/>
      <c r="D108" s="2"/>
      <c r="E108" s="2"/>
      <c r="F108" s="2"/>
      <c r="G108" s="2"/>
      <c r="H108" s="2"/>
      <c r="I108" s="2" t="s">
        <v>50</v>
      </c>
      <c r="J108" s="19">
        <f>'Berekening rekenvolumes'!R105</f>
        <v>0</v>
      </c>
    </row>
    <row r="109" spans="2:10">
      <c r="B109" s="2"/>
      <c r="C109" s="2"/>
      <c r="D109" s="2"/>
      <c r="E109" s="2"/>
      <c r="F109" s="2"/>
      <c r="G109" s="2"/>
      <c r="H109" s="2"/>
      <c r="I109" s="2"/>
      <c r="J109" s="11"/>
    </row>
    <row r="110" spans="2:10">
      <c r="B110" s="2"/>
      <c r="C110" s="2"/>
      <c r="D110" s="2"/>
      <c r="E110" s="2"/>
      <c r="F110" s="2"/>
      <c r="G110" s="2"/>
      <c r="H110" s="2"/>
      <c r="I110" s="2"/>
      <c r="J110" s="11"/>
    </row>
    <row r="111" spans="2:10">
      <c r="B111" s="2"/>
      <c r="C111" s="2"/>
      <c r="D111" s="2"/>
      <c r="E111" s="2"/>
      <c r="F111" s="2"/>
      <c r="G111" s="2"/>
      <c r="H111" s="2"/>
      <c r="I111" s="2"/>
      <c r="J111" s="11"/>
    </row>
    <row r="112" spans="2:10">
      <c r="B112" s="10" t="s">
        <v>96</v>
      </c>
      <c r="C112" s="2"/>
      <c r="D112" s="2"/>
      <c r="E112" s="2"/>
      <c r="F112" s="2"/>
      <c r="G112" s="2"/>
      <c r="H112" s="2"/>
      <c r="I112" s="2"/>
      <c r="J112" s="11"/>
    </row>
    <row r="113" spans="2:10">
      <c r="B113" s="2"/>
      <c r="C113" s="2"/>
      <c r="D113" s="2"/>
      <c r="E113" s="2"/>
      <c r="F113" s="2"/>
      <c r="G113" s="2"/>
      <c r="H113" s="2"/>
      <c r="I113" s="2"/>
      <c r="J113" s="11"/>
    </row>
    <row r="114" spans="2:10">
      <c r="B114" s="10" t="s">
        <v>75</v>
      </c>
      <c r="C114" s="2"/>
      <c r="D114" s="2"/>
      <c r="E114" s="2"/>
      <c r="F114" s="2"/>
      <c r="G114" s="2"/>
      <c r="H114" s="2"/>
      <c r="I114" s="2"/>
      <c r="J114" s="11"/>
    </row>
    <row r="115" spans="2:10">
      <c r="B115" s="2" t="s">
        <v>84</v>
      </c>
      <c r="C115" s="2"/>
      <c r="D115" s="2"/>
      <c r="E115" s="2"/>
      <c r="F115" s="2"/>
      <c r="G115" s="2"/>
      <c r="H115" s="2"/>
      <c r="I115" s="2" t="s">
        <v>50</v>
      </c>
      <c r="J115" s="19">
        <f>'Berekening rekenvolumes'!R112</f>
        <v>0.66666666666666663</v>
      </c>
    </row>
    <row r="116" spans="2:10">
      <c r="B116" s="2" t="s">
        <v>85</v>
      </c>
      <c r="C116" s="2"/>
      <c r="D116" s="2"/>
      <c r="E116" s="2"/>
      <c r="F116" s="2"/>
      <c r="G116" s="2"/>
      <c r="H116" s="2"/>
      <c r="I116" s="2" t="s">
        <v>50</v>
      </c>
      <c r="J116" s="19">
        <f>'Berekening rekenvolumes'!R113</f>
        <v>1.3333333333333333</v>
      </c>
    </row>
    <row r="117" spans="2:10">
      <c r="B117" s="2" t="s">
        <v>86</v>
      </c>
      <c r="C117" s="2"/>
      <c r="D117" s="2"/>
      <c r="E117" s="2"/>
      <c r="F117" s="2"/>
      <c r="G117" s="2"/>
      <c r="H117" s="2"/>
      <c r="I117" s="2" t="s">
        <v>50</v>
      </c>
      <c r="J117" s="19">
        <f>'Berekening rekenvolumes'!R114</f>
        <v>1</v>
      </c>
    </row>
    <row r="118" spans="2:10">
      <c r="B118" s="2" t="s">
        <v>87</v>
      </c>
      <c r="C118" s="2"/>
      <c r="D118" s="2"/>
      <c r="E118" s="2"/>
      <c r="F118" s="2"/>
      <c r="G118" s="2"/>
      <c r="H118" s="2"/>
      <c r="I118" s="2" t="s">
        <v>50</v>
      </c>
      <c r="J118" s="19">
        <f>'Berekening rekenvolumes'!R115</f>
        <v>0</v>
      </c>
    </row>
    <row r="119" spans="2:10">
      <c r="B119" s="2" t="s">
        <v>88</v>
      </c>
      <c r="C119" s="2"/>
      <c r="D119" s="2"/>
      <c r="E119" s="2"/>
      <c r="F119" s="2"/>
      <c r="G119" s="2"/>
      <c r="H119" s="2"/>
      <c r="I119" s="2" t="s">
        <v>50</v>
      </c>
      <c r="J119" s="19">
        <f>'Berekening rekenvolumes'!R116</f>
        <v>0</v>
      </c>
    </row>
    <row r="120" spans="2:10">
      <c r="B120" s="2" t="s">
        <v>89</v>
      </c>
      <c r="C120" s="2"/>
      <c r="D120" s="2"/>
      <c r="E120" s="2"/>
      <c r="F120" s="2"/>
      <c r="G120" s="2"/>
      <c r="H120" s="2"/>
      <c r="I120" s="2" t="s">
        <v>50</v>
      </c>
      <c r="J120" s="19">
        <f>'Berekening rekenvolumes'!R117</f>
        <v>0.33333333333333331</v>
      </c>
    </row>
    <row r="121" spans="2:10">
      <c r="B121" s="2" t="s">
        <v>90</v>
      </c>
      <c r="C121" s="2"/>
      <c r="D121" s="2"/>
      <c r="E121" s="2"/>
      <c r="F121" s="2"/>
      <c r="G121" s="2"/>
      <c r="H121" s="2"/>
      <c r="I121" s="2" t="s">
        <v>50</v>
      </c>
      <c r="J121" s="19">
        <f>'Berekening rekenvolumes'!R118</f>
        <v>0</v>
      </c>
    </row>
    <row r="122" spans="2:10">
      <c r="B122" s="2" t="s">
        <v>91</v>
      </c>
      <c r="C122" s="2"/>
      <c r="D122" s="2"/>
      <c r="E122" s="2"/>
      <c r="F122" s="2"/>
      <c r="G122" s="2"/>
      <c r="H122" s="2"/>
      <c r="I122" s="2" t="s">
        <v>50</v>
      </c>
      <c r="J122" s="19">
        <f>'Berekening rekenvolumes'!R119</f>
        <v>0</v>
      </c>
    </row>
    <row r="123" spans="2:10">
      <c r="B123" s="2" t="s">
        <v>92</v>
      </c>
      <c r="C123" s="2"/>
      <c r="D123" s="2"/>
      <c r="E123" s="2"/>
      <c r="F123" s="2"/>
      <c r="G123" s="2"/>
      <c r="H123" s="2"/>
      <c r="I123" s="2" t="s">
        <v>50</v>
      </c>
      <c r="J123" s="19">
        <f>'Berekening rekenvolumes'!R120</f>
        <v>0</v>
      </c>
    </row>
    <row r="124" spans="2:10">
      <c r="B124" s="2" t="s">
        <v>93</v>
      </c>
      <c r="C124" s="2"/>
      <c r="D124" s="2"/>
      <c r="E124" s="2"/>
      <c r="F124" s="2"/>
      <c r="G124" s="2"/>
      <c r="H124" s="2"/>
      <c r="I124" s="2" t="s">
        <v>50</v>
      </c>
      <c r="J124" s="19">
        <f>'Berekening rekenvolumes'!R121</f>
        <v>0</v>
      </c>
    </row>
    <row r="125" spans="2:10">
      <c r="B125" s="2"/>
      <c r="C125" s="2"/>
      <c r="D125" s="2"/>
      <c r="E125" s="2"/>
      <c r="F125" s="2"/>
      <c r="G125" s="2"/>
      <c r="H125" s="2"/>
      <c r="I125" s="2"/>
      <c r="J125" s="11"/>
    </row>
    <row r="126" spans="2:10">
      <c r="B126" s="10" t="s">
        <v>80</v>
      </c>
      <c r="C126" s="2"/>
      <c r="D126" s="2"/>
      <c r="E126" s="2"/>
      <c r="F126" s="2"/>
      <c r="G126" s="2"/>
      <c r="H126" s="2"/>
      <c r="I126" s="2"/>
      <c r="J126" s="11"/>
    </row>
    <row r="127" spans="2:10">
      <c r="B127" s="2" t="s">
        <v>84</v>
      </c>
      <c r="C127" s="2"/>
      <c r="D127" s="2"/>
      <c r="E127" s="2"/>
      <c r="F127" s="2"/>
      <c r="G127" s="2"/>
      <c r="H127" s="2"/>
      <c r="I127" s="2" t="s">
        <v>50</v>
      </c>
      <c r="J127" s="19">
        <f>'Berekening rekenvolumes'!R124</f>
        <v>0</v>
      </c>
    </row>
    <row r="128" spans="2:10">
      <c r="B128" s="2" t="s">
        <v>85</v>
      </c>
      <c r="C128" s="2"/>
      <c r="D128" s="2"/>
      <c r="E128" s="2"/>
      <c r="F128" s="2"/>
      <c r="G128" s="2"/>
      <c r="H128" s="2"/>
      <c r="I128" s="2" t="s">
        <v>50</v>
      </c>
      <c r="J128" s="19">
        <f>'Berekening rekenvolumes'!R125</f>
        <v>0</v>
      </c>
    </row>
    <row r="129" spans="2:10">
      <c r="B129" s="2" t="s">
        <v>86</v>
      </c>
      <c r="C129" s="2"/>
      <c r="D129" s="2"/>
      <c r="E129" s="2"/>
      <c r="F129" s="2"/>
      <c r="G129" s="2"/>
      <c r="H129" s="2"/>
      <c r="I129" s="2" t="s">
        <v>50</v>
      </c>
      <c r="J129" s="19">
        <f>'Berekening rekenvolumes'!R126</f>
        <v>0</v>
      </c>
    </row>
    <row r="130" spans="2:10">
      <c r="B130" s="2" t="s">
        <v>87</v>
      </c>
      <c r="C130" s="2"/>
      <c r="D130" s="2"/>
      <c r="E130" s="2"/>
      <c r="F130" s="2"/>
      <c r="G130" s="2"/>
      <c r="H130" s="2"/>
      <c r="I130" s="2" t="s">
        <v>50</v>
      </c>
      <c r="J130" s="19">
        <f>'Berekening rekenvolumes'!R127</f>
        <v>0</v>
      </c>
    </row>
    <row r="131" spans="2:10">
      <c r="B131" s="2" t="s">
        <v>88</v>
      </c>
      <c r="C131" s="2"/>
      <c r="D131" s="2"/>
      <c r="E131" s="2"/>
      <c r="F131" s="2"/>
      <c r="G131" s="2"/>
      <c r="H131" s="2"/>
      <c r="I131" s="2" t="s">
        <v>50</v>
      </c>
      <c r="J131" s="19">
        <f>'Berekening rekenvolumes'!R128</f>
        <v>0</v>
      </c>
    </row>
    <row r="132" spans="2:10">
      <c r="B132" s="2" t="s">
        <v>89</v>
      </c>
      <c r="C132" s="2"/>
      <c r="D132" s="2"/>
      <c r="E132" s="2"/>
      <c r="F132" s="2"/>
      <c r="G132" s="2"/>
      <c r="H132" s="2"/>
      <c r="I132" s="2" t="s">
        <v>50</v>
      </c>
      <c r="J132" s="19">
        <f>'Berekening rekenvolumes'!R129</f>
        <v>0</v>
      </c>
    </row>
    <row r="133" spans="2:10">
      <c r="B133" s="2" t="s">
        <v>90</v>
      </c>
      <c r="C133" s="2"/>
      <c r="D133" s="2"/>
      <c r="E133" s="2"/>
      <c r="F133" s="2"/>
      <c r="G133" s="2"/>
      <c r="H133" s="2"/>
      <c r="I133" s="2" t="s">
        <v>50</v>
      </c>
      <c r="J133" s="19">
        <f>'Berekening rekenvolumes'!R130</f>
        <v>0</v>
      </c>
    </row>
    <row r="134" spans="2:10">
      <c r="B134" s="2" t="s">
        <v>91</v>
      </c>
      <c r="C134" s="2"/>
      <c r="D134" s="2"/>
      <c r="E134" s="2"/>
      <c r="F134" s="2"/>
      <c r="G134" s="2"/>
      <c r="H134" s="2"/>
      <c r="I134" s="2" t="s">
        <v>50</v>
      </c>
      <c r="J134" s="19">
        <f>'Berekening rekenvolumes'!R131</f>
        <v>0</v>
      </c>
    </row>
    <row r="135" spans="2:10">
      <c r="B135" s="2" t="s">
        <v>92</v>
      </c>
      <c r="C135" s="2"/>
      <c r="D135" s="2"/>
      <c r="E135" s="2"/>
      <c r="F135" s="2"/>
      <c r="G135" s="2"/>
      <c r="H135" s="2"/>
      <c r="I135" s="2" t="s">
        <v>50</v>
      </c>
      <c r="J135" s="19">
        <f>'Berekening rekenvolumes'!R132</f>
        <v>0</v>
      </c>
    </row>
    <row r="136" spans="2:10">
      <c r="B136" s="2" t="s">
        <v>93</v>
      </c>
      <c r="C136" s="2"/>
      <c r="D136" s="2"/>
      <c r="E136" s="2"/>
      <c r="F136" s="2"/>
      <c r="G136" s="2"/>
      <c r="H136" s="2"/>
      <c r="I136" s="2" t="s">
        <v>50</v>
      </c>
      <c r="J136" s="19">
        <f>'Berekening rekenvolumes'!R133</f>
        <v>0</v>
      </c>
    </row>
    <row r="138" spans="2:10">
      <c r="B138" s="10" t="s">
        <v>81</v>
      </c>
      <c r="C138" s="2"/>
      <c r="D138" s="2"/>
      <c r="E138" s="2"/>
      <c r="F138" s="2"/>
      <c r="G138" s="2"/>
      <c r="H138" s="2"/>
      <c r="I138" s="2"/>
      <c r="J138" s="11"/>
    </row>
    <row r="139" spans="2:10">
      <c r="B139" s="2" t="s">
        <v>285</v>
      </c>
      <c r="C139" s="2"/>
      <c r="D139" s="2"/>
      <c r="E139" s="2"/>
      <c r="F139" s="2"/>
      <c r="G139" s="2"/>
      <c r="H139" s="2"/>
      <c r="I139" s="2" t="s">
        <v>50</v>
      </c>
      <c r="J139" s="3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tabColor rgb="FFCCFFFF"/>
  </sheetPr>
  <dimension ref="B1:L139"/>
  <sheetViews>
    <sheetView showGridLines="0" tabSelected="1" zoomScale="85" zoomScaleNormal="85" workbookViewId="0"/>
  </sheetViews>
  <sheetFormatPr defaultRowHeight="14.25"/>
  <cols>
    <col min="1" max="1" width="3.7109375" style="86" customWidth="1"/>
    <col min="2" max="2" width="22.28515625" style="86" customWidth="1"/>
    <col min="3" max="9" width="9.140625" style="86"/>
    <col min="10" max="10" width="22.5703125" style="86" bestFit="1" customWidth="1"/>
    <col min="11" max="16384" width="9.140625" style="86"/>
  </cols>
  <sheetData>
    <row r="1" spans="2:10">
      <c r="B1" s="2" t="s">
        <v>288</v>
      </c>
      <c r="C1" s="2"/>
      <c r="D1" s="2"/>
      <c r="E1" s="2"/>
      <c r="F1" s="2"/>
      <c r="G1" s="2"/>
      <c r="H1" s="2"/>
      <c r="I1" s="2"/>
      <c r="J1" s="11"/>
    </row>
    <row r="2" spans="2:10">
      <c r="G2" s="2"/>
      <c r="H2" s="2"/>
      <c r="I2" s="2"/>
      <c r="J2" s="11"/>
    </row>
    <row r="3" spans="2:10" s="7" customFormat="1" ht="15.75">
      <c r="B3" s="7" t="s">
        <v>268</v>
      </c>
      <c r="C3" s="7" t="s">
        <v>64</v>
      </c>
    </row>
    <row r="4" spans="2:10">
      <c r="C4" s="2"/>
      <c r="D4" s="2"/>
      <c r="E4" s="2"/>
      <c r="F4" s="2"/>
      <c r="G4" s="2"/>
      <c r="H4" s="2"/>
      <c r="I4" s="2"/>
      <c r="J4" s="11"/>
    </row>
    <row r="5" spans="2:10">
      <c r="B5" s="2" t="str">
        <f>"Dit blad geeft een overzicht van de rekenvolumes van de regionale netbeheerder "&amp;C3&amp;" voor de jaren 2017-2021"</f>
        <v>Dit blad geeft een overzicht van de rekenvolumes van de regionale netbeheerder Zebra voor de jaren 2017-2021</v>
      </c>
      <c r="C5" s="2"/>
      <c r="D5" s="2"/>
      <c r="E5" s="2"/>
      <c r="F5" s="2"/>
      <c r="G5" s="2"/>
      <c r="H5" s="2"/>
      <c r="I5" s="2"/>
      <c r="J5" s="11"/>
    </row>
    <row r="6" spans="2:10">
      <c r="B6" s="2"/>
      <c r="C6" s="2"/>
      <c r="D6" s="2"/>
      <c r="E6" s="2"/>
      <c r="F6" s="2"/>
      <c r="G6" s="2"/>
      <c r="H6" s="2"/>
      <c r="I6" s="2"/>
      <c r="J6" s="11"/>
    </row>
    <row r="7" spans="2:10">
      <c r="B7" s="2"/>
      <c r="C7" s="2"/>
      <c r="D7" s="2"/>
      <c r="E7" s="2"/>
      <c r="F7" s="2"/>
      <c r="G7" s="2"/>
      <c r="H7" s="2"/>
      <c r="I7" s="2"/>
      <c r="J7" s="11"/>
    </row>
    <row r="8" spans="2:10" s="5" customFormat="1" ht="12.75">
      <c r="I8" s="5" t="s">
        <v>0</v>
      </c>
      <c r="J8" s="5" t="str">
        <f>"Rekenvolume "&amp;C3</f>
        <v>Rekenvolume Zebra</v>
      </c>
    </row>
    <row r="9" spans="2:10">
      <c r="B9" s="2"/>
      <c r="C9" s="2"/>
      <c r="D9" s="2"/>
      <c r="E9" s="2"/>
      <c r="F9" s="2"/>
      <c r="G9" s="2"/>
      <c r="H9" s="2"/>
      <c r="I9" s="2"/>
      <c r="J9" s="11"/>
    </row>
    <row r="10" spans="2:10" s="5" customFormat="1" ht="12.75">
      <c r="B10" s="5" t="s">
        <v>109</v>
      </c>
      <c r="I10" s="5" t="s">
        <v>0</v>
      </c>
      <c r="J10" s="5" t="str">
        <f>J8</f>
        <v>Rekenvolume Zebra</v>
      </c>
    </row>
    <row r="11" spans="2:10">
      <c r="B11" s="2"/>
      <c r="C11" s="2"/>
      <c r="D11" s="2"/>
      <c r="E11" s="2"/>
      <c r="F11" s="2"/>
      <c r="G11" s="2"/>
      <c r="H11" s="2"/>
      <c r="I11" s="2"/>
      <c r="J11" s="11"/>
    </row>
    <row r="12" spans="2:10">
      <c r="B12" s="10" t="s">
        <v>53</v>
      </c>
      <c r="C12" s="2"/>
      <c r="D12" s="2"/>
      <c r="E12" s="2"/>
      <c r="F12" s="2"/>
      <c r="G12" s="2"/>
      <c r="H12" s="2"/>
      <c r="I12" s="2"/>
      <c r="J12" s="11"/>
    </row>
    <row r="13" spans="2:10">
      <c r="B13" s="2" t="s">
        <v>54</v>
      </c>
      <c r="C13" s="2"/>
      <c r="D13" s="2"/>
      <c r="E13" s="2"/>
      <c r="F13" s="2"/>
      <c r="G13" s="2"/>
      <c r="H13" s="2"/>
      <c r="I13" s="2" t="s">
        <v>50</v>
      </c>
      <c r="J13" s="31"/>
    </row>
    <row r="14" spans="2:10">
      <c r="B14" s="2" t="s">
        <v>55</v>
      </c>
      <c r="C14" s="2"/>
      <c r="D14" s="2"/>
      <c r="E14" s="2"/>
      <c r="F14" s="2"/>
      <c r="G14" s="2"/>
      <c r="H14" s="2"/>
      <c r="I14" s="2" t="s">
        <v>50</v>
      </c>
      <c r="J14" s="31"/>
    </row>
    <row r="15" spans="2:10">
      <c r="B15" s="2"/>
      <c r="C15" s="2"/>
      <c r="D15" s="2"/>
      <c r="E15" s="2"/>
      <c r="F15" s="2"/>
      <c r="G15" s="2"/>
      <c r="H15" s="2"/>
      <c r="I15" s="2"/>
      <c r="J15" s="11"/>
    </row>
    <row r="16" spans="2:10">
      <c r="B16" s="10" t="s">
        <v>56</v>
      </c>
      <c r="C16" s="2"/>
      <c r="D16" s="2"/>
      <c r="E16" s="2"/>
      <c r="F16" s="2"/>
      <c r="G16" s="2"/>
      <c r="H16" s="2"/>
      <c r="I16" s="2"/>
      <c r="J16" s="11"/>
    </row>
    <row r="17" spans="2:12">
      <c r="B17" s="2" t="s">
        <v>54</v>
      </c>
      <c r="C17" s="2"/>
      <c r="D17" s="2"/>
      <c r="E17" s="2"/>
      <c r="F17" s="2"/>
      <c r="G17" s="2"/>
      <c r="H17" s="2"/>
      <c r="I17" s="2" t="s">
        <v>50</v>
      </c>
      <c r="J17" s="31"/>
    </row>
    <row r="18" spans="2:12">
      <c r="B18" s="2" t="s">
        <v>55</v>
      </c>
      <c r="C18" s="2"/>
      <c r="D18" s="2"/>
      <c r="E18" s="2"/>
      <c r="F18" s="2"/>
      <c r="G18" s="2"/>
      <c r="H18" s="2"/>
      <c r="I18" s="2" t="s">
        <v>50</v>
      </c>
      <c r="J18" s="31"/>
    </row>
    <row r="19" spans="2:12">
      <c r="B19" s="2"/>
      <c r="C19" s="2"/>
      <c r="D19" s="2"/>
      <c r="E19" s="2"/>
      <c r="F19" s="2"/>
      <c r="G19" s="2"/>
      <c r="H19" s="2"/>
      <c r="I19" s="2"/>
    </row>
    <row r="20" spans="2:12">
      <c r="B20" s="10" t="s">
        <v>57</v>
      </c>
      <c r="C20" s="2"/>
      <c r="D20" s="2"/>
      <c r="E20" s="2"/>
      <c r="F20" s="2"/>
      <c r="G20" s="2"/>
      <c r="H20" s="2"/>
      <c r="I20" s="2"/>
    </row>
    <row r="21" spans="2:12">
      <c r="B21" s="2" t="s">
        <v>54</v>
      </c>
      <c r="C21" s="2"/>
      <c r="D21" s="2"/>
      <c r="E21" s="2"/>
      <c r="F21" s="2"/>
      <c r="G21" s="2"/>
      <c r="H21" s="2"/>
      <c r="I21" s="2" t="s">
        <v>50</v>
      </c>
      <c r="J21" s="31"/>
    </row>
    <row r="22" spans="2:12">
      <c r="B22" s="2" t="s">
        <v>58</v>
      </c>
      <c r="C22" s="2"/>
      <c r="D22" s="2"/>
      <c r="E22" s="2"/>
      <c r="F22" s="2"/>
      <c r="G22" s="2"/>
      <c r="H22" s="2"/>
      <c r="I22" s="2" t="s">
        <v>50</v>
      </c>
      <c r="J22" s="31"/>
    </row>
    <row r="23" spans="2:12">
      <c r="B23" s="2" t="s">
        <v>59</v>
      </c>
      <c r="C23" s="2"/>
      <c r="D23" s="2"/>
      <c r="E23" s="2"/>
      <c r="F23" s="2"/>
      <c r="G23" s="2"/>
      <c r="H23" s="2"/>
      <c r="I23" s="2" t="s">
        <v>50</v>
      </c>
      <c r="J23" s="31"/>
    </row>
    <row r="24" spans="2:12">
      <c r="B24" s="2" t="s">
        <v>60</v>
      </c>
      <c r="C24" s="2"/>
      <c r="D24" s="2"/>
      <c r="E24" s="2"/>
      <c r="F24" s="2"/>
      <c r="G24" s="2"/>
      <c r="H24" s="2"/>
      <c r="I24" s="2" t="s">
        <v>50</v>
      </c>
      <c r="J24" s="31"/>
    </row>
    <row r="25" spans="2:12">
      <c r="B25" s="2" t="s">
        <v>61</v>
      </c>
      <c r="C25" s="2"/>
      <c r="D25" s="2"/>
      <c r="E25" s="2"/>
      <c r="F25" s="2"/>
      <c r="G25" s="2"/>
      <c r="H25" s="2"/>
      <c r="I25" s="2" t="s">
        <v>50</v>
      </c>
      <c r="J25" s="31"/>
    </row>
    <row r="26" spans="2:12">
      <c r="B26" s="2"/>
      <c r="C26" s="2"/>
      <c r="D26" s="2"/>
      <c r="E26" s="2"/>
      <c r="F26" s="2"/>
      <c r="G26" s="2"/>
      <c r="H26" s="2"/>
      <c r="I26" s="2"/>
      <c r="J26" s="11"/>
    </row>
    <row r="27" spans="2:12">
      <c r="B27" s="10" t="s">
        <v>280</v>
      </c>
      <c r="C27" s="2"/>
      <c r="D27" s="2"/>
      <c r="E27" s="2"/>
      <c r="F27" s="2"/>
      <c r="G27" s="2"/>
      <c r="H27" s="2"/>
      <c r="I27" s="2"/>
      <c r="J27" s="11"/>
    </row>
    <row r="28" spans="2:12">
      <c r="B28" s="2" t="s">
        <v>54</v>
      </c>
      <c r="C28" s="2"/>
      <c r="D28" s="2"/>
      <c r="E28" s="2"/>
      <c r="F28" s="2"/>
      <c r="G28" s="2"/>
      <c r="H28" s="2"/>
      <c r="I28" s="2" t="s">
        <v>50</v>
      </c>
      <c r="J28" s="19">
        <f>'Import rekenvolumes EHD'!S11</f>
        <v>8</v>
      </c>
    </row>
    <row r="29" spans="2:12">
      <c r="B29" s="2" t="s">
        <v>55</v>
      </c>
      <c r="C29" s="2"/>
      <c r="D29" s="2"/>
      <c r="E29" s="2"/>
      <c r="F29" s="2"/>
      <c r="G29" s="2"/>
      <c r="H29" s="2"/>
      <c r="I29" s="2" t="s">
        <v>50</v>
      </c>
      <c r="J29" s="110">
        <f>'Import rekenvolumes EHD'!S12</f>
        <v>352547.58386682562</v>
      </c>
      <c r="L29" s="106"/>
    </row>
    <row r="30" spans="2:12">
      <c r="B30" s="2"/>
      <c r="C30" s="2"/>
      <c r="D30" s="2"/>
      <c r="E30" s="2"/>
      <c r="F30" s="2"/>
      <c r="G30" s="2"/>
      <c r="H30" s="2"/>
      <c r="I30" s="2"/>
      <c r="J30" s="11"/>
    </row>
    <row r="31" spans="2:12">
      <c r="B31" s="2"/>
      <c r="C31" s="2"/>
      <c r="D31" s="2"/>
      <c r="E31" s="2"/>
      <c r="F31" s="2"/>
      <c r="G31" s="2"/>
      <c r="H31" s="2"/>
      <c r="I31" s="2"/>
      <c r="J31" s="11"/>
    </row>
    <row r="32" spans="2:12" s="5" customFormat="1" ht="12.75">
      <c r="B32" s="5" t="s">
        <v>110</v>
      </c>
      <c r="I32" s="5" t="s">
        <v>0</v>
      </c>
      <c r="J32" s="5" t="str">
        <f>J8</f>
        <v>Rekenvolume Zebra</v>
      </c>
    </row>
    <row r="33" spans="2:10">
      <c r="B33" s="2"/>
      <c r="C33" s="2"/>
      <c r="D33" s="2"/>
      <c r="E33" s="2"/>
      <c r="F33" s="2"/>
      <c r="G33" s="2"/>
      <c r="H33" s="2"/>
      <c r="I33" s="2"/>
      <c r="J33" s="11"/>
    </row>
    <row r="34" spans="2:10">
      <c r="B34" s="10" t="s">
        <v>74</v>
      </c>
      <c r="C34" s="2"/>
      <c r="D34" s="2"/>
      <c r="E34" s="2"/>
      <c r="F34" s="2"/>
      <c r="G34" s="2"/>
      <c r="H34" s="2"/>
      <c r="I34" s="2"/>
      <c r="J34" s="11"/>
    </row>
    <row r="35" spans="2:10">
      <c r="B35" s="2"/>
      <c r="C35" s="2"/>
      <c r="D35" s="2"/>
      <c r="E35" s="2"/>
      <c r="F35" s="2"/>
      <c r="G35" s="2"/>
      <c r="H35" s="2"/>
      <c r="I35" s="2"/>
      <c r="J35" s="11"/>
    </row>
    <row r="36" spans="2:10">
      <c r="B36" s="10" t="s">
        <v>75</v>
      </c>
      <c r="C36" s="2"/>
      <c r="D36" s="2"/>
      <c r="E36" s="2"/>
      <c r="F36" s="2"/>
      <c r="G36" s="2"/>
      <c r="H36" s="2"/>
      <c r="I36" s="2"/>
      <c r="J36" s="11"/>
    </row>
    <row r="37" spans="2:10">
      <c r="B37" s="2" t="s">
        <v>76</v>
      </c>
      <c r="C37" s="2"/>
      <c r="D37" s="2"/>
      <c r="E37" s="2"/>
      <c r="F37" s="2"/>
      <c r="G37" s="2"/>
      <c r="H37" s="2"/>
      <c r="I37" s="2" t="s">
        <v>50</v>
      </c>
      <c r="J37" s="31"/>
    </row>
    <row r="38" spans="2:10">
      <c r="B38" s="2" t="s">
        <v>77</v>
      </c>
      <c r="C38" s="2"/>
      <c r="D38" s="2"/>
      <c r="E38" s="2"/>
      <c r="F38" s="2"/>
      <c r="G38" s="2"/>
      <c r="H38" s="2"/>
      <c r="I38" s="2" t="s">
        <v>50</v>
      </c>
      <c r="J38" s="31"/>
    </row>
    <row r="39" spans="2:10">
      <c r="B39" s="2" t="s">
        <v>78</v>
      </c>
      <c r="C39" s="2"/>
      <c r="D39" s="2"/>
      <c r="E39" s="2"/>
      <c r="F39" s="2"/>
      <c r="G39" s="2"/>
      <c r="H39" s="2"/>
      <c r="I39" s="2" t="s">
        <v>50</v>
      </c>
      <c r="J39" s="31"/>
    </row>
    <row r="40" spans="2:10">
      <c r="B40" s="2" t="s">
        <v>79</v>
      </c>
      <c r="C40" s="2"/>
      <c r="D40" s="2"/>
      <c r="E40" s="2"/>
      <c r="F40" s="2"/>
      <c r="G40" s="2"/>
      <c r="H40" s="2"/>
      <c r="I40" s="2" t="s">
        <v>50</v>
      </c>
      <c r="J40" s="31"/>
    </row>
    <row r="41" spans="2:10">
      <c r="B41" s="2"/>
      <c r="C41" s="2"/>
      <c r="D41" s="2"/>
      <c r="E41" s="2"/>
      <c r="F41" s="2"/>
      <c r="G41" s="2"/>
      <c r="H41" s="2"/>
      <c r="I41" s="2"/>
      <c r="J41" s="11"/>
    </row>
    <row r="42" spans="2:10">
      <c r="B42" s="10" t="s">
        <v>80</v>
      </c>
      <c r="C42" s="2"/>
      <c r="D42" s="2"/>
      <c r="E42" s="2"/>
      <c r="F42" s="2"/>
      <c r="G42" s="2"/>
      <c r="H42" s="2"/>
      <c r="I42" s="2"/>
      <c r="J42" s="11"/>
    </row>
    <row r="43" spans="2:10">
      <c r="B43" s="2" t="s">
        <v>76</v>
      </c>
      <c r="C43" s="2"/>
      <c r="D43" s="2"/>
      <c r="E43" s="2"/>
      <c r="F43" s="2"/>
      <c r="G43" s="2"/>
      <c r="H43" s="2"/>
      <c r="I43" s="2" t="s">
        <v>50</v>
      </c>
      <c r="J43" s="31"/>
    </row>
    <row r="44" spans="2:10">
      <c r="B44" s="2" t="s">
        <v>77</v>
      </c>
      <c r="C44" s="2"/>
      <c r="D44" s="2"/>
      <c r="E44" s="2"/>
      <c r="F44" s="2"/>
      <c r="G44" s="2"/>
      <c r="H44" s="2"/>
      <c r="I44" s="2" t="s">
        <v>50</v>
      </c>
      <c r="J44" s="31"/>
    </row>
    <row r="45" spans="2:10">
      <c r="B45" s="2" t="s">
        <v>78</v>
      </c>
      <c r="C45" s="2"/>
      <c r="D45" s="2"/>
      <c r="E45" s="2"/>
      <c r="F45" s="2"/>
      <c r="G45" s="2"/>
      <c r="H45" s="2"/>
      <c r="I45" s="2" t="s">
        <v>50</v>
      </c>
      <c r="J45" s="31"/>
    </row>
    <row r="46" spans="2:10">
      <c r="B46" s="2" t="s">
        <v>79</v>
      </c>
      <c r="C46" s="2"/>
      <c r="D46" s="2"/>
      <c r="E46" s="2"/>
      <c r="F46" s="2"/>
      <c r="G46" s="2"/>
      <c r="H46" s="2"/>
      <c r="I46" s="2" t="s">
        <v>50</v>
      </c>
      <c r="J46" s="31"/>
    </row>
    <row r="47" spans="2:10">
      <c r="B47" s="2"/>
      <c r="C47" s="2"/>
      <c r="D47" s="2"/>
      <c r="E47" s="2"/>
      <c r="F47" s="2"/>
      <c r="G47" s="2"/>
      <c r="H47" s="2"/>
      <c r="I47" s="2"/>
      <c r="J47" s="11"/>
    </row>
    <row r="48" spans="2:10">
      <c r="B48" s="2"/>
      <c r="C48" s="2"/>
      <c r="D48" s="2"/>
      <c r="E48" s="2"/>
      <c r="F48" s="2"/>
      <c r="G48" s="2"/>
      <c r="H48" s="2"/>
      <c r="I48" s="2"/>
      <c r="J48" s="11"/>
    </row>
    <row r="49" spans="2:10">
      <c r="B49" s="2"/>
      <c r="C49" s="2"/>
      <c r="D49" s="2"/>
      <c r="E49" s="2"/>
      <c r="F49" s="2"/>
      <c r="G49" s="2"/>
      <c r="H49" s="2"/>
      <c r="I49" s="2"/>
      <c r="J49" s="11"/>
    </row>
    <row r="50" spans="2:10">
      <c r="B50" s="10" t="s">
        <v>83</v>
      </c>
      <c r="C50" s="2"/>
      <c r="D50" s="2"/>
      <c r="E50" s="2"/>
      <c r="F50" s="2"/>
      <c r="G50" s="2"/>
      <c r="H50" s="2"/>
      <c r="I50" s="2"/>
      <c r="J50" s="11"/>
    </row>
    <row r="51" spans="2:10">
      <c r="B51" s="2"/>
      <c r="C51" s="2"/>
      <c r="D51" s="2"/>
      <c r="E51" s="2"/>
      <c r="F51" s="2"/>
      <c r="G51" s="2"/>
      <c r="H51" s="2"/>
      <c r="I51" s="2"/>
      <c r="J51" s="11"/>
    </row>
    <row r="52" spans="2:10">
      <c r="B52" s="10" t="s">
        <v>75</v>
      </c>
      <c r="C52" s="2"/>
      <c r="D52" s="2"/>
      <c r="E52" s="2"/>
      <c r="F52" s="2"/>
      <c r="G52" s="2"/>
      <c r="H52" s="2"/>
      <c r="I52" s="2"/>
      <c r="J52" s="11"/>
    </row>
    <row r="53" spans="2:10">
      <c r="B53" s="2" t="s">
        <v>84</v>
      </c>
      <c r="C53" s="2"/>
      <c r="D53" s="2"/>
      <c r="E53" s="2"/>
      <c r="F53" s="2"/>
      <c r="G53" s="2"/>
      <c r="H53" s="2"/>
      <c r="I53" s="2" t="s">
        <v>50</v>
      </c>
      <c r="J53" s="31"/>
    </row>
    <row r="54" spans="2:10">
      <c r="B54" s="2" t="s">
        <v>85</v>
      </c>
      <c r="C54" s="2"/>
      <c r="D54" s="2"/>
      <c r="E54" s="2"/>
      <c r="F54" s="2"/>
      <c r="G54" s="2"/>
      <c r="H54" s="2"/>
      <c r="I54" s="2" t="s">
        <v>50</v>
      </c>
      <c r="J54" s="31"/>
    </row>
    <row r="55" spans="2:10">
      <c r="B55" s="2" t="s">
        <v>86</v>
      </c>
      <c r="C55" s="2"/>
      <c r="D55" s="2"/>
      <c r="E55" s="2"/>
      <c r="F55" s="2"/>
      <c r="G55" s="2"/>
      <c r="H55" s="2"/>
      <c r="I55" s="2" t="s">
        <v>50</v>
      </c>
      <c r="J55" s="31"/>
    </row>
    <row r="56" spans="2:10">
      <c r="B56" s="2" t="s">
        <v>87</v>
      </c>
      <c r="C56" s="2"/>
      <c r="D56" s="2"/>
      <c r="E56" s="2"/>
      <c r="F56" s="2"/>
      <c r="G56" s="2"/>
      <c r="H56" s="2"/>
      <c r="I56" s="2" t="s">
        <v>50</v>
      </c>
      <c r="J56" s="31"/>
    </row>
    <row r="57" spans="2:10">
      <c r="B57" s="2" t="s">
        <v>88</v>
      </c>
      <c r="C57" s="2"/>
      <c r="D57" s="2"/>
      <c r="E57" s="2"/>
      <c r="F57" s="2"/>
      <c r="G57" s="2"/>
      <c r="H57" s="2"/>
      <c r="I57" s="2" t="s">
        <v>50</v>
      </c>
      <c r="J57" s="31"/>
    </row>
    <row r="58" spans="2:10">
      <c r="B58" s="2" t="s">
        <v>89</v>
      </c>
      <c r="C58" s="2"/>
      <c r="D58" s="2"/>
      <c r="E58" s="2"/>
      <c r="F58" s="2"/>
      <c r="G58" s="2"/>
      <c r="H58" s="2"/>
      <c r="I58" s="2" t="s">
        <v>50</v>
      </c>
      <c r="J58" s="31"/>
    </row>
    <row r="59" spans="2:10">
      <c r="B59" s="2" t="s">
        <v>90</v>
      </c>
      <c r="C59" s="2"/>
      <c r="D59" s="2"/>
      <c r="E59" s="2"/>
      <c r="F59" s="2"/>
      <c r="G59" s="2"/>
      <c r="H59" s="2"/>
      <c r="I59" s="2" t="s">
        <v>50</v>
      </c>
      <c r="J59" s="31"/>
    </row>
    <row r="60" spans="2:10">
      <c r="B60" s="2" t="s">
        <v>91</v>
      </c>
      <c r="C60" s="2"/>
      <c r="D60" s="2"/>
      <c r="E60" s="2"/>
      <c r="F60" s="2"/>
      <c r="G60" s="2"/>
      <c r="H60" s="2"/>
      <c r="I60" s="2" t="s">
        <v>50</v>
      </c>
      <c r="J60" s="31"/>
    </row>
    <row r="61" spans="2:10">
      <c r="B61" s="2" t="s">
        <v>92</v>
      </c>
      <c r="C61" s="2"/>
      <c r="D61" s="2"/>
      <c r="E61" s="2"/>
      <c r="F61" s="2"/>
      <c r="G61" s="2"/>
      <c r="H61" s="2"/>
      <c r="I61" s="2" t="s">
        <v>50</v>
      </c>
      <c r="J61" s="31"/>
    </row>
    <row r="62" spans="2:10">
      <c r="B62" s="2" t="s">
        <v>93</v>
      </c>
      <c r="C62" s="2"/>
      <c r="D62" s="2"/>
      <c r="E62" s="2"/>
      <c r="F62" s="2"/>
      <c r="G62" s="2"/>
      <c r="H62" s="2"/>
      <c r="I62" s="2" t="s">
        <v>50</v>
      </c>
      <c r="J62" s="31"/>
    </row>
    <row r="63" spans="2:10">
      <c r="B63" s="2"/>
      <c r="C63" s="2"/>
      <c r="D63" s="2"/>
      <c r="E63" s="2"/>
      <c r="F63" s="2"/>
      <c r="G63" s="2"/>
      <c r="H63" s="2"/>
      <c r="I63" s="2"/>
      <c r="J63" s="11"/>
    </row>
    <row r="64" spans="2:10">
      <c r="B64" s="10" t="s">
        <v>80</v>
      </c>
      <c r="C64" s="2"/>
      <c r="D64" s="2"/>
      <c r="E64" s="2"/>
      <c r="F64" s="2"/>
      <c r="G64" s="2"/>
      <c r="H64" s="2"/>
      <c r="I64" s="2"/>
      <c r="J64" s="11"/>
    </row>
    <row r="65" spans="2:10">
      <c r="B65" s="2" t="s">
        <v>84</v>
      </c>
      <c r="C65" s="2"/>
      <c r="D65" s="2"/>
      <c r="E65" s="2"/>
      <c r="F65" s="2"/>
      <c r="G65" s="2"/>
      <c r="H65" s="2"/>
      <c r="I65" s="2" t="s">
        <v>50</v>
      </c>
      <c r="J65" s="31"/>
    </row>
    <row r="66" spans="2:10">
      <c r="B66" s="2" t="s">
        <v>85</v>
      </c>
      <c r="C66" s="2"/>
      <c r="D66" s="2"/>
      <c r="E66" s="2"/>
      <c r="F66" s="2"/>
      <c r="G66" s="2"/>
      <c r="H66" s="2"/>
      <c r="I66" s="2" t="s">
        <v>50</v>
      </c>
      <c r="J66" s="31"/>
    </row>
    <row r="67" spans="2:10">
      <c r="B67" s="2" t="s">
        <v>86</v>
      </c>
      <c r="C67" s="2"/>
      <c r="D67" s="2"/>
      <c r="E67" s="2"/>
      <c r="F67" s="2"/>
      <c r="G67" s="2"/>
      <c r="H67" s="2"/>
      <c r="I67" s="2" t="s">
        <v>50</v>
      </c>
      <c r="J67" s="31"/>
    </row>
    <row r="68" spans="2:10">
      <c r="B68" s="2" t="s">
        <v>87</v>
      </c>
      <c r="C68" s="2"/>
      <c r="D68" s="2"/>
      <c r="E68" s="2"/>
      <c r="F68" s="2"/>
      <c r="G68" s="2"/>
      <c r="H68" s="2"/>
      <c r="I68" s="2" t="s">
        <v>50</v>
      </c>
      <c r="J68" s="31"/>
    </row>
    <row r="69" spans="2:10">
      <c r="B69" s="2" t="s">
        <v>88</v>
      </c>
      <c r="C69" s="2"/>
      <c r="D69" s="2"/>
      <c r="E69" s="2"/>
      <c r="F69" s="2"/>
      <c r="G69" s="2"/>
      <c r="H69" s="2"/>
      <c r="I69" s="2" t="s">
        <v>50</v>
      </c>
      <c r="J69" s="31"/>
    </row>
    <row r="70" spans="2:10">
      <c r="B70" s="2" t="s">
        <v>89</v>
      </c>
      <c r="C70" s="2"/>
      <c r="D70" s="2"/>
      <c r="E70" s="2"/>
      <c r="F70" s="2"/>
      <c r="G70" s="2"/>
      <c r="H70" s="2"/>
      <c r="I70" s="2" t="s">
        <v>50</v>
      </c>
      <c r="J70" s="31"/>
    </row>
    <row r="71" spans="2:10">
      <c r="B71" s="2" t="s">
        <v>90</v>
      </c>
      <c r="C71" s="2"/>
      <c r="D71" s="2"/>
      <c r="E71" s="2"/>
      <c r="F71" s="2"/>
      <c r="G71" s="2"/>
      <c r="H71" s="2"/>
      <c r="I71" s="2" t="s">
        <v>50</v>
      </c>
      <c r="J71" s="31"/>
    </row>
    <row r="72" spans="2:10">
      <c r="B72" s="2" t="s">
        <v>91</v>
      </c>
      <c r="C72" s="2"/>
      <c r="D72" s="2"/>
      <c r="E72" s="2"/>
      <c r="F72" s="2"/>
      <c r="G72" s="2"/>
      <c r="H72" s="2"/>
      <c r="I72" s="2" t="s">
        <v>50</v>
      </c>
      <c r="J72" s="31"/>
    </row>
    <row r="73" spans="2:10">
      <c r="B73" s="2" t="s">
        <v>92</v>
      </c>
      <c r="C73" s="2"/>
      <c r="D73" s="2"/>
      <c r="E73" s="2"/>
      <c r="F73" s="2"/>
      <c r="G73" s="2"/>
      <c r="H73" s="2"/>
      <c r="I73" s="2" t="s">
        <v>50</v>
      </c>
      <c r="J73" s="31"/>
    </row>
    <row r="74" spans="2:10">
      <c r="B74" s="2" t="s">
        <v>93</v>
      </c>
      <c r="C74" s="2"/>
      <c r="D74" s="2"/>
      <c r="E74" s="2"/>
      <c r="F74" s="2"/>
      <c r="G74" s="2"/>
      <c r="H74" s="2"/>
      <c r="I74" s="2" t="s">
        <v>50</v>
      </c>
      <c r="J74" s="31"/>
    </row>
    <row r="75" spans="2:10">
      <c r="B75" s="2"/>
      <c r="C75" s="2"/>
      <c r="D75" s="2"/>
      <c r="E75" s="2"/>
      <c r="F75" s="2"/>
      <c r="G75" s="2"/>
      <c r="H75" s="2"/>
      <c r="I75" s="2"/>
      <c r="J75" s="11"/>
    </row>
    <row r="76" spans="2:10">
      <c r="B76" s="10" t="s">
        <v>81</v>
      </c>
      <c r="C76" s="2"/>
      <c r="D76" s="2"/>
      <c r="E76" s="2"/>
      <c r="F76" s="2"/>
      <c r="G76" s="2"/>
      <c r="H76" s="2"/>
      <c r="I76" s="2"/>
      <c r="J76" s="11"/>
    </row>
    <row r="77" spans="2:10">
      <c r="B77" s="2" t="s">
        <v>285</v>
      </c>
      <c r="C77" s="2"/>
      <c r="D77" s="2"/>
      <c r="E77" s="2"/>
      <c r="F77" s="2"/>
      <c r="G77" s="2"/>
      <c r="H77" s="2"/>
      <c r="I77" s="2" t="s">
        <v>50</v>
      </c>
      <c r="J77" s="19">
        <f>'Import rekenvolumes EHD'!S14</f>
        <v>8</v>
      </c>
    </row>
    <row r="78" spans="2:10">
      <c r="B78" s="2"/>
      <c r="C78" s="2"/>
      <c r="D78" s="2"/>
      <c r="E78" s="2"/>
      <c r="F78" s="2"/>
      <c r="G78" s="2"/>
      <c r="H78" s="2"/>
      <c r="I78" s="2"/>
      <c r="J78" s="11"/>
    </row>
    <row r="79" spans="2:10">
      <c r="B79" s="2"/>
      <c r="C79" s="2"/>
      <c r="D79" s="2"/>
      <c r="E79" s="2"/>
      <c r="F79" s="2"/>
      <c r="G79" s="2"/>
      <c r="H79" s="2"/>
      <c r="I79" s="2"/>
      <c r="J79" s="11"/>
    </row>
    <row r="80" spans="2:10">
      <c r="B80" s="10" t="s">
        <v>94</v>
      </c>
      <c r="C80" s="2"/>
      <c r="D80" s="2"/>
      <c r="E80" s="2"/>
      <c r="F80" s="2"/>
      <c r="G80" s="2"/>
      <c r="H80" s="2"/>
      <c r="I80" s="2"/>
      <c r="J80" s="11"/>
    </row>
    <row r="81" spans="2:10">
      <c r="B81" s="2"/>
      <c r="C81" s="2"/>
      <c r="D81" s="2"/>
      <c r="E81" s="2"/>
      <c r="F81" s="2"/>
      <c r="G81" s="2"/>
      <c r="H81" s="2"/>
      <c r="I81" s="2"/>
      <c r="J81" s="11"/>
    </row>
    <row r="82" spans="2:10">
      <c r="B82" s="10" t="s">
        <v>75</v>
      </c>
      <c r="C82" s="2"/>
      <c r="D82" s="2"/>
      <c r="E82" s="2"/>
      <c r="F82" s="2"/>
      <c r="G82" s="2"/>
      <c r="H82" s="2"/>
      <c r="I82" s="2"/>
      <c r="J82" s="11"/>
    </row>
    <row r="83" spans="2:10">
      <c r="B83" s="2" t="s">
        <v>76</v>
      </c>
      <c r="C83" s="2"/>
      <c r="D83" s="2"/>
      <c r="E83" s="2"/>
      <c r="F83" s="2"/>
      <c r="G83" s="2"/>
      <c r="H83" s="2"/>
      <c r="I83" s="2" t="s">
        <v>50</v>
      </c>
      <c r="J83" s="31"/>
    </row>
    <row r="84" spans="2:10">
      <c r="B84" s="2" t="s">
        <v>77</v>
      </c>
      <c r="C84" s="2"/>
      <c r="D84" s="2"/>
      <c r="E84" s="2"/>
      <c r="F84" s="2"/>
      <c r="G84" s="2"/>
      <c r="H84" s="2"/>
      <c r="I84" s="2" t="s">
        <v>50</v>
      </c>
      <c r="J84" s="31"/>
    </row>
    <row r="85" spans="2:10">
      <c r="B85" s="2" t="s">
        <v>78</v>
      </c>
      <c r="C85" s="2"/>
      <c r="D85" s="2"/>
      <c r="E85" s="2"/>
      <c r="F85" s="2"/>
      <c r="G85" s="2"/>
      <c r="H85" s="2"/>
      <c r="I85" s="2" t="s">
        <v>50</v>
      </c>
      <c r="J85" s="31"/>
    </row>
    <row r="86" spans="2:10">
      <c r="B86" s="2" t="s">
        <v>79</v>
      </c>
      <c r="C86" s="2"/>
      <c r="D86" s="2"/>
      <c r="E86" s="2"/>
      <c r="F86" s="2"/>
      <c r="G86" s="2"/>
      <c r="H86" s="2"/>
      <c r="I86" s="2" t="s">
        <v>50</v>
      </c>
      <c r="J86" s="31"/>
    </row>
    <row r="87" spans="2:10">
      <c r="B87" s="2"/>
      <c r="C87" s="2"/>
      <c r="D87" s="2"/>
      <c r="E87" s="2"/>
      <c r="F87" s="2"/>
      <c r="G87" s="2"/>
      <c r="H87" s="2"/>
      <c r="I87" s="2"/>
      <c r="J87" s="11"/>
    </row>
    <row r="88" spans="2:10">
      <c r="B88" s="10" t="s">
        <v>80</v>
      </c>
      <c r="C88" s="2"/>
      <c r="D88" s="2"/>
      <c r="E88" s="2"/>
      <c r="F88" s="2"/>
      <c r="G88" s="2"/>
      <c r="H88" s="2"/>
      <c r="I88" s="2"/>
      <c r="J88" s="11"/>
    </row>
    <row r="89" spans="2:10">
      <c r="B89" s="2" t="s">
        <v>76</v>
      </c>
      <c r="C89" s="2"/>
      <c r="D89" s="2"/>
      <c r="E89" s="2"/>
      <c r="F89" s="2"/>
      <c r="G89" s="2"/>
      <c r="H89" s="2"/>
      <c r="I89" s="2" t="s">
        <v>50</v>
      </c>
      <c r="J89" s="31"/>
    </row>
    <row r="90" spans="2:10">
      <c r="B90" s="2" t="s">
        <v>77</v>
      </c>
      <c r="C90" s="2"/>
      <c r="D90" s="2"/>
      <c r="E90" s="2"/>
      <c r="F90" s="2"/>
      <c r="G90" s="2"/>
      <c r="H90" s="2"/>
      <c r="I90" s="2" t="s">
        <v>50</v>
      </c>
      <c r="J90" s="31"/>
    </row>
    <row r="91" spans="2:10">
      <c r="B91" s="2" t="s">
        <v>78</v>
      </c>
      <c r="C91" s="2"/>
      <c r="D91" s="2"/>
      <c r="E91" s="2"/>
      <c r="F91" s="2"/>
      <c r="G91" s="2"/>
      <c r="H91" s="2"/>
      <c r="I91" s="2" t="s">
        <v>50</v>
      </c>
      <c r="J91" s="31"/>
    </row>
    <row r="92" spans="2:10">
      <c r="B92" s="2" t="s">
        <v>79</v>
      </c>
      <c r="C92" s="2"/>
      <c r="D92" s="2"/>
      <c r="E92" s="2"/>
      <c r="F92" s="2"/>
      <c r="G92" s="2"/>
      <c r="H92" s="2"/>
      <c r="I92" s="2" t="s">
        <v>50</v>
      </c>
      <c r="J92" s="31"/>
    </row>
    <row r="93" spans="2:10">
      <c r="B93" s="2"/>
      <c r="C93" s="2"/>
      <c r="D93" s="2"/>
      <c r="E93" s="2"/>
      <c r="F93" s="2"/>
      <c r="G93" s="2"/>
      <c r="H93" s="2"/>
      <c r="I93" s="2"/>
      <c r="J93" s="11"/>
    </row>
    <row r="94" spans="2:10">
      <c r="B94" s="2"/>
      <c r="C94" s="2"/>
      <c r="D94" s="2"/>
      <c r="E94" s="2"/>
      <c r="F94" s="2"/>
      <c r="G94" s="2"/>
      <c r="H94" s="2"/>
      <c r="I94" s="2"/>
      <c r="J94" s="11"/>
    </row>
    <row r="95" spans="2:10">
      <c r="B95" s="2"/>
      <c r="C95" s="2"/>
      <c r="D95" s="2"/>
      <c r="E95" s="2"/>
      <c r="F95" s="2"/>
      <c r="G95" s="2"/>
      <c r="H95" s="2"/>
      <c r="I95" s="2"/>
      <c r="J95" s="11"/>
    </row>
    <row r="96" spans="2:10">
      <c r="B96" s="10" t="s">
        <v>95</v>
      </c>
      <c r="C96" s="2"/>
      <c r="D96" s="2"/>
      <c r="E96" s="2"/>
      <c r="F96" s="2"/>
      <c r="G96" s="2"/>
      <c r="H96" s="2"/>
      <c r="I96" s="2"/>
      <c r="J96" s="11"/>
    </row>
    <row r="97" spans="2:10">
      <c r="B97" s="2"/>
      <c r="C97" s="2"/>
      <c r="D97" s="2"/>
      <c r="E97" s="2"/>
      <c r="F97" s="2"/>
      <c r="G97" s="2"/>
      <c r="H97" s="2"/>
      <c r="I97" s="2"/>
      <c r="J97" s="11"/>
    </row>
    <row r="98" spans="2:10">
      <c r="B98" s="10" t="s">
        <v>75</v>
      </c>
      <c r="C98" s="2"/>
      <c r="D98" s="2"/>
      <c r="E98" s="2"/>
      <c r="F98" s="2"/>
      <c r="G98" s="2"/>
      <c r="H98" s="2"/>
      <c r="I98" s="2"/>
      <c r="J98" s="11"/>
    </row>
    <row r="99" spans="2:10">
      <c r="B99" s="2" t="s">
        <v>76</v>
      </c>
      <c r="C99" s="2"/>
      <c r="D99" s="2"/>
      <c r="E99" s="2"/>
      <c r="F99" s="2"/>
      <c r="G99" s="2"/>
      <c r="H99" s="2"/>
      <c r="I99" s="2" t="s">
        <v>50</v>
      </c>
      <c r="J99" s="31"/>
    </row>
    <row r="100" spans="2:10">
      <c r="B100" s="2" t="s">
        <v>77</v>
      </c>
      <c r="C100" s="2"/>
      <c r="D100" s="2"/>
      <c r="E100" s="2"/>
      <c r="F100" s="2"/>
      <c r="G100" s="2"/>
      <c r="H100" s="2"/>
      <c r="I100" s="2" t="s">
        <v>50</v>
      </c>
      <c r="J100" s="31"/>
    </row>
    <row r="101" spans="2:10">
      <c r="B101" s="2" t="s">
        <v>78</v>
      </c>
      <c r="C101" s="2"/>
      <c r="D101" s="2"/>
      <c r="E101" s="2"/>
      <c r="F101" s="2"/>
      <c r="G101" s="2"/>
      <c r="H101" s="2"/>
      <c r="I101" s="2" t="s">
        <v>50</v>
      </c>
      <c r="J101" s="31"/>
    </row>
    <row r="102" spans="2:10">
      <c r="B102" s="2" t="s">
        <v>79</v>
      </c>
      <c r="C102" s="2"/>
      <c r="D102" s="2"/>
      <c r="E102" s="2"/>
      <c r="F102" s="2"/>
      <c r="G102" s="2"/>
      <c r="H102" s="2"/>
      <c r="I102" s="2" t="s">
        <v>50</v>
      </c>
      <c r="J102" s="31"/>
    </row>
    <row r="103" spans="2:10">
      <c r="B103" s="2"/>
      <c r="C103" s="2"/>
      <c r="D103" s="2"/>
      <c r="E103" s="2"/>
      <c r="F103" s="2"/>
      <c r="G103" s="2"/>
      <c r="H103" s="2"/>
      <c r="I103" s="2"/>
      <c r="J103" s="11"/>
    </row>
    <row r="104" spans="2:10">
      <c r="B104" s="10" t="s">
        <v>80</v>
      </c>
      <c r="C104" s="2"/>
      <c r="D104" s="2"/>
      <c r="E104" s="2"/>
      <c r="F104" s="2"/>
      <c r="G104" s="2"/>
      <c r="H104" s="2"/>
      <c r="I104" s="2"/>
      <c r="J104" s="11"/>
    </row>
    <row r="105" spans="2:10">
      <c r="B105" s="2" t="s">
        <v>76</v>
      </c>
      <c r="C105" s="2"/>
      <c r="D105" s="2"/>
      <c r="E105" s="2"/>
      <c r="F105" s="2"/>
      <c r="G105" s="2"/>
      <c r="H105" s="2"/>
      <c r="I105" s="2" t="s">
        <v>50</v>
      </c>
      <c r="J105" s="31"/>
    </row>
    <row r="106" spans="2:10">
      <c r="B106" s="2" t="s">
        <v>77</v>
      </c>
      <c r="C106" s="2"/>
      <c r="D106" s="2"/>
      <c r="E106" s="2"/>
      <c r="F106" s="2"/>
      <c r="G106" s="2"/>
      <c r="H106" s="2"/>
      <c r="I106" s="2" t="s">
        <v>50</v>
      </c>
      <c r="J106" s="31"/>
    </row>
    <row r="107" spans="2:10">
      <c r="B107" s="2" t="s">
        <v>78</v>
      </c>
      <c r="C107" s="2"/>
      <c r="D107" s="2"/>
      <c r="E107" s="2"/>
      <c r="F107" s="2"/>
      <c r="G107" s="2"/>
      <c r="H107" s="2"/>
      <c r="I107" s="2" t="s">
        <v>50</v>
      </c>
      <c r="J107" s="31"/>
    </row>
    <row r="108" spans="2:10">
      <c r="B108" s="2" t="s">
        <v>79</v>
      </c>
      <c r="C108" s="2"/>
      <c r="D108" s="2"/>
      <c r="E108" s="2"/>
      <c r="F108" s="2"/>
      <c r="G108" s="2"/>
      <c r="H108" s="2"/>
      <c r="I108" s="2" t="s">
        <v>50</v>
      </c>
      <c r="J108" s="31"/>
    </row>
    <row r="109" spans="2:10">
      <c r="B109" s="2"/>
      <c r="C109" s="2"/>
      <c r="D109" s="2"/>
      <c r="E109" s="2"/>
      <c r="F109" s="2"/>
      <c r="G109" s="2"/>
      <c r="H109" s="2"/>
      <c r="I109" s="2"/>
      <c r="J109" s="11"/>
    </row>
    <row r="110" spans="2:10">
      <c r="B110" s="2"/>
      <c r="C110" s="2"/>
      <c r="D110" s="2"/>
      <c r="E110" s="2"/>
      <c r="F110" s="2"/>
      <c r="G110" s="2"/>
      <c r="H110" s="2"/>
      <c r="I110" s="2"/>
      <c r="J110" s="11"/>
    </row>
    <row r="111" spans="2:10">
      <c r="B111" s="2"/>
      <c r="C111" s="2"/>
      <c r="D111" s="2"/>
      <c r="E111" s="2"/>
      <c r="F111" s="2"/>
      <c r="G111" s="2"/>
      <c r="H111" s="2"/>
      <c r="I111" s="2"/>
      <c r="J111" s="11"/>
    </row>
    <row r="112" spans="2:10">
      <c r="B112" s="10" t="s">
        <v>96</v>
      </c>
      <c r="C112" s="2"/>
      <c r="D112" s="2"/>
      <c r="E112" s="2"/>
      <c r="F112" s="2"/>
      <c r="G112" s="2"/>
      <c r="H112" s="2"/>
      <c r="I112" s="2"/>
      <c r="J112" s="11"/>
    </row>
    <row r="113" spans="2:10">
      <c r="B113" s="2"/>
      <c r="C113" s="2"/>
      <c r="D113" s="2"/>
      <c r="E113" s="2"/>
      <c r="F113" s="2"/>
      <c r="G113" s="2"/>
      <c r="H113" s="2"/>
      <c r="I113" s="2"/>
      <c r="J113" s="11"/>
    </row>
    <row r="114" spans="2:10">
      <c r="B114" s="10" t="s">
        <v>75</v>
      </c>
      <c r="C114" s="2"/>
      <c r="D114" s="2"/>
      <c r="E114" s="2"/>
      <c r="F114" s="2"/>
      <c r="G114" s="2"/>
      <c r="H114" s="2"/>
      <c r="I114" s="2"/>
      <c r="J114" s="11"/>
    </row>
    <row r="115" spans="2:10">
      <c r="B115" s="2" t="s">
        <v>84</v>
      </c>
      <c r="C115" s="2"/>
      <c r="D115" s="2"/>
      <c r="E115" s="2"/>
      <c r="F115" s="2"/>
      <c r="G115" s="2"/>
      <c r="H115" s="2"/>
      <c r="I115" s="2" t="s">
        <v>50</v>
      </c>
      <c r="J115" s="31"/>
    </row>
    <row r="116" spans="2:10">
      <c r="B116" s="2" t="s">
        <v>85</v>
      </c>
      <c r="C116" s="2"/>
      <c r="D116" s="2"/>
      <c r="E116" s="2"/>
      <c r="F116" s="2"/>
      <c r="G116" s="2"/>
      <c r="H116" s="2"/>
      <c r="I116" s="2" t="s">
        <v>50</v>
      </c>
      <c r="J116" s="31"/>
    </row>
    <row r="117" spans="2:10">
      <c r="B117" s="2" t="s">
        <v>86</v>
      </c>
      <c r="C117" s="2"/>
      <c r="D117" s="2"/>
      <c r="E117" s="2"/>
      <c r="F117" s="2"/>
      <c r="G117" s="2"/>
      <c r="H117" s="2"/>
      <c r="I117" s="2" t="s">
        <v>50</v>
      </c>
      <c r="J117" s="31"/>
    </row>
    <row r="118" spans="2:10">
      <c r="B118" s="2" t="s">
        <v>87</v>
      </c>
      <c r="C118" s="2"/>
      <c r="D118" s="2"/>
      <c r="E118" s="2"/>
      <c r="F118" s="2"/>
      <c r="G118" s="2"/>
      <c r="H118" s="2"/>
      <c r="I118" s="2" t="s">
        <v>50</v>
      </c>
      <c r="J118" s="31"/>
    </row>
    <row r="119" spans="2:10">
      <c r="B119" s="2" t="s">
        <v>88</v>
      </c>
      <c r="C119" s="2"/>
      <c r="D119" s="2"/>
      <c r="E119" s="2"/>
      <c r="F119" s="2"/>
      <c r="G119" s="2"/>
      <c r="H119" s="2"/>
      <c r="I119" s="2" t="s">
        <v>50</v>
      </c>
      <c r="J119" s="31"/>
    </row>
    <row r="120" spans="2:10">
      <c r="B120" s="2" t="s">
        <v>89</v>
      </c>
      <c r="C120" s="2"/>
      <c r="D120" s="2"/>
      <c r="E120" s="2"/>
      <c r="F120" s="2"/>
      <c r="G120" s="2"/>
      <c r="H120" s="2"/>
      <c r="I120" s="2" t="s">
        <v>50</v>
      </c>
      <c r="J120" s="31"/>
    </row>
    <row r="121" spans="2:10">
      <c r="B121" s="2" t="s">
        <v>90</v>
      </c>
      <c r="C121" s="2"/>
      <c r="D121" s="2"/>
      <c r="E121" s="2"/>
      <c r="F121" s="2"/>
      <c r="G121" s="2"/>
      <c r="H121" s="2"/>
      <c r="I121" s="2" t="s">
        <v>50</v>
      </c>
      <c r="J121" s="31"/>
    </row>
    <row r="122" spans="2:10">
      <c r="B122" s="2" t="s">
        <v>91</v>
      </c>
      <c r="C122" s="2"/>
      <c r="D122" s="2"/>
      <c r="E122" s="2"/>
      <c r="F122" s="2"/>
      <c r="G122" s="2"/>
      <c r="H122" s="2"/>
      <c r="I122" s="2" t="s">
        <v>50</v>
      </c>
      <c r="J122" s="31"/>
    </row>
    <row r="123" spans="2:10">
      <c r="B123" s="2" t="s">
        <v>92</v>
      </c>
      <c r="C123" s="2"/>
      <c r="D123" s="2"/>
      <c r="E123" s="2"/>
      <c r="F123" s="2"/>
      <c r="G123" s="2"/>
      <c r="H123" s="2"/>
      <c r="I123" s="2" t="s">
        <v>50</v>
      </c>
      <c r="J123" s="31"/>
    </row>
    <row r="124" spans="2:10">
      <c r="B124" s="2" t="s">
        <v>93</v>
      </c>
      <c r="C124" s="2"/>
      <c r="D124" s="2"/>
      <c r="E124" s="2"/>
      <c r="F124" s="2"/>
      <c r="G124" s="2"/>
      <c r="H124" s="2"/>
      <c r="I124" s="2" t="s">
        <v>50</v>
      </c>
      <c r="J124" s="31"/>
    </row>
    <row r="125" spans="2:10">
      <c r="B125" s="2"/>
      <c r="C125" s="2"/>
      <c r="D125" s="2"/>
      <c r="E125" s="2"/>
      <c r="F125" s="2"/>
      <c r="G125" s="2"/>
      <c r="H125" s="2"/>
      <c r="I125" s="2"/>
      <c r="J125" s="11"/>
    </row>
    <row r="126" spans="2:10">
      <c r="B126" s="10" t="s">
        <v>80</v>
      </c>
      <c r="C126" s="2"/>
      <c r="D126" s="2"/>
      <c r="E126" s="2"/>
      <c r="F126" s="2"/>
      <c r="G126" s="2"/>
      <c r="H126" s="2"/>
      <c r="I126" s="2"/>
      <c r="J126" s="11"/>
    </row>
    <row r="127" spans="2:10">
      <c r="B127" s="2" t="s">
        <v>84</v>
      </c>
      <c r="C127" s="2"/>
      <c r="D127" s="2"/>
      <c r="E127" s="2"/>
      <c r="F127" s="2"/>
      <c r="G127" s="2"/>
      <c r="H127" s="2"/>
      <c r="I127" s="2" t="s">
        <v>50</v>
      </c>
      <c r="J127" s="31"/>
    </row>
    <row r="128" spans="2:10">
      <c r="B128" s="2" t="s">
        <v>85</v>
      </c>
      <c r="C128" s="2"/>
      <c r="D128" s="2"/>
      <c r="E128" s="2"/>
      <c r="F128" s="2"/>
      <c r="G128" s="2"/>
      <c r="H128" s="2"/>
      <c r="I128" s="2" t="s">
        <v>50</v>
      </c>
      <c r="J128" s="31"/>
    </row>
    <row r="129" spans="2:10">
      <c r="B129" s="2" t="s">
        <v>86</v>
      </c>
      <c r="C129" s="2"/>
      <c r="D129" s="2"/>
      <c r="E129" s="2"/>
      <c r="F129" s="2"/>
      <c r="G129" s="2"/>
      <c r="H129" s="2"/>
      <c r="I129" s="2" t="s">
        <v>50</v>
      </c>
      <c r="J129" s="31"/>
    </row>
    <row r="130" spans="2:10">
      <c r="B130" s="2" t="s">
        <v>87</v>
      </c>
      <c r="C130" s="2"/>
      <c r="D130" s="2"/>
      <c r="E130" s="2"/>
      <c r="F130" s="2"/>
      <c r="G130" s="2"/>
      <c r="H130" s="2"/>
      <c r="I130" s="2" t="s">
        <v>50</v>
      </c>
      <c r="J130" s="31"/>
    </row>
    <row r="131" spans="2:10">
      <c r="B131" s="2" t="s">
        <v>88</v>
      </c>
      <c r="C131" s="2"/>
      <c r="D131" s="2"/>
      <c r="E131" s="2"/>
      <c r="F131" s="2"/>
      <c r="G131" s="2"/>
      <c r="H131" s="2"/>
      <c r="I131" s="2" t="s">
        <v>50</v>
      </c>
      <c r="J131" s="31"/>
    </row>
    <row r="132" spans="2:10">
      <c r="B132" s="2" t="s">
        <v>89</v>
      </c>
      <c r="C132" s="2"/>
      <c r="D132" s="2"/>
      <c r="E132" s="2"/>
      <c r="F132" s="2"/>
      <c r="G132" s="2"/>
      <c r="H132" s="2"/>
      <c r="I132" s="2" t="s">
        <v>50</v>
      </c>
      <c r="J132" s="31"/>
    </row>
    <row r="133" spans="2:10">
      <c r="B133" s="2" t="s">
        <v>90</v>
      </c>
      <c r="C133" s="2"/>
      <c r="D133" s="2"/>
      <c r="E133" s="2"/>
      <c r="F133" s="2"/>
      <c r="G133" s="2"/>
      <c r="H133" s="2"/>
      <c r="I133" s="2" t="s">
        <v>50</v>
      </c>
      <c r="J133" s="31"/>
    </row>
    <row r="134" spans="2:10">
      <c r="B134" s="2" t="s">
        <v>91</v>
      </c>
      <c r="C134" s="2"/>
      <c r="D134" s="2"/>
      <c r="E134" s="2"/>
      <c r="F134" s="2"/>
      <c r="G134" s="2"/>
      <c r="H134" s="2"/>
      <c r="I134" s="2" t="s">
        <v>50</v>
      </c>
      <c r="J134" s="31"/>
    </row>
    <row r="135" spans="2:10">
      <c r="B135" s="2" t="s">
        <v>92</v>
      </c>
      <c r="C135" s="2"/>
      <c r="D135" s="2"/>
      <c r="E135" s="2"/>
      <c r="F135" s="2"/>
      <c r="G135" s="2"/>
      <c r="H135" s="2"/>
      <c r="I135" s="2" t="s">
        <v>50</v>
      </c>
      <c r="J135" s="31"/>
    </row>
    <row r="136" spans="2:10">
      <c r="B136" s="2" t="s">
        <v>93</v>
      </c>
      <c r="C136" s="2"/>
      <c r="D136" s="2"/>
      <c r="E136" s="2"/>
      <c r="F136" s="2"/>
      <c r="G136" s="2"/>
      <c r="H136" s="2"/>
      <c r="I136" s="2" t="s">
        <v>50</v>
      </c>
      <c r="J136" s="31"/>
    </row>
    <row r="138" spans="2:10">
      <c r="B138" s="10" t="s">
        <v>81</v>
      </c>
      <c r="C138" s="2"/>
      <c r="D138" s="2"/>
      <c r="E138" s="2"/>
      <c r="F138" s="2"/>
      <c r="G138" s="2"/>
      <c r="H138" s="2"/>
      <c r="I138" s="2"/>
      <c r="J138" s="11"/>
    </row>
    <row r="139" spans="2:10">
      <c r="B139" s="2" t="s">
        <v>285</v>
      </c>
      <c r="C139" s="2"/>
      <c r="D139" s="2"/>
      <c r="E139" s="2"/>
      <c r="F139" s="2"/>
      <c r="G139" s="2"/>
      <c r="H139" s="2"/>
      <c r="I139" s="2" t="s">
        <v>50</v>
      </c>
      <c r="J139" s="19">
        <f>'Import rekenvolumes EHD'!S16</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rgb="FFCCFFCC"/>
    <pageSetUpPr fitToPage="1"/>
  </sheetPr>
  <dimension ref="B1:Z155"/>
  <sheetViews>
    <sheetView showGridLines="0" zoomScale="85" zoomScaleNormal="85" workbookViewId="0">
      <pane xSplit="6" ySplit="10" topLeftCell="G11" activePane="bottomRight" state="frozen"/>
      <selection activeCell="A7" sqref="A7:XFD7"/>
      <selection pane="topRight" activeCell="A7" sqref="A7:XFD7"/>
      <selection pane="bottomLeft" activeCell="A7" sqref="A7:XFD7"/>
      <selection pane="bottomRight"/>
    </sheetView>
  </sheetViews>
  <sheetFormatPr defaultRowHeight="14.2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3" width="14.7109375" style="11" customWidth="1"/>
    <col min="14" max="15" width="15.28515625" style="11" customWidth="1"/>
    <col min="16" max="18" width="14.7109375" style="11" customWidth="1"/>
    <col min="19" max="19" width="15.28515625" style="11" customWidth="1"/>
    <col min="20" max="20" width="4.7109375" style="11" customWidth="1"/>
    <col min="21" max="21" width="15.28515625" style="11" customWidth="1"/>
    <col min="22" max="22" width="5.7109375" style="102" customWidth="1"/>
    <col min="23" max="25" width="15.28515625" style="11" customWidth="1"/>
    <col min="26" max="16384" width="9.140625" style="2"/>
  </cols>
  <sheetData>
    <row r="1" spans="2:25">
      <c r="B1" s="2" t="s">
        <v>288</v>
      </c>
    </row>
    <row r="2" spans="2:25">
      <c r="B2" s="86"/>
      <c r="C2" s="86"/>
      <c r="D2" s="86"/>
      <c r="E2" s="86"/>
    </row>
    <row r="3" spans="2:25" s="8" customFormat="1" ht="18" customHeight="1">
      <c r="B3" s="7" t="s">
        <v>68</v>
      </c>
      <c r="C3" s="7"/>
      <c r="D3" s="7"/>
      <c r="E3" s="7"/>
      <c r="J3" s="12"/>
      <c r="K3" s="12"/>
      <c r="L3" s="12"/>
      <c r="M3" s="12"/>
      <c r="N3" s="12"/>
      <c r="O3" s="12"/>
      <c r="P3" s="12"/>
      <c r="Q3" s="12"/>
      <c r="R3" s="12"/>
      <c r="S3" s="12"/>
      <c r="T3" s="12"/>
      <c r="U3" s="12"/>
      <c r="V3" s="12"/>
      <c r="W3" s="12"/>
      <c r="X3" s="12"/>
      <c r="Y3" s="12"/>
    </row>
    <row r="5" spans="2:25">
      <c r="B5" s="2" t="s">
        <v>190</v>
      </c>
    </row>
    <row r="6" spans="2:25">
      <c r="B6" s="2" t="s">
        <v>185</v>
      </c>
    </row>
    <row r="7" spans="2:25">
      <c r="B7" s="2" t="s">
        <v>186</v>
      </c>
    </row>
    <row r="8" spans="2:25">
      <c r="B8" s="2" t="s">
        <v>198</v>
      </c>
    </row>
    <row r="10" spans="2:25" s="5" customFormat="1" ht="12.75">
      <c r="D10" s="5" t="s">
        <v>21</v>
      </c>
      <c r="H10" s="5" t="s">
        <v>0</v>
      </c>
      <c r="J10" s="13" t="s">
        <v>6</v>
      </c>
      <c r="K10" s="13"/>
      <c r="L10" s="13" t="s">
        <v>1</v>
      </c>
      <c r="M10" s="13" t="s">
        <v>225</v>
      </c>
      <c r="N10" s="13" t="s">
        <v>23</v>
      </c>
      <c r="O10" s="13" t="s">
        <v>24</v>
      </c>
      <c r="P10" s="13" t="s">
        <v>3</v>
      </c>
      <c r="Q10" s="13" t="s">
        <v>4</v>
      </c>
      <c r="R10" s="13" t="s">
        <v>5</v>
      </c>
      <c r="S10" s="13" t="s">
        <v>22</v>
      </c>
      <c r="T10" s="13"/>
      <c r="U10" s="13" t="s">
        <v>25</v>
      </c>
      <c r="V10" s="13"/>
      <c r="W10" s="13" t="s">
        <v>233</v>
      </c>
      <c r="X10" s="13" t="s">
        <v>234</v>
      </c>
      <c r="Y10" s="13" t="s">
        <v>235</v>
      </c>
    </row>
    <row r="12" spans="2:25" s="5" customFormat="1" ht="12.75">
      <c r="B12" s="5" t="s">
        <v>26</v>
      </c>
      <c r="D12" s="5" t="s">
        <v>21</v>
      </c>
      <c r="H12" s="5" t="s">
        <v>0</v>
      </c>
      <c r="J12" s="13" t="s">
        <v>6</v>
      </c>
      <c r="K12" s="13"/>
      <c r="L12" s="13" t="s">
        <v>1</v>
      </c>
      <c r="M12" s="13" t="s">
        <v>225</v>
      </c>
      <c r="N12" s="13" t="s">
        <v>23</v>
      </c>
      <c r="O12" s="13" t="s">
        <v>24</v>
      </c>
      <c r="P12" s="13" t="s">
        <v>3</v>
      </c>
      <c r="Q12" s="13" t="s">
        <v>4</v>
      </c>
      <c r="R12" s="13" t="s">
        <v>5</v>
      </c>
      <c r="S12" s="13" t="s">
        <v>22</v>
      </c>
      <c r="T12" s="13"/>
      <c r="U12" s="13" t="s">
        <v>25</v>
      </c>
      <c r="V12" s="13"/>
      <c r="W12" s="13" t="s">
        <v>233</v>
      </c>
      <c r="X12" s="13" t="s">
        <v>234</v>
      </c>
      <c r="Y12" s="13" t="s">
        <v>235</v>
      </c>
    </row>
    <row r="14" spans="2:25">
      <c r="B14" s="10" t="s">
        <v>30</v>
      </c>
    </row>
    <row r="16" spans="2:25">
      <c r="B16" s="10" t="s">
        <v>31</v>
      </c>
    </row>
    <row r="17" spans="2:26">
      <c r="B17" s="2" t="s">
        <v>32</v>
      </c>
      <c r="H17" s="2" t="s">
        <v>50</v>
      </c>
      <c r="J17" s="4">
        <f t="shared" ref="J17:J22" si="0">SUM(L17:S17)</f>
        <v>645335.48480519932</v>
      </c>
      <c r="L17" s="40">
        <v>4706.0769230769229</v>
      </c>
      <c r="M17" s="40">
        <v>11524.25</v>
      </c>
      <c r="N17" s="40">
        <v>128937.73537808127</v>
      </c>
      <c r="O17" s="40">
        <v>226746.69763581268</v>
      </c>
      <c r="P17" s="40">
        <v>4431.2</v>
      </c>
      <c r="Q17" s="40">
        <v>239929.89778149559</v>
      </c>
      <c r="R17" s="40">
        <v>3557.627086732773</v>
      </c>
      <c r="S17" s="40">
        <v>25502</v>
      </c>
      <c r="T17" s="43"/>
      <c r="U17" s="67"/>
      <c r="W17" s="67"/>
      <c r="X17" s="67"/>
      <c r="Y17" s="67"/>
      <c r="Z17" s="38" t="s">
        <v>214</v>
      </c>
    </row>
    <row r="18" spans="2:26">
      <c r="B18" s="2" t="s">
        <v>33</v>
      </c>
      <c r="H18" s="2" t="s">
        <v>50</v>
      </c>
      <c r="J18" s="4">
        <f t="shared" si="0"/>
        <v>5958451.9827040853</v>
      </c>
      <c r="L18" s="40">
        <v>119731.46153846153</v>
      </c>
      <c r="M18" s="40">
        <v>166635.33333333334</v>
      </c>
      <c r="N18" s="40">
        <v>1767977.9133737893</v>
      </c>
      <c r="O18" s="40">
        <v>1875559.6630083306</v>
      </c>
      <c r="P18" s="40">
        <v>89459.6</v>
      </c>
      <c r="Q18" s="40">
        <v>1555811.7362042542</v>
      </c>
      <c r="R18" s="40">
        <v>44272.275245916433</v>
      </c>
      <c r="S18" s="40">
        <v>339004</v>
      </c>
      <c r="T18" s="43"/>
      <c r="U18" s="67"/>
      <c r="W18" s="67"/>
      <c r="X18" s="67"/>
      <c r="Y18" s="67"/>
    </row>
    <row r="19" spans="2:26">
      <c r="B19" s="2" t="s">
        <v>34</v>
      </c>
      <c r="H19" s="2" t="s">
        <v>50</v>
      </c>
      <c r="J19" s="4">
        <f t="shared" si="0"/>
        <v>267499.46984195517</v>
      </c>
      <c r="L19" s="40">
        <v>9831.3846153846152</v>
      </c>
      <c r="M19" s="40">
        <v>4721.75</v>
      </c>
      <c r="N19" s="40">
        <v>91078.148063461005</v>
      </c>
      <c r="O19" s="40">
        <v>84223.546807119419</v>
      </c>
      <c r="P19" s="40">
        <v>5656.4</v>
      </c>
      <c r="Q19" s="40">
        <v>52316.439847584108</v>
      </c>
      <c r="R19" s="40">
        <v>1679.8005084060314</v>
      </c>
      <c r="S19" s="40">
        <v>17992</v>
      </c>
      <c r="T19" s="43"/>
      <c r="U19" s="67"/>
      <c r="W19" s="67"/>
      <c r="X19" s="67"/>
      <c r="Y19" s="67"/>
    </row>
    <row r="20" spans="2:26">
      <c r="B20" s="2" t="s">
        <v>35</v>
      </c>
      <c r="H20" s="2" t="s">
        <v>50</v>
      </c>
      <c r="J20" s="4">
        <f t="shared" si="0"/>
        <v>27116.823607593011</v>
      </c>
      <c r="L20" s="40">
        <v>5.4615384615384617</v>
      </c>
      <c r="M20" s="40">
        <v>39.833333333333336</v>
      </c>
      <c r="N20" s="40">
        <v>5057.2961147389278</v>
      </c>
      <c r="O20" s="40">
        <v>10688.651921390165</v>
      </c>
      <c r="P20" s="40">
        <v>659</v>
      </c>
      <c r="Q20" s="40">
        <v>7824.666666666667</v>
      </c>
      <c r="R20" s="40">
        <v>427.91403300237721</v>
      </c>
      <c r="S20" s="40">
        <v>2414</v>
      </c>
      <c r="T20" s="43"/>
      <c r="U20" s="67"/>
      <c r="W20" s="67"/>
      <c r="X20" s="67"/>
      <c r="Y20" s="67"/>
    </row>
    <row r="21" spans="2:26">
      <c r="B21" s="2" t="s">
        <v>36</v>
      </c>
      <c r="H21" s="2" t="s">
        <v>50</v>
      </c>
      <c r="J21" s="4">
        <f t="shared" si="0"/>
        <v>77609.274799681094</v>
      </c>
      <c r="L21" s="40">
        <v>2262.0769230769229</v>
      </c>
      <c r="M21" s="40">
        <v>2716.5833333333335</v>
      </c>
      <c r="N21" s="40">
        <v>27323.848373488549</v>
      </c>
      <c r="O21" s="40">
        <v>22043.070050282378</v>
      </c>
      <c r="P21" s="40">
        <v>1087.5999999999999</v>
      </c>
      <c r="Q21" s="40">
        <v>16067.083333333334</v>
      </c>
      <c r="R21" s="40">
        <v>408.0127861665855</v>
      </c>
      <c r="S21" s="40">
        <v>5701</v>
      </c>
      <c r="T21" s="43"/>
      <c r="U21" s="67"/>
      <c r="W21" s="67"/>
      <c r="X21" s="67"/>
      <c r="Y21" s="67"/>
    </row>
    <row r="22" spans="2:26">
      <c r="B22" s="2" t="s">
        <v>37</v>
      </c>
      <c r="H22" s="2" t="s">
        <v>50</v>
      </c>
      <c r="J22" s="4">
        <f t="shared" si="0"/>
        <v>28073.773905619753</v>
      </c>
      <c r="L22" s="40">
        <v>712.53846153846155</v>
      </c>
      <c r="M22" s="40">
        <v>675.58333333333337</v>
      </c>
      <c r="N22" s="40">
        <v>8462.8841155718292</v>
      </c>
      <c r="O22" s="40">
        <v>8824.0870913819799</v>
      </c>
      <c r="P22" s="40">
        <v>403.2</v>
      </c>
      <c r="Q22" s="40">
        <v>6768.833333333333</v>
      </c>
      <c r="R22" s="40">
        <v>289.64757046081792</v>
      </c>
      <c r="S22" s="40">
        <v>1937</v>
      </c>
      <c r="T22" s="43"/>
      <c r="U22" s="67"/>
      <c r="W22" s="67"/>
      <c r="X22" s="67"/>
      <c r="Y22" s="67"/>
    </row>
    <row r="23" spans="2:26">
      <c r="L23" s="43"/>
      <c r="M23" s="43"/>
      <c r="N23" s="43"/>
      <c r="O23" s="43"/>
      <c r="P23" s="43"/>
      <c r="Q23" s="43"/>
      <c r="R23" s="43"/>
      <c r="S23" s="43"/>
      <c r="T23" s="43"/>
      <c r="U23" s="43"/>
      <c r="W23" s="43"/>
      <c r="X23" s="43"/>
      <c r="Y23" s="43"/>
    </row>
    <row r="24" spans="2:26">
      <c r="B24" s="10" t="s">
        <v>38</v>
      </c>
      <c r="L24" s="43"/>
      <c r="M24" s="43"/>
      <c r="N24" s="43"/>
      <c r="O24" s="43"/>
      <c r="P24" s="43"/>
      <c r="Q24" s="43"/>
      <c r="R24" s="43"/>
      <c r="S24" s="43"/>
      <c r="T24" s="43"/>
      <c r="U24" s="43"/>
      <c r="W24" s="43"/>
      <c r="X24" s="43"/>
      <c r="Y24" s="43"/>
    </row>
    <row r="25" spans="2:26">
      <c r="B25" s="2" t="s">
        <v>39</v>
      </c>
      <c r="H25" s="2" t="s">
        <v>50</v>
      </c>
      <c r="J25" s="4">
        <f>SUM(L25:S25)</f>
        <v>9527.6206988211725</v>
      </c>
      <c r="L25" s="40">
        <v>225.30769230769232</v>
      </c>
      <c r="M25" s="40">
        <v>192.66751412429332</v>
      </c>
      <c r="N25" s="40">
        <v>2773.3032963784185</v>
      </c>
      <c r="O25" s="40">
        <v>3085.5095458204605</v>
      </c>
      <c r="P25" s="40">
        <v>137.4</v>
      </c>
      <c r="Q25" s="40">
        <v>2220.7272727272725</v>
      </c>
      <c r="R25" s="40">
        <v>134.70537746303603</v>
      </c>
      <c r="S25" s="40">
        <v>758</v>
      </c>
      <c r="T25" s="43"/>
      <c r="U25" s="67"/>
      <c r="W25" s="67"/>
      <c r="X25" s="67"/>
      <c r="Y25" s="67"/>
    </row>
    <row r="26" spans="2:26">
      <c r="B26" s="2" t="s">
        <v>40</v>
      </c>
      <c r="H26" s="2" t="s">
        <v>50</v>
      </c>
      <c r="J26" s="4">
        <f>SUM(L26:S26)</f>
        <v>12045.536013769943</v>
      </c>
      <c r="L26" s="40">
        <v>171.30769230769232</v>
      </c>
      <c r="M26" s="40">
        <v>245.99999999999963</v>
      </c>
      <c r="N26" s="40">
        <v>3341.1999454204329</v>
      </c>
      <c r="O26" s="40">
        <v>4131.9564445619781</v>
      </c>
      <c r="P26" s="40">
        <v>146.80000000000001</v>
      </c>
      <c r="Q26" s="40">
        <v>3237.2727272727275</v>
      </c>
      <c r="R26" s="40">
        <v>233.99920420711169</v>
      </c>
      <c r="S26" s="40">
        <v>537</v>
      </c>
      <c r="T26" s="43"/>
      <c r="U26" s="67"/>
      <c r="W26" s="67"/>
      <c r="X26" s="67"/>
      <c r="Y26" s="67"/>
    </row>
    <row r="27" spans="2:26">
      <c r="B27" s="2" t="s">
        <v>41</v>
      </c>
      <c r="H27" s="2" t="s">
        <v>50</v>
      </c>
      <c r="J27" s="4">
        <f>SUM(L27:S27)</f>
        <v>5210.7205675765154</v>
      </c>
      <c r="L27" s="40">
        <v>55.307692307692307</v>
      </c>
      <c r="M27" s="40">
        <v>70.583333333333343</v>
      </c>
      <c r="N27" s="40">
        <v>1444.4640172835298</v>
      </c>
      <c r="O27" s="40">
        <v>1575.7138538220715</v>
      </c>
      <c r="P27" s="40">
        <v>41.2</v>
      </c>
      <c r="Q27" s="40">
        <v>1598.5454545454543</v>
      </c>
      <c r="R27" s="40">
        <v>136.90621628443512</v>
      </c>
      <c r="S27" s="40">
        <v>288</v>
      </c>
      <c r="T27" s="43"/>
      <c r="U27" s="67"/>
      <c r="W27" s="67"/>
      <c r="X27" s="67"/>
      <c r="Y27" s="67"/>
    </row>
    <row r="28" spans="2:26">
      <c r="B28" s="2" t="s">
        <v>42</v>
      </c>
      <c r="H28" s="2" t="s">
        <v>50</v>
      </c>
      <c r="J28" s="4">
        <f>SUM(L28:S28)</f>
        <v>1838.9756129164998</v>
      </c>
      <c r="L28" s="40">
        <v>42.07692307692308</v>
      </c>
      <c r="M28" s="40">
        <v>43.58333333333335</v>
      </c>
      <c r="N28" s="40">
        <v>490.05280118255735</v>
      </c>
      <c r="O28" s="40">
        <v>596.93413010060613</v>
      </c>
      <c r="P28" s="40">
        <v>22.6</v>
      </c>
      <c r="Q28" s="40">
        <v>422.81818181818176</v>
      </c>
      <c r="R28" s="40">
        <v>148.91024340489815</v>
      </c>
      <c r="S28" s="40">
        <v>72</v>
      </c>
      <c r="T28" s="43"/>
      <c r="U28" s="67"/>
      <c r="W28" s="67"/>
      <c r="X28" s="67"/>
      <c r="Y28" s="67"/>
    </row>
    <row r="29" spans="2:26">
      <c r="B29" s="2" t="s">
        <v>43</v>
      </c>
      <c r="H29" s="2" t="s">
        <v>50</v>
      </c>
      <c r="J29" s="4">
        <f>SUM(L29:S29)</f>
        <v>1076.3278298017647</v>
      </c>
      <c r="L29" s="40">
        <v>8.6923076923076934</v>
      </c>
      <c r="M29" s="40">
        <v>5</v>
      </c>
      <c r="N29" s="40">
        <v>330.22357609869806</v>
      </c>
      <c r="O29" s="40">
        <v>162.67121194399337</v>
      </c>
      <c r="P29" s="40">
        <v>5</v>
      </c>
      <c r="Q29" s="40">
        <v>480.45454545454544</v>
      </c>
      <c r="R29" s="40">
        <v>61.286188612219988</v>
      </c>
      <c r="S29" s="40">
        <v>23</v>
      </c>
      <c r="T29" s="43"/>
      <c r="U29" s="67"/>
      <c r="W29" s="67"/>
      <c r="X29" s="67"/>
      <c r="Y29" s="67"/>
    </row>
    <row r="30" spans="2:26">
      <c r="L30" s="43"/>
      <c r="M30" s="43"/>
      <c r="N30" s="43"/>
      <c r="O30" s="43"/>
      <c r="P30" s="43"/>
      <c r="Q30" s="43"/>
      <c r="R30" s="43"/>
      <c r="S30" s="43"/>
      <c r="T30" s="43"/>
      <c r="U30" s="43"/>
      <c r="W30" s="43"/>
      <c r="X30" s="43"/>
      <c r="Y30" s="43"/>
    </row>
    <row r="31" spans="2:26">
      <c r="L31" s="43"/>
      <c r="M31" s="43"/>
      <c r="N31" s="43"/>
      <c r="O31" s="43"/>
      <c r="P31" s="43"/>
      <c r="Q31" s="43"/>
      <c r="R31" s="43"/>
      <c r="S31" s="43"/>
      <c r="T31" s="43"/>
      <c r="U31" s="43"/>
      <c r="W31" s="43"/>
      <c r="X31" s="43"/>
      <c r="Y31" s="43"/>
    </row>
    <row r="32" spans="2:26">
      <c r="B32" s="10" t="s">
        <v>44</v>
      </c>
      <c r="L32" s="43"/>
      <c r="M32" s="43"/>
      <c r="N32" s="43"/>
      <c r="O32" s="43"/>
      <c r="P32" s="43"/>
      <c r="Q32" s="43"/>
      <c r="R32" s="43"/>
      <c r="S32" s="43"/>
      <c r="T32" s="43"/>
      <c r="U32" s="43"/>
      <c r="W32" s="43"/>
      <c r="X32" s="43"/>
      <c r="Y32" s="43"/>
    </row>
    <row r="33" spans="2:25">
      <c r="L33" s="43"/>
      <c r="M33" s="43"/>
      <c r="N33" s="43"/>
      <c r="O33" s="43"/>
      <c r="P33" s="43"/>
      <c r="Q33" s="43"/>
      <c r="R33" s="43"/>
      <c r="S33" s="43"/>
      <c r="T33" s="43"/>
      <c r="U33" s="43"/>
      <c r="W33" s="43"/>
      <c r="X33" s="43"/>
      <c r="Y33" s="43"/>
    </row>
    <row r="34" spans="2:25" s="41" customFormat="1">
      <c r="B34" s="9" t="s">
        <v>45</v>
      </c>
      <c r="H34" s="41" t="s">
        <v>50</v>
      </c>
      <c r="J34" s="42">
        <f>SUM(L34:S34)</f>
        <v>8913.0798070285382</v>
      </c>
      <c r="K34" s="43"/>
      <c r="L34" s="40">
        <v>115</v>
      </c>
      <c r="M34" s="40">
        <v>187.91666666666666</v>
      </c>
      <c r="N34" s="40">
        <v>2338.3301880877743</v>
      </c>
      <c r="O34" s="40">
        <v>2665.3304394474262</v>
      </c>
      <c r="P34" s="40">
        <v>86.5</v>
      </c>
      <c r="Q34" s="40">
        <v>2093.8181818181815</v>
      </c>
      <c r="R34" s="40">
        <v>936.18433100848983</v>
      </c>
      <c r="S34" s="40">
        <v>490</v>
      </c>
      <c r="T34" s="43"/>
      <c r="U34" s="67"/>
      <c r="V34" s="103"/>
      <c r="W34" s="67"/>
      <c r="X34" s="67"/>
      <c r="Y34" s="67"/>
    </row>
    <row r="35" spans="2:25">
      <c r="L35" s="43"/>
      <c r="M35" s="43"/>
      <c r="N35" s="43"/>
      <c r="O35" s="43"/>
      <c r="P35" s="43"/>
      <c r="Q35" s="43"/>
      <c r="R35" s="43"/>
      <c r="S35" s="43"/>
      <c r="T35" s="43"/>
      <c r="U35" s="43"/>
      <c r="W35" s="43"/>
      <c r="X35" s="43"/>
      <c r="Y35" s="43"/>
    </row>
    <row r="36" spans="2:25">
      <c r="L36" s="43"/>
      <c r="M36" s="43"/>
      <c r="N36" s="43"/>
      <c r="O36" s="43"/>
      <c r="P36" s="43"/>
      <c r="Q36" s="43"/>
      <c r="R36" s="43"/>
      <c r="S36" s="43"/>
      <c r="T36" s="43"/>
      <c r="U36" s="43"/>
      <c r="W36" s="43"/>
      <c r="X36" s="43"/>
      <c r="Y36" s="43"/>
    </row>
    <row r="37" spans="2:25">
      <c r="L37" s="43"/>
      <c r="M37" s="43"/>
      <c r="N37" s="43"/>
      <c r="O37" s="43"/>
      <c r="P37" s="43"/>
      <c r="Q37" s="43"/>
      <c r="R37" s="43"/>
      <c r="S37" s="43"/>
      <c r="T37" s="43"/>
      <c r="U37" s="43"/>
      <c r="W37" s="43"/>
      <c r="X37" s="43"/>
      <c r="Y37" s="43"/>
    </row>
    <row r="38" spans="2:25">
      <c r="B38" s="10" t="s">
        <v>49</v>
      </c>
      <c r="L38" s="43"/>
      <c r="M38" s="43"/>
      <c r="N38" s="43"/>
      <c r="O38" s="43"/>
      <c r="P38" s="43"/>
      <c r="Q38" s="43"/>
      <c r="R38" s="43"/>
      <c r="S38" s="43"/>
      <c r="T38" s="43"/>
      <c r="U38" s="43"/>
      <c r="W38" s="43"/>
      <c r="X38" s="43"/>
      <c r="Y38" s="43"/>
    </row>
    <row r="39" spans="2:25">
      <c r="L39" s="43"/>
      <c r="M39" s="43"/>
      <c r="N39" s="43"/>
      <c r="O39" s="43"/>
      <c r="P39" s="43"/>
      <c r="Q39" s="43"/>
      <c r="R39" s="43"/>
      <c r="S39" s="43"/>
      <c r="T39" s="43"/>
      <c r="U39" s="43"/>
      <c r="W39" s="43"/>
      <c r="X39" s="43"/>
      <c r="Y39" s="43"/>
    </row>
    <row r="40" spans="2:25">
      <c r="B40" s="10" t="s">
        <v>45</v>
      </c>
      <c r="L40" s="43"/>
      <c r="M40" s="43"/>
      <c r="N40" s="43"/>
      <c r="O40" s="43"/>
      <c r="P40" s="43"/>
      <c r="Q40" s="43"/>
      <c r="R40" s="43"/>
      <c r="S40" s="43"/>
      <c r="T40" s="43"/>
      <c r="U40" s="43"/>
      <c r="W40" s="43"/>
      <c r="X40" s="43"/>
      <c r="Y40" s="43"/>
    </row>
    <row r="41" spans="2:25" s="41" customFormat="1">
      <c r="B41" s="41" t="s">
        <v>46</v>
      </c>
      <c r="H41" s="41" t="s">
        <v>50</v>
      </c>
      <c r="J41" s="42">
        <f>SUM(L41:S41)</f>
        <v>625966.16666666674</v>
      </c>
      <c r="K41" s="43"/>
      <c r="L41" s="40">
        <v>23924</v>
      </c>
      <c r="M41" s="40">
        <v>48013.083333333336</v>
      </c>
      <c r="N41" s="40">
        <v>0</v>
      </c>
      <c r="O41" s="40">
        <v>527648.08333333337</v>
      </c>
      <c r="P41" s="40">
        <v>26381</v>
      </c>
      <c r="Q41" s="40">
        <v>0</v>
      </c>
      <c r="R41" s="40">
        <v>0</v>
      </c>
      <c r="S41" s="40">
        <v>0</v>
      </c>
      <c r="T41" s="43"/>
      <c r="U41" s="67"/>
      <c r="V41" s="103"/>
      <c r="W41" s="67"/>
      <c r="X41" s="67"/>
      <c r="Y41" s="67"/>
    </row>
    <row r="42" spans="2:25" s="41" customFormat="1">
      <c r="B42" s="41" t="s">
        <v>47</v>
      </c>
      <c r="H42" s="41" t="s">
        <v>50</v>
      </c>
      <c r="J42" s="42">
        <f>SUM(L42:S42)</f>
        <v>160815.33333333334</v>
      </c>
      <c r="K42" s="43"/>
      <c r="L42" s="40">
        <v>7655.333333333333</v>
      </c>
      <c r="M42" s="40">
        <v>11773.916666666666</v>
      </c>
      <c r="N42" s="40">
        <v>0</v>
      </c>
      <c r="O42" s="40">
        <v>137935.08333333334</v>
      </c>
      <c r="P42" s="40">
        <v>3451</v>
      </c>
      <c r="Q42" s="40">
        <v>0</v>
      </c>
      <c r="R42" s="40">
        <v>0</v>
      </c>
      <c r="S42" s="40">
        <v>0</v>
      </c>
      <c r="T42" s="43"/>
      <c r="U42" s="67"/>
      <c r="V42" s="103"/>
      <c r="W42" s="67"/>
      <c r="X42" s="67"/>
      <c r="Y42" s="67"/>
    </row>
    <row r="43" spans="2:25">
      <c r="L43" s="43"/>
      <c r="M43" s="43"/>
      <c r="N43" s="43"/>
      <c r="O43" s="43"/>
      <c r="P43" s="43"/>
      <c r="Q43" s="43"/>
      <c r="R43" s="43"/>
      <c r="S43" s="43"/>
      <c r="T43" s="43"/>
      <c r="U43" s="43"/>
      <c r="W43" s="43"/>
      <c r="X43" s="43"/>
      <c r="Y43" s="43"/>
    </row>
    <row r="44" spans="2:25" s="41" customFormat="1">
      <c r="B44" s="41" t="s">
        <v>48</v>
      </c>
      <c r="H44" s="41" t="s">
        <v>50</v>
      </c>
      <c r="J44" s="42">
        <f>SUM(L44:S44)</f>
        <v>1856844.4938276657</v>
      </c>
      <c r="K44" s="43"/>
      <c r="L44" s="40">
        <v>0</v>
      </c>
      <c r="M44" s="40">
        <v>0</v>
      </c>
      <c r="N44" s="40">
        <v>743261.09777915606</v>
      </c>
      <c r="O44" s="40">
        <v>0</v>
      </c>
      <c r="P44" s="40">
        <v>0</v>
      </c>
      <c r="Q44" s="40">
        <v>642638.36363636365</v>
      </c>
      <c r="R44" s="40">
        <v>321281.03241214604</v>
      </c>
      <c r="S44" s="40">
        <v>149664</v>
      </c>
      <c r="T44" s="43"/>
      <c r="U44" s="67"/>
      <c r="V44" s="103"/>
      <c r="W44" s="67"/>
      <c r="X44" s="67"/>
      <c r="Y44" s="67"/>
    </row>
    <row r="45" spans="2:25">
      <c r="L45" s="43"/>
      <c r="M45" s="43"/>
      <c r="N45" s="43"/>
      <c r="O45" s="43"/>
      <c r="P45" s="43"/>
      <c r="Q45" s="43"/>
      <c r="R45" s="43"/>
      <c r="S45" s="43"/>
      <c r="T45" s="43"/>
      <c r="U45" s="43"/>
      <c r="W45" s="43"/>
      <c r="X45" s="43"/>
      <c r="Y45" s="43"/>
    </row>
    <row r="46" spans="2:25">
      <c r="L46" s="43"/>
      <c r="M46" s="43"/>
      <c r="N46" s="43"/>
      <c r="O46" s="43"/>
      <c r="P46" s="43"/>
      <c r="Q46" s="43"/>
      <c r="R46" s="43"/>
      <c r="S46" s="43"/>
      <c r="T46" s="43"/>
      <c r="U46" s="43"/>
      <c r="W46" s="43"/>
      <c r="X46" s="43"/>
      <c r="Y46" s="43"/>
    </row>
    <row r="47" spans="2:25">
      <c r="L47" s="43"/>
      <c r="M47" s="43"/>
      <c r="N47" s="43"/>
      <c r="O47" s="43"/>
      <c r="P47" s="43"/>
      <c r="Q47" s="43"/>
      <c r="R47" s="43"/>
      <c r="S47" s="43"/>
      <c r="T47" s="43"/>
      <c r="U47" s="43"/>
      <c r="W47" s="43"/>
      <c r="X47" s="43"/>
      <c r="Y47" s="43"/>
    </row>
    <row r="48" spans="2:25" s="5" customFormat="1" ht="12.75">
      <c r="B48" s="5" t="s">
        <v>27</v>
      </c>
      <c r="D48" s="5" t="s">
        <v>21</v>
      </c>
      <c r="H48" s="5" t="s">
        <v>0</v>
      </c>
      <c r="J48" s="13" t="s">
        <v>6</v>
      </c>
      <c r="K48" s="13"/>
      <c r="L48" s="44" t="s">
        <v>1</v>
      </c>
      <c r="M48" s="44" t="s">
        <v>225</v>
      </c>
      <c r="N48" s="44" t="s">
        <v>23</v>
      </c>
      <c r="O48" s="44" t="s">
        <v>24</v>
      </c>
      <c r="P48" s="44" t="s">
        <v>3</v>
      </c>
      <c r="Q48" s="44" t="s">
        <v>4</v>
      </c>
      <c r="R48" s="44" t="s">
        <v>5</v>
      </c>
      <c r="S48" s="44" t="s">
        <v>22</v>
      </c>
      <c r="T48" s="44"/>
      <c r="U48" s="44" t="s">
        <v>25</v>
      </c>
      <c r="V48" s="13"/>
      <c r="W48" s="13" t="s">
        <v>233</v>
      </c>
      <c r="X48" s="13" t="s">
        <v>234</v>
      </c>
      <c r="Y48" s="13" t="s">
        <v>235</v>
      </c>
    </row>
    <row r="49" spans="2:26">
      <c r="L49" s="43"/>
      <c r="M49" s="43"/>
      <c r="N49" s="43"/>
      <c r="O49" s="43"/>
      <c r="P49" s="43"/>
      <c r="Q49" s="43"/>
      <c r="R49" s="43"/>
      <c r="S49" s="43"/>
      <c r="T49" s="43"/>
      <c r="U49" s="43"/>
      <c r="W49" s="43"/>
      <c r="X49" s="43"/>
      <c r="Y49" s="43"/>
    </row>
    <row r="50" spans="2:26">
      <c r="B50" s="10" t="s">
        <v>30</v>
      </c>
      <c r="L50" s="43"/>
      <c r="M50" s="43"/>
      <c r="N50" s="43"/>
      <c r="O50" s="43"/>
      <c r="P50" s="43"/>
      <c r="Q50" s="43"/>
      <c r="R50" s="43"/>
      <c r="S50" s="43"/>
      <c r="T50" s="43"/>
      <c r="U50" s="43"/>
      <c r="W50" s="43"/>
      <c r="X50" s="43"/>
      <c r="Y50" s="43"/>
    </row>
    <row r="51" spans="2:26">
      <c r="L51" s="43"/>
      <c r="M51" s="43"/>
      <c r="N51" s="43"/>
      <c r="O51" s="43"/>
      <c r="P51" s="43"/>
      <c r="Q51" s="43"/>
      <c r="R51" s="43"/>
      <c r="S51" s="43"/>
      <c r="T51" s="43"/>
      <c r="U51" s="43"/>
      <c r="W51" s="43"/>
      <c r="X51" s="43"/>
      <c r="Y51" s="43"/>
    </row>
    <row r="52" spans="2:26">
      <c r="B52" s="10" t="s">
        <v>31</v>
      </c>
      <c r="L52" s="43"/>
      <c r="M52" s="43"/>
      <c r="N52" s="43"/>
      <c r="O52" s="43"/>
      <c r="P52" s="43"/>
      <c r="Q52" s="43"/>
      <c r="R52" s="43"/>
      <c r="S52" s="43"/>
      <c r="T52" s="43"/>
      <c r="U52" s="43"/>
      <c r="W52" s="43"/>
      <c r="X52" s="43"/>
      <c r="Y52" s="43"/>
    </row>
    <row r="53" spans="2:26">
      <c r="B53" s="2" t="s">
        <v>32</v>
      </c>
      <c r="H53" s="2" t="s">
        <v>50</v>
      </c>
      <c r="J53" s="4">
        <f t="shared" ref="J53:J58" si="1">SUM(L53:S53)</f>
        <v>687477.77755111724</v>
      </c>
      <c r="L53" s="40">
        <v>4996.3076923076915</v>
      </c>
      <c r="M53" s="40">
        <v>12721.083333333334</v>
      </c>
      <c r="N53" s="40">
        <v>136901.97172481476</v>
      </c>
      <c r="O53" s="40">
        <v>234660.6728583083</v>
      </c>
      <c r="P53" s="40">
        <v>4551</v>
      </c>
      <c r="Q53" s="40">
        <v>262291.03857651929</v>
      </c>
      <c r="R53" s="40">
        <v>3800.9810339734122</v>
      </c>
      <c r="S53" s="40">
        <v>27554.722331860445</v>
      </c>
      <c r="T53" s="43"/>
      <c r="U53" s="40">
        <v>10571.081608703696</v>
      </c>
      <c r="W53" s="67"/>
      <c r="X53" s="67"/>
      <c r="Y53" s="67"/>
      <c r="Z53" s="38" t="s">
        <v>215</v>
      </c>
    </row>
    <row r="54" spans="2:26">
      <c r="B54" s="2" t="s">
        <v>33</v>
      </c>
      <c r="H54" s="2" t="s">
        <v>50</v>
      </c>
      <c r="J54" s="4">
        <f t="shared" si="1"/>
        <v>5982309.5011128392</v>
      </c>
      <c r="L54" s="40">
        <v>120435.15384615384</v>
      </c>
      <c r="M54" s="40">
        <v>166688.66666666666</v>
      </c>
      <c r="N54" s="40">
        <v>1773046.0182194419</v>
      </c>
      <c r="O54" s="40">
        <v>1884444.9478979185</v>
      </c>
      <c r="P54" s="40">
        <v>90098.2</v>
      </c>
      <c r="Q54" s="40">
        <v>1561616.6367977867</v>
      </c>
      <c r="R54" s="40">
        <v>44487.600016732205</v>
      </c>
      <c r="S54" s="40">
        <v>341492.27766813955</v>
      </c>
      <c r="T54" s="43"/>
      <c r="U54" s="40">
        <v>194887.773563333</v>
      </c>
      <c r="W54" s="67"/>
      <c r="X54" s="67"/>
      <c r="Y54" s="67"/>
    </row>
    <row r="55" spans="2:26">
      <c r="B55" s="2" t="s">
        <v>34</v>
      </c>
      <c r="H55" s="2" t="s">
        <v>50</v>
      </c>
      <c r="J55" s="4">
        <f t="shared" si="1"/>
        <v>249843.7718102111</v>
      </c>
      <c r="L55" s="40">
        <v>9382.0769230769238</v>
      </c>
      <c r="M55" s="40">
        <v>4612.333333333333</v>
      </c>
      <c r="N55" s="40">
        <v>85451.57077518513</v>
      </c>
      <c r="O55" s="40">
        <v>77522.154370310556</v>
      </c>
      <c r="P55" s="40">
        <v>5176.8</v>
      </c>
      <c r="Q55" s="40">
        <v>49651.755337216142</v>
      </c>
      <c r="R55" s="40">
        <v>1499.0810710890462</v>
      </c>
      <c r="S55" s="40">
        <v>16548</v>
      </c>
      <c r="T55" s="43"/>
      <c r="U55" s="40">
        <v>8812.1704462963007</v>
      </c>
      <c r="W55" s="67"/>
      <c r="X55" s="67"/>
      <c r="Y55" s="67"/>
    </row>
    <row r="56" spans="2:26">
      <c r="B56" s="2" t="s">
        <v>35</v>
      </c>
      <c r="H56" s="2" t="s">
        <v>50</v>
      </c>
      <c r="J56" s="4">
        <f t="shared" si="1"/>
        <v>27052.370901598322</v>
      </c>
      <c r="L56" s="40">
        <v>30.923076923076923</v>
      </c>
      <c r="M56" s="40">
        <v>100.08333333333333</v>
      </c>
      <c r="N56" s="40">
        <v>5251.977309814808</v>
      </c>
      <c r="O56" s="40">
        <v>10534.212463742222</v>
      </c>
      <c r="P56" s="40">
        <v>668.4</v>
      </c>
      <c r="Q56" s="40">
        <v>7740.916666666667</v>
      </c>
      <c r="R56" s="40">
        <v>379.85805111821088</v>
      </c>
      <c r="S56" s="40">
        <v>2346</v>
      </c>
      <c r="T56" s="43"/>
      <c r="U56" s="40">
        <v>543.64618777777753</v>
      </c>
      <c r="W56" s="67"/>
      <c r="X56" s="67"/>
      <c r="Y56" s="67"/>
    </row>
    <row r="57" spans="2:26">
      <c r="B57" s="2" t="s">
        <v>36</v>
      </c>
      <c r="H57" s="2" t="s">
        <v>50</v>
      </c>
      <c r="J57" s="4">
        <f t="shared" si="1"/>
        <v>72498.14484662663</v>
      </c>
      <c r="L57" s="40">
        <v>2176.8461538461538</v>
      </c>
      <c r="M57" s="40">
        <v>2599.0833333333335</v>
      </c>
      <c r="N57" s="40">
        <v>25521.627197407404</v>
      </c>
      <c r="O57" s="40">
        <v>20325.679370264446</v>
      </c>
      <c r="P57" s="40">
        <v>1060.2</v>
      </c>
      <c r="Q57" s="40">
        <v>15448.833333333334</v>
      </c>
      <c r="R57" s="40">
        <v>374.87545844196018</v>
      </c>
      <c r="S57" s="40">
        <v>4991</v>
      </c>
      <c r="T57" s="43"/>
      <c r="U57" s="40">
        <v>2998.6911859259226</v>
      </c>
      <c r="W57" s="67"/>
      <c r="X57" s="67"/>
      <c r="Y57" s="67"/>
    </row>
    <row r="58" spans="2:26">
      <c r="B58" s="2" t="s">
        <v>37</v>
      </c>
      <c r="H58" s="2" t="s">
        <v>50</v>
      </c>
      <c r="J58" s="4">
        <f t="shared" si="1"/>
        <v>26510.222197839877</v>
      </c>
      <c r="L58" s="40">
        <v>695.76923076923072</v>
      </c>
      <c r="M58" s="40">
        <v>659.75</v>
      </c>
      <c r="N58" s="40">
        <v>8159.5184296296102</v>
      </c>
      <c r="O58" s="40">
        <v>8036.8680394555558</v>
      </c>
      <c r="P58" s="40">
        <v>391</v>
      </c>
      <c r="Q58" s="40">
        <v>6575.333333333333</v>
      </c>
      <c r="R58" s="40">
        <v>258.98316465214879</v>
      </c>
      <c r="S58" s="40">
        <v>1733</v>
      </c>
      <c r="T58" s="43"/>
      <c r="U58" s="40">
        <v>839.27979851851796</v>
      </c>
      <c r="W58" s="67"/>
      <c r="X58" s="67"/>
      <c r="Y58" s="67"/>
    </row>
    <row r="59" spans="2:26">
      <c r="L59" s="43"/>
      <c r="M59" s="43"/>
      <c r="N59" s="43"/>
      <c r="O59" s="43"/>
      <c r="P59" s="43"/>
      <c r="Q59" s="43"/>
      <c r="R59" s="43"/>
      <c r="S59" s="43"/>
      <c r="T59" s="43"/>
      <c r="U59" s="43"/>
      <c r="W59" s="43"/>
      <c r="X59" s="43"/>
      <c r="Y59" s="43"/>
    </row>
    <row r="60" spans="2:26">
      <c r="B60" s="10" t="s">
        <v>38</v>
      </c>
      <c r="L60" s="43"/>
      <c r="M60" s="43"/>
      <c r="N60" s="43"/>
      <c r="O60" s="43"/>
      <c r="P60" s="43"/>
      <c r="Q60" s="43"/>
      <c r="R60" s="43"/>
      <c r="S60" s="43"/>
      <c r="T60" s="43"/>
      <c r="U60" s="43"/>
      <c r="W60" s="43"/>
      <c r="X60" s="43"/>
      <c r="Y60" s="43"/>
    </row>
    <row r="61" spans="2:26">
      <c r="B61" s="2" t="s">
        <v>39</v>
      </c>
      <c r="H61" s="2" t="s">
        <v>50</v>
      </c>
      <c r="J61" s="4">
        <f>SUM(L61:S61)</f>
        <v>9665.4009607292282</v>
      </c>
      <c r="L61" s="40">
        <v>223.07692307692307</v>
      </c>
      <c r="M61" s="40">
        <v>199.41666666666606</v>
      </c>
      <c r="N61" s="40">
        <v>2759.2976770822079</v>
      </c>
      <c r="O61" s="40">
        <v>3245.6175861429947</v>
      </c>
      <c r="P61" s="40">
        <v>132.80000000000001</v>
      </c>
      <c r="Q61" s="40">
        <v>2213.9583278487139</v>
      </c>
      <c r="R61" s="40">
        <v>143.23377991172308</v>
      </c>
      <c r="S61" s="40">
        <v>748</v>
      </c>
      <c r="T61" s="43"/>
      <c r="U61" s="40">
        <v>250.66312039757688</v>
      </c>
      <c r="W61" s="67"/>
      <c r="X61" s="67"/>
      <c r="Y61" s="67"/>
    </row>
    <row r="62" spans="2:26">
      <c r="B62" s="2" t="s">
        <v>40</v>
      </c>
      <c r="H62" s="2" t="s">
        <v>50</v>
      </c>
      <c r="J62" s="4">
        <f>SUM(L62:S62)</f>
        <v>11834.654150049611</v>
      </c>
      <c r="L62" s="40">
        <v>168.38461538461539</v>
      </c>
      <c r="M62" s="40">
        <v>246.583333333333</v>
      </c>
      <c r="N62" s="40">
        <v>3275.5842682054699</v>
      </c>
      <c r="O62" s="40">
        <v>4035.8500585414422</v>
      </c>
      <c r="P62" s="40">
        <v>143</v>
      </c>
      <c r="Q62" s="40">
        <v>3188.437824647383</v>
      </c>
      <c r="R62" s="40">
        <v>248.81404993736749</v>
      </c>
      <c r="S62" s="40">
        <v>528</v>
      </c>
      <c r="T62" s="43"/>
      <c r="U62" s="40">
        <v>321.81532702143869</v>
      </c>
      <c r="W62" s="67"/>
      <c r="X62" s="67"/>
      <c r="Y62" s="67"/>
    </row>
    <row r="63" spans="2:26">
      <c r="B63" s="2" t="s">
        <v>41</v>
      </c>
      <c r="H63" s="2" t="s">
        <v>50</v>
      </c>
      <c r="J63" s="4">
        <f>SUM(L63:S63)</f>
        <v>5103.7765656412139</v>
      </c>
      <c r="L63" s="40">
        <v>53.07692307692308</v>
      </c>
      <c r="M63" s="40">
        <v>71.500000000000028</v>
      </c>
      <c r="N63" s="40">
        <v>1408.6348229084801</v>
      </c>
      <c r="O63" s="40">
        <v>1547.7928983589184</v>
      </c>
      <c r="P63" s="40">
        <v>40.799999999999997</v>
      </c>
      <c r="Q63" s="40">
        <v>1552.3979641086387</v>
      </c>
      <c r="R63" s="40">
        <v>145.57395718825353</v>
      </c>
      <c r="S63" s="40">
        <v>284</v>
      </c>
      <c r="T63" s="43"/>
      <c r="U63" s="40">
        <v>134.44506257481774</v>
      </c>
      <c r="W63" s="67"/>
      <c r="X63" s="67"/>
      <c r="Y63" s="67"/>
    </row>
    <row r="64" spans="2:26">
      <c r="B64" s="2" t="s">
        <v>42</v>
      </c>
      <c r="H64" s="2" t="s">
        <v>50</v>
      </c>
      <c r="J64" s="4">
        <f>SUM(L64:S64)</f>
        <v>1713.4048913849324</v>
      </c>
      <c r="L64" s="40">
        <v>39.07692307692308</v>
      </c>
      <c r="M64" s="40">
        <v>42.000000000000021</v>
      </c>
      <c r="N64" s="40">
        <v>463.52369784003844</v>
      </c>
      <c r="O64" s="40">
        <v>562.44384440782346</v>
      </c>
      <c r="P64" s="40">
        <v>21.4</v>
      </c>
      <c r="Q64" s="40">
        <v>402.61680049142223</v>
      </c>
      <c r="R64" s="40">
        <v>116.34362556872489</v>
      </c>
      <c r="S64" s="40">
        <v>66</v>
      </c>
      <c r="T64" s="43"/>
      <c r="U64" s="40">
        <v>35.199857800993946</v>
      </c>
      <c r="W64" s="67"/>
      <c r="X64" s="67"/>
      <c r="Y64" s="67"/>
    </row>
    <row r="65" spans="2:25">
      <c r="B65" s="2" t="s">
        <v>43</v>
      </c>
      <c r="H65" s="2" t="s">
        <v>50</v>
      </c>
      <c r="J65" s="4">
        <f>SUM(L65:S65)</f>
        <v>970.87598756066245</v>
      </c>
      <c r="L65" s="40">
        <v>7.6923076923076934</v>
      </c>
      <c r="M65" s="40">
        <v>4</v>
      </c>
      <c r="N65" s="40">
        <v>295.40498850925781</v>
      </c>
      <c r="O65" s="40">
        <v>150.07179625598266</v>
      </c>
      <c r="P65" s="40">
        <v>4.2</v>
      </c>
      <c r="Q65" s="40">
        <v>440.62397437585014</v>
      </c>
      <c r="R65" s="40">
        <v>47.88292072726432</v>
      </c>
      <c r="S65" s="40">
        <v>21</v>
      </c>
      <c r="T65" s="43"/>
      <c r="U65" s="40">
        <v>26.169965538506187</v>
      </c>
      <c r="W65" s="67"/>
      <c r="X65" s="67"/>
      <c r="Y65" s="67"/>
    </row>
    <row r="66" spans="2:25">
      <c r="L66" s="43"/>
      <c r="M66" s="43"/>
      <c r="N66" s="43"/>
      <c r="O66" s="43"/>
      <c r="P66" s="43"/>
      <c r="Q66" s="43"/>
      <c r="R66" s="43"/>
      <c r="S66" s="43"/>
      <c r="T66" s="43"/>
      <c r="U66" s="43"/>
      <c r="W66" s="43"/>
      <c r="X66" s="43"/>
      <c r="Y66" s="43"/>
    </row>
    <row r="67" spans="2:25">
      <c r="L67" s="43"/>
      <c r="M67" s="43"/>
      <c r="N67" s="43"/>
      <c r="O67" s="43"/>
      <c r="P67" s="43"/>
      <c r="Q67" s="43"/>
      <c r="R67" s="43"/>
      <c r="S67" s="43"/>
      <c r="T67" s="43"/>
      <c r="U67" s="43"/>
      <c r="W67" s="43"/>
      <c r="X67" s="43"/>
      <c r="Y67" s="43"/>
    </row>
    <row r="68" spans="2:25">
      <c r="B68" s="10" t="s">
        <v>44</v>
      </c>
      <c r="L68" s="43"/>
      <c r="M68" s="43"/>
      <c r="N68" s="43"/>
      <c r="O68" s="43"/>
      <c r="P68" s="43"/>
      <c r="Q68" s="43"/>
      <c r="R68" s="43"/>
      <c r="S68" s="43"/>
      <c r="T68" s="43"/>
      <c r="U68" s="43"/>
      <c r="W68" s="43"/>
      <c r="X68" s="43"/>
      <c r="Y68" s="43"/>
    </row>
    <row r="69" spans="2:25">
      <c r="L69" s="43"/>
      <c r="M69" s="43"/>
      <c r="N69" s="43"/>
      <c r="O69" s="43"/>
      <c r="P69" s="43"/>
      <c r="Q69" s="43"/>
      <c r="R69" s="43"/>
      <c r="S69" s="43"/>
      <c r="T69" s="43"/>
      <c r="U69" s="43"/>
      <c r="W69" s="43"/>
      <c r="X69" s="43"/>
      <c r="Y69" s="43"/>
    </row>
    <row r="70" spans="2:25">
      <c r="B70" s="10" t="s">
        <v>45</v>
      </c>
      <c r="H70" s="2" t="s">
        <v>50</v>
      </c>
      <c r="J70" s="4">
        <f>SUM(L70:S70,W70:Y70)</f>
        <v>8929.2803772703355</v>
      </c>
      <c r="L70" s="40">
        <v>114</v>
      </c>
      <c r="M70" s="40">
        <v>177.33333333333334</v>
      </c>
      <c r="N70" s="40">
        <v>2360.3289655172412</v>
      </c>
      <c r="O70" s="40">
        <v>2670.223578419761</v>
      </c>
      <c r="P70" s="40">
        <v>88.75</v>
      </c>
      <c r="Q70" s="40">
        <v>2093.3333333333335</v>
      </c>
      <c r="R70" s="40">
        <v>922.31116666666662</v>
      </c>
      <c r="S70" s="40">
        <v>493</v>
      </c>
      <c r="T70" s="43"/>
      <c r="U70" s="40">
        <v>211.71621647509579</v>
      </c>
      <c r="W70" s="40">
        <v>1</v>
      </c>
      <c r="X70" s="40">
        <v>1</v>
      </c>
      <c r="Y70" s="40">
        <v>8</v>
      </c>
    </row>
    <row r="71" spans="2:25">
      <c r="L71" s="43"/>
      <c r="M71" s="43"/>
      <c r="N71" s="43"/>
      <c r="O71" s="43"/>
      <c r="P71" s="43"/>
      <c r="Q71" s="43"/>
      <c r="R71" s="43"/>
      <c r="S71" s="43"/>
      <c r="T71" s="43"/>
      <c r="U71" s="43"/>
      <c r="W71" s="43"/>
      <c r="X71" s="43"/>
      <c r="Y71" s="43"/>
    </row>
    <row r="72" spans="2:25">
      <c r="L72" s="43"/>
      <c r="M72" s="43"/>
      <c r="N72" s="43"/>
      <c r="O72" s="43"/>
      <c r="P72" s="43"/>
      <c r="Q72" s="43"/>
      <c r="R72" s="43"/>
      <c r="S72" s="43"/>
      <c r="T72" s="43"/>
      <c r="U72" s="43"/>
      <c r="W72" s="43"/>
      <c r="X72" s="43"/>
      <c r="Y72" s="43"/>
    </row>
    <row r="73" spans="2:25">
      <c r="L73" s="43"/>
      <c r="M73" s="43"/>
      <c r="N73" s="43"/>
      <c r="O73" s="43"/>
      <c r="P73" s="43"/>
      <c r="Q73" s="43"/>
      <c r="R73" s="43"/>
      <c r="S73" s="43"/>
      <c r="T73" s="43"/>
      <c r="U73" s="43"/>
      <c r="W73" s="43"/>
      <c r="X73" s="43"/>
      <c r="Y73" s="43"/>
    </row>
    <row r="74" spans="2:25">
      <c r="B74" s="10" t="s">
        <v>49</v>
      </c>
      <c r="L74" s="43"/>
      <c r="M74" s="43"/>
      <c r="N74" s="43"/>
      <c r="O74" s="43"/>
      <c r="P74" s="43"/>
      <c r="Q74" s="43"/>
      <c r="R74" s="43"/>
      <c r="S74" s="43"/>
      <c r="T74" s="43"/>
      <c r="U74" s="43"/>
      <c r="W74" s="43"/>
      <c r="X74" s="43"/>
      <c r="Y74" s="43"/>
    </row>
    <row r="75" spans="2:25">
      <c r="L75" s="43"/>
      <c r="M75" s="43"/>
      <c r="N75" s="43"/>
      <c r="O75" s="43"/>
      <c r="P75" s="43"/>
      <c r="Q75" s="43"/>
      <c r="R75" s="43"/>
      <c r="S75" s="43"/>
      <c r="T75" s="43"/>
      <c r="U75" s="43"/>
      <c r="W75" s="43"/>
      <c r="X75" s="43"/>
      <c r="Y75" s="43"/>
    </row>
    <row r="76" spans="2:25">
      <c r="B76" s="10" t="s">
        <v>45</v>
      </c>
      <c r="L76" s="43"/>
      <c r="M76" s="43"/>
      <c r="N76" s="43"/>
      <c r="O76" s="43"/>
      <c r="P76" s="43"/>
      <c r="Q76" s="43"/>
      <c r="R76" s="43"/>
      <c r="S76" s="43"/>
      <c r="T76" s="43"/>
      <c r="U76" s="43"/>
      <c r="W76" s="43"/>
      <c r="X76" s="43"/>
      <c r="Y76" s="43"/>
    </row>
    <row r="77" spans="2:25">
      <c r="B77" s="2" t="s">
        <v>46</v>
      </c>
      <c r="H77" s="2" t="s">
        <v>50</v>
      </c>
      <c r="J77" s="4">
        <f>SUM(L77:S77,W77:Y77)</f>
        <v>664472.54114219069</v>
      </c>
      <c r="L77" s="40">
        <v>23196.416666666668</v>
      </c>
      <c r="M77" s="40">
        <v>52347.583333333336</v>
      </c>
      <c r="N77" s="40">
        <v>0</v>
      </c>
      <c r="O77" s="40">
        <v>555410.54114219069</v>
      </c>
      <c r="P77" s="40">
        <v>26550</v>
      </c>
      <c r="Q77" s="40">
        <v>0</v>
      </c>
      <c r="R77" s="40">
        <v>0</v>
      </c>
      <c r="S77" s="40">
        <v>0</v>
      </c>
      <c r="T77" s="43"/>
      <c r="U77" s="40">
        <v>0</v>
      </c>
      <c r="W77" s="40"/>
      <c r="X77" s="40">
        <v>6968</v>
      </c>
      <c r="Y77" s="40"/>
    </row>
    <row r="78" spans="2:25">
      <c r="B78" s="2" t="s">
        <v>47</v>
      </c>
      <c r="H78" s="2" t="s">
        <v>50</v>
      </c>
      <c r="J78" s="4">
        <f>SUM(L78:S78,W78:Y78)</f>
        <v>161671.96204819268</v>
      </c>
      <c r="L78" s="40">
        <v>7125.833333333333</v>
      </c>
      <c r="M78" s="40">
        <v>10911</v>
      </c>
      <c r="N78" s="40">
        <v>0</v>
      </c>
      <c r="O78" s="40">
        <v>140158.12871485934</v>
      </c>
      <c r="P78" s="40">
        <v>3477</v>
      </c>
      <c r="Q78" s="40">
        <v>0</v>
      </c>
      <c r="R78" s="40">
        <v>0</v>
      </c>
      <c r="S78" s="40">
        <v>0</v>
      </c>
      <c r="T78" s="43"/>
      <c r="U78" s="40">
        <v>0</v>
      </c>
      <c r="W78" s="40"/>
      <c r="X78" s="40"/>
      <c r="Y78" s="40"/>
    </row>
    <row r="79" spans="2:25">
      <c r="L79" s="43"/>
      <c r="M79" s="43"/>
      <c r="N79" s="43"/>
      <c r="O79" s="43"/>
      <c r="P79" s="43"/>
      <c r="Q79" s="43"/>
      <c r="R79" s="43"/>
      <c r="S79" s="43"/>
      <c r="T79" s="43"/>
      <c r="U79" s="43"/>
      <c r="W79" s="43"/>
      <c r="X79" s="43"/>
      <c r="Y79" s="43"/>
    </row>
    <row r="80" spans="2:25">
      <c r="B80" s="2" t="s">
        <v>48</v>
      </c>
      <c r="H80" s="2" t="s">
        <v>50</v>
      </c>
      <c r="J80" s="4">
        <f>SUM(L80:S80,W80:Y80)</f>
        <v>1869505.2281587031</v>
      </c>
      <c r="L80" s="40">
        <v>0</v>
      </c>
      <c r="M80" s="40">
        <v>0</v>
      </c>
      <c r="N80" s="40">
        <v>739557.18179682293</v>
      </c>
      <c r="O80" s="40">
        <v>0</v>
      </c>
      <c r="P80" s="40">
        <v>0</v>
      </c>
      <c r="Q80" s="40">
        <v>631146.99999999988</v>
      </c>
      <c r="R80" s="40">
        <v>319063.04636188026</v>
      </c>
      <c r="S80" s="40">
        <v>149366</v>
      </c>
      <c r="T80" s="43"/>
      <c r="U80" s="40">
        <v>69060.051688417821</v>
      </c>
      <c r="W80" s="40">
        <v>4033</v>
      </c>
      <c r="X80" s="40"/>
      <c r="Y80" s="40">
        <v>26339</v>
      </c>
    </row>
    <row r="81" spans="2:26">
      <c r="L81" s="43"/>
      <c r="M81" s="43"/>
      <c r="N81" s="43"/>
      <c r="O81" s="43"/>
      <c r="P81" s="43"/>
      <c r="Q81" s="43"/>
      <c r="R81" s="43"/>
      <c r="S81" s="43"/>
      <c r="T81" s="43"/>
      <c r="U81" s="43"/>
      <c r="W81" s="43"/>
      <c r="X81" s="43"/>
      <c r="Y81" s="43"/>
    </row>
    <row r="82" spans="2:26">
      <c r="L82" s="43"/>
      <c r="M82" s="43"/>
      <c r="N82" s="43"/>
      <c r="O82" s="43"/>
      <c r="P82" s="43"/>
      <c r="Q82" s="43"/>
      <c r="R82" s="43"/>
      <c r="S82" s="43"/>
      <c r="T82" s="43"/>
      <c r="U82" s="43"/>
      <c r="W82" s="43"/>
      <c r="X82" s="43"/>
      <c r="Y82" s="43"/>
    </row>
    <row r="83" spans="2:26">
      <c r="L83" s="43"/>
      <c r="M83" s="43"/>
      <c r="N83" s="43"/>
      <c r="O83" s="43"/>
      <c r="P83" s="43"/>
      <c r="Q83" s="43"/>
      <c r="R83" s="43"/>
      <c r="S83" s="43"/>
      <c r="T83" s="43"/>
      <c r="U83" s="43"/>
      <c r="W83" s="43"/>
      <c r="X83" s="43"/>
      <c r="Y83" s="43"/>
    </row>
    <row r="84" spans="2:26" s="5" customFormat="1" ht="12.75">
      <c r="B84" s="5" t="s">
        <v>28</v>
      </c>
      <c r="D84" s="5" t="s">
        <v>21</v>
      </c>
      <c r="H84" s="5" t="s">
        <v>0</v>
      </c>
      <c r="J84" s="13" t="s">
        <v>6</v>
      </c>
      <c r="K84" s="13"/>
      <c r="L84" s="44" t="s">
        <v>1</v>
      </c>
      <c r="M84" s="44" t="s">
        <v>225</v>
      </c>
      <c r="N84" s="44" t="s">
        <v>23</v>
      </c>
      <c r="O84" s="44" t="s">
        <v>24</v>
      </c>
      <c r="P84" s="44" t="s">
        <v>3</v>
      </c>
      <c r="Q84" s="44" t="s">
        <v>4</v>
      </c>
      <c r="R84" s="44" t="s">
        <v>5</v>
      </c>
      <c r="S84" s="44" t="s">
        <v>22</v>
      </c>
      <c r="T84" s="44"/>
      <c r="U84" s="44" t="s">
        <v>25</v>
      </c>
      <c r="V84" s="13"/>
      <c r="W84" s="13" t="s">
        <v>233</v>
      </c>
      <c r="X84" s="13" t="s">
        <v>234</v>
      </c>
      <c r="Y84" s="13" t="s">
        <v>235</v>
      </c>
    </row>
    <row r="85" spans="2:26">
      <c r="L85" s="43"/>
      <c r="M85" s="43"/>
      <c r="N85" s="43"/>
      <c r="O85" s="43"/>
      <c r="P85" s="43"/>
      <c r="Q85" s="43"/>
      <c r="R85" s="43"/>
      <c r="S85" s="43"/>
      <c r="T85" s="43"/>
      <c r="U85" s="43"/>
      <c r="W85" s="43"/>
      <c r="X85" s="43"/>
      <c r="Y85" s="43"/>
    </row>
    <row r="86" spans="2:26">
      <c r="B86" s="10" t="s">
        <v>30</v>
      </c>
      <c r="L86" s="43"/>
      <c r="M86" s="43"/>
      <c r="N86" s="43"/>
      <c r="O86" s="43"/>
      <c r="P86" s="43"/>
      <c r="Q86" s="43"/>
      <c r="R86" s="43"/>
      <c r="S86" s="43"/>
      <c r="T86" s="43"/>
      <c r="U86" s="43"/>
      <c r="W86" s="43"/>
      <c r="X86" s="43"/>
      <c r="Y86" s="43"/>
    </row>
    <row r="87" spans="2:26">
      <c r="L87" s="43"/>
      <c r="M87" s="43"/>
      <c r="N87" s="43"/>
      <c r="O87" s="43"/>
      <c r="P87" s="43"/>
      <c r="Q87" s="43"/>
      <c r="R87" s="43"/>
      <c r="S87" s="43"/>
      <c r="T87" s="43"/>
      <c r="U87" s="43"/>
      <c r="W87" s="43"/>
      <c r="X87" s="43"/>
      <c r="Y87" s="43"/>
    </row>
    <row r="88" spans="2:26">
      <c r="B88" s="10" t="s">
        <v>31</v>
      </c>
      <c r="L88" s="43"/>
      <c r="M88" s="43"/>
      <c r="N88" s="43"/>
      <c r="O88" s="43"/>
      <c r="P88" s="43"/>
      <c r="Q88" s="43"/>
      <c r="R88" s="43"/>
      <c r="S88" s="43"/>
      <c r="T88" s="43"/>
      <c r="U88" s="43"/>
      <c r="W88" s="74"/>
      <c r="X88" s="74"/>
      <c r="Y88" s="74"/>
    </row>
    <row r="89" spans="2:26">
      <c r="B89" s="2" t="s">
        <v>32</v>
      </c>
      <c r="H89" s="2" t="s">
        <v>50</v>
      </c>
      <c r="J89" s="4">
        <f t="shared" ref="J89:J94" si="2">SUM(L89:S89)</f>
        <v>712712.20064768067</v>
      </c>
      <c r="L89" s="69">
        <v>5844.3846153846152</v>
      </c>
      <c r="M89" s="70">
        <v>13454.013698630968</v>
      </c>
      <c r="N89" s="70">
        <v>147824.45843166666</v>
      </c>
      <c r="O89" s="70">
        <v>239985.84383569696</v>
      </c>
      <c r="P89" s="70">
        <v>4753.24</v>
      </c>
      <c r="Q89" s="70">
        <v>268467.69004977861</v>
      </c>
      <c r="R89" s="70">
        <v>4949.1754959748077</v>
      </c>
      <c r="S89" s="71">
        <v>27433.394520547947</v>
      </c>
      <c r="T89" s="43"/>
      <c r="U89" s="62">
        <v>11351.550810371284</v>
      </c>
      <c r="W89" s="67"/>
      <c r="X89" s="67"/>
      <c r="Y89" s="67"/>
      <c r="Z89" s="38" t="s">
        <v>216</v>
      </c>
    </row>
    <row r="90" spans="2:26">
      <c r="B90" s="2" t="s">
        <v>33</v>
      </c>
      <c r="H90" s="2" t="s">
        <v>50</v>
      </c>
      <c r="J90" s="4">
        <f t="shared" si="2"/>
        <v>5991370.7206765823</v>
      </c>
      <c r="L90" s="58">
        <v>121656.69230769231</v>
      </c>
      <c r="M90" s="62">
        <v>166423.54794521906</v>
      </c>
      <c r="N90" s="62">
        <v>1776103.372767037</v>
      </c>
      <c r="O90" s="62">
        <v>1893250.1972726448</v>
      </c>
      <c r="P90" s="62">
        <v>90546.6</v>
      </c>
      <c r="Q90" s="62">
        <v>1554100.1113928177</v>
      </c>
      <c r="R90" s="62">
        <v>44011.278443022748</v>
      </c>
      <c r="S90" s="59">
        <v>345278.92054814869</v>
      </c>
      <c r="T90" s="43"/>
      <c r="U90" s="62">
        <v>195203.75593623117</v>
      </c>
      <c r="W90" s="67"/>
      <c r="X90" s="67"/>
      <c r="Y90" s="67"/>
    </row>
    <row r="91" spans="2:26">
      <c r="B91" s="2" t="s">
        <v>34</v>
      </c>
      <c r="H91" s="2" t="s">
        <v>50</v>
      </c>
      <c r="J91" s="4">
        <f t="shared" si="2"/>
        <v>232045.2667829511</v>
      </c>
      <c r="L91" s="58">
        <v>7888.3846153846152</v>
      </c>
      <c r="M91" s="62">
        <v>4906.7863013698643</v>
      </c>
      <c r="N91" s="62">
        <v>77204.116159074067</v>
      </c>
      <c r="O91" s="62">
        <v>71963.194520545556</v>
      </c>
      <c r="P91" s="62">
        <v>4901.6000000000004</v>
      </c>
      <c r="Q91" s="62">
        <v>48397.616023098475</v>
      </c>
      <c r="R91" s="62">
        <v>1313.3719032045642</v>
      </c>
      <c r="S91" s="59">
        <v>15470.197260273973</v>
      </c>
      <c r="T91" s="43"/>
      <c r="U91" s="62">
        <v>8132.9229187136652</v>
      </c>
      <c r="W91" s="67"/>
      <c r="X91" s="67"/>
      <c r="Y91" s="67"/>
    </row>
    <row r="92" spans="2:26">
      <c r="B92" s="2" t="s">
        <v>35</v>
      </c>
      <c r="H92" s="2" t="s">
        <v>50</v>
      </c>
      <c r="J92" s="4">
        <f t="shared" si="2"/>
        <v>27596.941709859253</v>
      </c>
      <c r="L92" s="58">
        <v>60.46153846153846</v>
      </c>
      <c r="M92" s="62">
        <v>129.13972602739724</v>
      </c>
      <c r="N92" s="62">
        <v>5531.5606085185182</v>
      </c>
      <c r="O92" s="62">
        <v>10652.6328767124</v>
      </c>
      <c r="P92" s="62">
        <v>677.2</v>
      </c>
      <c r="Q92" s="62">
        <v>7819.4272520671466</v>
      </c>
      <c r="R92" s="62">
        <v>374.95532451060569</v>
      </c>
      <c r="S92" s="59">
        <v>2351.5643835616438</v>
      </c>
      <c r="T92" s="43"/>
      <c r="U92" s="62">
        <v>595.26329001151692</v>
      </c>
      <c r="W92" s="67"/>
      <c r="X92" s="67"/>
      <c r="Y92" s="67"/>
    </row>
    <row r="93" spans="2:26">
      <c r="B93" s="2" t="s">
        <v>36</v>
      </c>
      <c r="H93" s="2" t="s">
        <v>50</v>
      </c>
      <c r="J93" s="4">
        <f t="shared" si="2"/>
        <v>68847.714395427014</v>
      </c>
      <c r="L93" s="58">
        <v>2094.1538461538462</v>
      </c>
      <c r="M93" s="62">
        <v>2530.495890410959</v>
      </c>
      <c r="N93" s="62">
        <v>24378.446287777777</v>
      </c>
      <c r="O93" s="62">
        <v>19554.715068492595</v>
      </c>
      <c r="P93" s="62">
        <v>1017.6</v>
      </c>
      <c r="Q93" s="62">
        <v>13987.859860292776</v>
      </c>
      <c r="R93" s="62">
        <v>382.20234640865777</v>
      </c>
      <c r="S93" s="59">
        <v>4902.2410958904111</v>
      </c>
      <c r="T93" s="43"/>
      <c r="U93" s="62">
        <v>2833.8986632998785</v>
      </c>
      <c r="W93" s="67"/>
      <c r="X93" s="67"/>
      <c r="Y93" s="67"/>
    </row>
    <row r="94" spans="2:26">
      <c r="B94" s="2" t="s">
        <v>37</v>
      </c>
      <c r="H94" s="2" t="s">
        <v>50</v>
      </c>
      <c r="J94" s="4">
        <f t="shared" si="2"/>
        <v>25507.116168773842</v>
      </c>
      <c r="L94" s="60">
        <v>674.69230769230774</v>
      </c>
      <c r="M94" s="63">
        <v>655.78630136986294</v>
      </c>
      <c r="N94" s="63">
        <v>7927.6162018518517</v>
      </c>
      <c r="O94" s="63">
        <v>7858.4986301370154</v>
      </c>
      <c r="P94" s="63">
        <v>374</v>
      </c>
      <c r="Q94" s="63">
        <v>6036.912061173286</v>
      </c>
      <c r="R94" s="63">
        <v>264.53121449472349</v>
      </c>
      <c r="S94" s="61">
        <v>1715.0794520547945</v>
      </c>
      <c r="T94" s="43"/>
      <c r="U94" s="62">
        <v>816.65071879785</v>
      </c>
      <c r="W94" s="67"/>
      <c r="X94" s="67"/>
      <c r="Y94" s="67"/>
    </row>
    <row r="95" spans="2:26">
      <c r="L95" s="43"/>
      <c r="M95" s="43"/>
      <c r="N95" s="43"/>
      <c r="O95" s="43"/>
      <c r="P95" s="43"/>
      <c r="Q95" s="43"/>
      <c r="R95" s="43"/>
      <c r="S95" s="43"/>
      <c r="T95" s="43"/>
      <c r="U95" s="43"/>
      <c r="W95" s="43"/>
      <c r="X95" s="43"/>
      <c r="Y95" s="43"/>
    </row>
    <row r="96" spans="2:26">
      <c r="B96" s="10" t="s">
        <v>38</v>
      </c>
      <c r="L96" s="43"/>
      <c r="M96" s="43"/>
      <c r="N96" s="43"/>
      <c r="O96" s="43"/>
      <c r="P96" s="43"/>
      <c r="Q96" s="43"/>
      <c r="R96" s="43"/>
      <c r="S96" s="43"/>
      <c r="T96" s="43"/>
      <c r="U96" s="43"/>
      <c r="W96" s="43"/>
      <c r="X96" s="43"/>
      <c r="Y96" s="43"/>
    </row>
    <row r="97" spans="2:25">
      <c r="B97" s="2" t="s">
        <v>39</v>
      </c>
      <c r="H97" s="2" t="s">
        <v>50</v>
      </c>
      <c r="J97" s="4">
        <f>SUM(L97:S97)</f>
        <v>9405.8208455314725</v>
      </c>
      <c r="L97" s="69">
        <v>229.46153846153845</v>
      </c>
      <c r="M97" s="70">
        <v>193.81818181818181</v>
      </c>
      <c r="N97" s="70">
        <v>2688.4166666666665</v>
      </c>
      <c r="O97" s="70">
        <v>3047.5215414100066</v>
      </c>
      <c r="P97" s="70">
        <v>134.35</v>
      </c>
      <c r="Q97" s="70">
        <v>2222.0412727272728</v>
      </c>
      <c r="R97" s="70">
        <v>149.21164444780624</v>
      </c>
      <c r="S97" s="71">
        <v>741</v>
      </c>
      <c r="T97" s="43"/>
      <c r="U97" s="40">
        <v>251.26407616006961</v>
      </c>
      <c r="W97" s="67"/>
      <c r="X97" s="67"/>
      <c r="Y97" s="67"/>
    </row>
    <row r="98" spans="2:25">
      <c r="B98" s="2" t="s">
        <v>40</v>
      </c>
      <c r="H98" s="2" t="s">
        <v>50</v>
      </c>
      <c r="J98" s="4">
        <f>SUM(L98:S98)</f>
        <v>11457.632191862811</v>
      </c>
      <c r="L98" s="58">
        <v>167.53846153846155</v>
      </c>
      <c r="M98" s="62">
        <v>242.36363636363637</v>
      </c>
      <c r="N98" s="62">
        <v>3150.75</v>
      </c>
      <c r="O98" s="62">
        <v>3834.7711485406908</v>
      </c>
      <c r="P98" s="62">
        <v>137.36000000000001</v>
      </c>
      <c r="Q98" s="62">
        <v>3141.6506363636367</v>
      </c>
      <c r="R98" s="62">
        <v>259.19830905638605</v>
      </c>
      <c r="S98" s="59">
        <v>524</v>
      </c>
      <c r="T98" s="43"/>
      <c r="U98" s="40">
        <v>313.17216417034223</v>
      </c>
      <c r="W98" s="67"/>
      <c r="X98" s="67"/>
      <c r="Y98" s="67"/>
    </row>
    <row r="99" spans="2:25">
      <c r="B99" s="2" t="s">
        <v>41</v>
      </c>
      <c r="H99" s="2" t="s">
        <v>50</v>
      </c>
      <c r="J99" s="4">
        <f>SUM(L99:S99)</f>
        <v>4904.7574685449372</v>
      </c>
      <c r="L99" s="58">
        <v>52.84615384615384</v>
      </c>
      <c r="M99" s="62">
        <v>68.72727272727272</v>
      </c>
      <c r="N99" s="62">
        <v>1360.75</v>
      </c>
      <c r="O99" s="62">
        <v>1471.5445529039112</v>
      </c>
      <c r="P99" s="62">
        <v>39.880000000000003</v>
      </c>
      <c r="Q99" s="62">
        <v>1483.36</v>
      </c>
      <c r="R99" s="62">
        <v>151.64948906759983</v>
      </c>
      <c r="S99" s="59">
        <v>276</v>
      </c>
      <c r="T99" s="43"/>
      <c r="U99" s="40">
        <v>134.83656239812038</v>
      </c>
      <c r="W99" s="67"/>
      <c r="X99" s="67"/>
      <c r="Y99" s="67"/>
    </row>
    <row r="100" spans="2:25">
      <c r="B100" s="2" t="s">
        <v>42</v>
      </c>
      <c r="H100" s="2" t="s">
        <v>50</v>
      </c>
      <c r="J100" s="4">
        <f>SUM(L100:S100)</f>
        <v>1574.5165031138977</v>
      </c>
      <c r="L100" s="58">
        <v>35.692307692307693</v>
      </c>
      <c r="M100" s="62">
        <v>40.272727272727273</v>
      </c>
      <c r="N100" s="62">
        <v>432.08333333333331</v>
      </c>
      <c r="O100" s="62">
        <v>513.55741351808706</v>
      </c>
      <c r="P100" s="62">
        <v>20.93</v>
      </c>
      <c r="Q100" s="62">
        <v>375.21218181818182</v>
      </c>
      <c r="R100" s="62">
        <v>91.768539479260568</v>
      </c>
      <c r="S100" s="59">
        <v>65</v>
      </c>
      <c r="T100" s="43"/>
      <c r="U100" s="40">
        <v>33.452932790974515</v>
      </c>
      <c r="W100" s="67"/>
      <c r="X100" s="67"/>
      <c r="Y100" s="67"/>
    </row>
    <row r="101" spans="2:25">
      <c r="B101" s="2" t="s">
        <v>43</v>
      </c>
      <c r="H101" s="2" t="s">
        <v>50</v>
      </c>
      <c r="J101" s="4">
        <f>SUM(L101:S101)</f>
        <v>851.12673589824897</v>
      </c>
      <c r="L101" s="60">
        <v>5.3846153846153868</v>
      </c>
      <c r="M101" s="63">
        <v>4</v>
      </c>
      <c r="N101" s="63">
        <v>278.58333333333331</v>
      </c>
      <c r="O101" s="63">
        <v>130.56764801923171</v>
      </c>
      <c r="P101" s="63">
        <v>3</v>
      </c>
      <c r="Q101" s="63">
        <v>373.82245454545455</v>
      </c>
      <c r="R101" s="63">
        <v>37.768684615614035</v>
      </c>
      <c r="S101" s="61">
        <v>18</v>
      </c>
      <c r="T101" s="43"/>
      <c r="U101" s="40">
        <v>23.312042258271227</v>
      </c>
      <c r="W101" s="67"/>
      <c r="X101" s="67"/>
      <c r="Y101" s="67"/>
    </row>
    <row r="102" spans="2:25">
      <c r="L102" s="43"/>
      <c r="M102" s="43"/>
      <c r="N102" s="43"/>
      <c r="O102" s="43"/>
      <c r="P102" s="43"/>
      <c r="Q102" s="43"/>
      <c r="R102" s="43"/>
      <c r="S102" s="43"/>
      <c r="T102" s="43"/>
      <c r="U102" s="43"/>
      <c r="W102" s="74"/>
      <c r="X102" s="74"/>
      <c r="Y102" s="74"/>
    </row>
    <row r="103" spans="2:25">
      <c r="L103" s="43"/>
      <c r="M103" s="43"/>
      <c r="N103" s="43"/>
      <c r="O103" s="43"/>
      <c r="P103" s="43"/>
      <c r="Q103" s="43"/>
      <c r="R103" s="43"/>
      <c r="S103" s="43"/>
      <c r="T103" s="43"/>
      <c r="U103" s="43"/>
      <c r="W103" s="74"/>
      <c r="X103" s="74"/>
      <c r="Y103" s="74"/>
    </row>
    <row r="104" spans="2:25">
      <c r="B104" s="10" t="s">
        <v>44</v>
      </c>
      <c r="L104" s="43"/>
      <c r="M104" s="43"/>
      <c r="N104" s="43"/>
      <c r="O104" s="43"/>
      <c r="P104" s="43"/>
      <c r="Q104" s="43"/>
      <c r="R104" s="43"/>
      <c r="S104" s="43"/>
      <c r="T104" s="43"/>
      <c r="U104" s="43"/>
      <c r="W104" s="74"/>
      <c r="X104" s="74"/>
      <c r="Y104" s="74"/>
    </row>
    <row r="105" spans="2:25">
      <c r="L105" s="43"/>
      <c r="M105" s="43"/>
      <c r="N105" s="43"/>
      <c r="O105" s="43"/>
      <c r="P105" s="43"/>
      <c r="Q105" s="43"/>
      <c r="R105" s="43"/>
      <c r="S105" s="43"/>
      <c r="T105" s="43"/>
      <c r="U105" s="43"/>
      <c r="W105" s="74"/>
      <c r="X105" s="74"/>
      <c r="Y105" s="74"/>
    </row>
    <row r="106" spans="2:25">
      <c r="B106" s="10" t="s">
        <v>45</v>
      </c>
      <c r="H106" s="2" t="s">
        <v>50</v>
      </c>
      <c r="J106" s="4">
        <f>SUM(L106:S106,W106:Y106)</f>
        <v>8954.8618957874241</v>
      </c>
      <c r="L106" s="64">
        <v>115</v>
      </c>
      <c r="M106" s="66">
        <v>183</v>
      </c>
      <c r="N106" s="66">
        <v>2368.3622466039715</v>
      </c>
      <c r="O106" s="66">
        <v>2688.6109020623835</v>
      </c>
      <c r="P106" s="66">
        <v>91.8</v>
      </c>
      <c r="Q106" s="66">
        <v>2096.6125454545454</v>
      </c>
      <c r="R106" s="66">
        <v>905.27083333333337</v>
      </c>
      <c r="S106" s="65">
        <v>496.20536833319113</v>
      </c>
      <c r="T106" s="43"/>
      <c r="U106" s="40">
        <v>218.15890804597703</v>
      </c>
      <c r="W106" s="62">
        <v>1</v>
      </c>
      <c r="X106" s="62">
        <v>1</v>
      </c>
      <c r="Y106" s="62">
        <v>8</v>
      </c>
    </row>
    <row r="107" spans="2:25">
      <c r="L107" s="43"/>
      <c r="M107" s="43"/>
      <c r="N107" s="43"/>
      <c r="O107" s="43"/>
      <c r="P107" s="43"/>
      <c r="Q107" s="43"/>
      <c r="R107" s="43"/>
      <c r="S107" s="43"/>
      <c r="T107" s="43"/>
      <c r="U107" s="43"/>
      <c r="W107" s="74"/>
      <c r="X107" s="74"/>
      <c r="Y107" s="74"/>
    </row>
    <row r="108" spans="2:25">
      <c r="L108" s="43"/>
      <c r="M108" s="43"/>
      <c r="N108" s="43"/>
      <c r="O108" s="43"/>
      <c r="P108" s="43"/>
      <c r="Q108" s="43"/>
      <c r="R108" s="43"/>
      <c r="S108" s="43"/>
      <c r="T108" s="43"/>
      <c r="U108" s="43"/>
      <c r="W108" s="74"/>
      <c r="X108" s="74"/>
      <c r="Y108" s="74"/>
    </row>
    <row r="109" spans="2:25">
      <c r="L109" s="43"/>
      <c r="M109" s="43"/>
      <c r="N109" s="43"/>
      <c r="O109" s="43"/>
      <c r="P109" s="43"/>
      <c r="Q109" s="43"/>
      <c r="R109" s="43"/>
      <c r="S109" s="43"/>
      <c r="T109" s="43"/>
      <c r="U109" s="43"/>
      <c r="W109" s="74"/>
      <c r="X109" s="74"/>
      <c r="Y109" s="74"/>
    </row>
    <row r="110" spans="2:25">
      <c r="B110" s="10" t="s">
        <v>49</v>
      </c>
      <c r="L110" s="43"/>
      <c r="M110" s="43"/>
      <c r="N110" s="43"/>
      <c r="O110" s="43"/>
      <c r="P110" s="43"/>
      <c r="Q110" s="43"/>
      <c r="R110" s="43"/>
      <c r="S110" s="43"/>
      <c r="T110" s="43"/>
      <c r="U110" s="43"/>
      <c r="W110" s="74"/>
      <c r="X110" s="74"/>
      <c r="Y110" s="74"/>
    </row>
    <row r="111" spans="2:25">
      <c r="L111" s="43"/>
      <c r="M111" s="43"/>
      <c r="N111" s="43"/>
      <c r="O111" s="43"/>
      <c r="P111" s="43"/>
      <c r="Q111" s="43"/>
      <c r="R111" s="43"/>
      <c r="S111" s="43"/>
      <c r="T111" s="43"/>
      <c r="U111" s="43"/>
      <c r="W111" s="74"/>
      <c r="X111" s="74"/>
      <c r="Y111" s="74"/>
    </row>
    <row r="112" spans="2:25">
      <c r="B112" s="10" t="s">
        <v>45</v>
      </c>
      <c r="L112" s="43"/>
      <c r="M112" s="43"/>
      <c r="N112" s="43"/>
      <c r="O112" s="43"/>
      <c r="P112" s="43"/>
      <c r="Q112" s="43"/>
      <c r="R112" s="43"/>
      <c r="S112" s="43"/>
      <c r="T112" s="43"/>
      <c r="U112" s="43"/>
      <c r="W112" s="74"/>
      <c r="X112" s="74"/>
      <c r="Y112" s="74"/>
    </row>
    <row r="113" spans="2:26">
      <c r="B113" s="2" t="s">
        <v>46</v>
      </c>
      <c r="H113" s="2" t="s">
        <v>50</v>
      </c>
      <c r="J113" s="4">
        <f>SUM(L113:S113,W113:Y113)</f>
        <v>657900.37398634199</v>
      </c>
      <c r="L113" s="69">
        <v>23917.583333333332</v>
      </c>
      <c r="M113" s="70">
        <v>51224.727272727272</v>
      </c>
      <c r="N113" s="70"/>
      <c r="O113" s="70">
        <v>552000.56338028132</v>
      </c>
      <c r="P113" s="70">
        <v>25288.5</v>
      </c>
      <c r="Q113" s="70"/>
      <c r="R113" s="70"/>
      <c r="S113" s="71">
        <v>0</v>
      </c>
      <c r="T113" s="43"/>
      <c r="U113" s="40">
        <v>0</v>
      </c>
      <c r="W113" s="62"/>
      <c r="X113" s="62">
        <v>5469</v>
      </c>
      <c r="Y113" s="62"/>
    </row>
    <row r="114" spans="2:26">
      <c r="B114" s="2" t="s">
        <v>47</v>
      </c>
      <c r="H114" s="2" t="s">
        <v>50</v>
      </c>
      <c r="J114" s="4">
        <f>SUM(L114:S114,W114:Y114)</f>
        <v>156431.85494497191</v>
      </c>
      <c r="L114" s="60">
        <v>7125.5</v>
      </c>
      <c r="M114" s="63">
        <v>10888.909090909092</v>
      </c>
      <c r="N114" s="63"/>
      <c r="O114" s="63">
        <v>135024.24585406281</v>
      </c>
      <c r="P114" s="63">
        <v>3393.2</v>
      </c>
      <c r="Q114" s="63"/>
      <c r="R114" s="63"/>
      <c r="S114" s="61">
        <v>0</v>
      </c>
      <c r="T114" s="43"/>
      <c r="U114" s="40">
        <v>0</v>
      </c>
      <c r="W114" s="62"/>
      <c r="X114" s="62"/>
      <c r="Y114" s="62"/>
    </row>
    <row r="115" spans="2:26">
      <c r="L115" s="43"/>
      <c r="M115" s="43"/>
      <c r="N115" s="43"/>
      <c r="O115" s="43"/>
      <c r="P115" s="43"/>
      <c r="Q115" s="43"/>
      <c r="R115" s="43"/>
      <c r="S115" s="43"/>
      <c r="T115" s="43"/>
      <c r="U115" s="43"/>
      <c r="W115" s="74"/>
      <c r="X115" s="74"/>
      <c r="Y115" s="74"/>
    </row>
    <row r="116" spans="2:26">
      <c r="B116" s="2" t="s">
        <v>48</v>
      </c>
      <c r="H116" s="2" t="s">
        <v>50</v>
      </c>
      <c r="J116" s="4">
        <f>SUM(L116:S116,W116:Y116)</f>
        <v>1808525.9198622759</v>
      </c>
      <c r="L116" s="64"/>
      <c r="M116" s="66"/>
      <c r="N116" s="66">
        <v>717544.48</v>
      </c>
      <c r="O116" s="66">
        <v>0</v>
      </c>
      <c r="P116" s="66"/>
      <c r="Q116" s="66">
        <v>612641.19236363634</v>
      </c>
      <c r="R116" s="66">
        <v>311281.27101892902</v>
      </c>
      <c r="S116" s="65">
        <v>147948.97647971055</v>
      </c>
      <c r="T116" s="43"/>
      <c r="U116" s="62">
        <v>68515.747916666674</v>
      </c>
      <c r="W116" s="62">
        <v>4033</v>
      </c>
      <c r="X116" s="62"/>
      <c r="Y116" s="62">
        <v>15077</v>
      </c>
    </row>
    <row r="117" spans="2:26">
      <c r="L117" s="43"/>
      <c r="M117" s="43"/>
      <c r="N117" s="43"/>
      <c r="O117" s="43"/>
      <c r="P117" s="43"/>
      <c r="Q117" s="43"/>
      <c r="R117" s="43"/>
      <c r="S117" s="43"/>
      <c r="T117" s="43"/>
      <c r="U117" s="43"/>
      <c r="W117" s="74"/>
      <c r="X117" s="74"/>
      <c r="Y117" s="74"/>
    </row>
    <row r="118" spans="2:26">
      <c r="L118" s="43"/>
      <c r="M118" s="43"/>
      <c r="N118" s="43"/>
      <c r="O118" s="43"/>
      <c r="P118" s="43"/>
      <c r="Q118" s="43"/>
      <c r="R118" s="43"/>
      <c r="S118" s="43"/>
      <c r="T118" s="43"/>
      <c r="U118" s="43"/>
      <c r="W118" s="43"/>
      <c r="X118" s="43"/>
      <c r="Y118" s="43"/>
    </row>
    <row r="119" spans="2:26">
      <c r="L119" s="43"/>
      <c r="M119" s="43"/>
      <c r="N119" s="43"/>
      <c r="O119" s="43"/>
      <c r="P119" s="43"/>
      <c r="Q119" s="43"/>
      <c r="R119" s="43"/>
      <c r="S119" s="43"/>
      <c r="T119" s="43"/>
      <c r="U119" s="43"/>
      <c r="W119" s="43"/>
      <c r="X119" s="43"/>
      <c r="Y119" s="43"/>
    </row>
    <row r="120" spans="2:26" s="5" customFormat="1" ht="12.75">
      <c r="B120" s="5" t="s">
        <v>29</v>
      </c>
      <c r="D120" s="5" t="s">
        <v>21</v>
      </c>
      <c r="H120" s="5" t="s">
        <v>0</v>
      </c>
      <c r="J120" s="13" t="s">
        <v>6</v>
      </c>
      <c r="K120" s="13"/>
      <c r="L120" s="44" t="s">
        <v>1</v>
      </c>
      <c r="M120" s="44" t="s">
        <v>225</v>
      </c>
      <c r="N120" s="44" t="s">
        <v>23</v>
      </c>
      <c r="O120" s="44" t="s">
        <v>24</v>
      </c>
      <c r="P120" s="44" t="s">
        <v>3</v>
      </c>
      <c r="Q120" s="44" t="s">
        <v>4</v>
      </c>
      <c r="R120" s="44" t="s">
        <v>5</v>
      </c>
      <c r="S120" s="44" t="s">
        <v>22</v>
      </c>
      <c r="T120" s="44"/>
      <c r="U120" s="44" t="s">
        <v>25</v>
      </c>
      <c r="V120" s="13"/>
      <c r="W120" s="13" t="s">
        <v>233</v>
      </c>
      <c r="X120" s="13" t="s">
        <v>234</v>
      </c>
      <c r="Y120" s="13" t="s">
        <v>235</v>
      </c>
    </row>
    <row r="121" spans="2:26">
      <c r="L121" s="43"/>
      <c r="M121" s="43"/>
      <c r="N121" s="43"/>
      <c r="O121" s="43"/>
      <c r="P121" s="43"/>
      <c r="Q121" s="43"/>
      <c r="R121" s="43"/>
      <c r="S121" s="43"/>
      <c r="T121" s="43"/>
      <c r="U121" s="43"/>
      <c r="W121" s="43"/>
      <c r="X121" s="43"/>
      <c r="Y121" s="43"/>
    </row>
    <row r="122" spans="2:26">
      <c r="B122" s="10" t="s">
        <v>30</v>
      </c>
      <c r="L122" s="43"/>
      <c r="M122" s="43"/>
      <c r="N122" s="43"/>
      <c r="O122" s="43"/>
      <c r="P122" s="43"/>
      <c r="Q122" s="43"/>
      <c r="R122" s="43"/>
      <c r="S122" s="43"/>
      <c r="T122" s="43"/>
      <c r="U122" s="43"/>
      <c r="W122" s="43"/>
      <c r="X122" s="43"/>
      <c r="Y122" s="43"/>
    </row>
    <row r="123" spans="2:26">
      <c r="L123" s="43"/>
      <c r="M123" s="43"/>
      <c r="N123" s="43"/>
      <c r="O123" s="43"/>
      <c r="P123" s="43"/>
      <c r="Q123" s="43"/>
      <c r="R123" s="43"/>
      <c r="S123" s="43"/>
      <c r="T123" s="43"/>
      <c r="U123" s="43"/>
      <c r="W123" s="74"/>
      <c r="X123" s="74"/>
      <c r="Y123" s="74"/>
    </row>
    <row r="124" spans="2:26">
      <c r="B124" s="10" t="s">
        <v>31</v>
      </c>
      <c r="L124" s="43"/>
      <c r="M124" s="43"/>
      <c r="N124" s="43"/>
      <c r="O124" s="43"/>
      <c r="P124" s="43"/>
      <c r="Q124" s="43"/>
      <c r="R124" s="43"/>
      <c r="S124" s="43"/>
      <c r="T124" s="43"/>
      <c r="U124" s="43"/>
      <c r="W124" s="74"/>
      <c r="X124" s="74"/>
      <c r="Y124" s="74"/>
    </row>
    <row r="125" spans="2:26">
      <c r="B125" s="2" t="s">
        <v>32</v>
      </c>
      <c r="H125" s="2" t="s">
        <v>50</v>
      </c>
      <c r="J125" s="4">
        <f t="shared" ref="J125:J130" si="3">SUM(L125:S125)</f>
        <v>757375.39516869839</v>
      </c>
      <c r="L125" s="69">
        <v>7600.6153846153848</v>
      </c>
      <c r="M125" s="70">
        <v>15145.78171703316</v>
      </c>
      <c r="N125" s="70">
        <v>162051.18164685185</v>
      </c>
      <c r="O125" s="70">
        <v>254272.79178078755</v>
      </c>
      <c r="P125" s="70">
        <v>5322.2</v>
      </c>
      <c r="Q125" s="70">
        <v>279664.65615089232</v>
      </c>
      <c r="R125" s="70">
        <v>5249.6204219515048</v>
      </c>
      <c r="S125" s="71">
        <v>28068.548066566545</v>
      </c>
      <c r="T125" s="43"/>
      <c r="U125" s="40">
        <v>12869.508636495397</v>
      </c>
      <c r="W125" s="67"/>
      <c r="X125" s="67"/>
      <c r="Y125" s="67"/>
      <c r="Z125" s="38" t="s">
        <v>217</v>
      </c>
    </row>
    <row r="126" spans="2:26">
      <c r="B126" s="2" t="s">
        <v>33</v>
      </c>
      <c r="H126" s="2" t="s">
        <v>50</v>
      </c>
      <c r="J126" s="4">
        <f t="shared" si="3"/>
        <v>5999411.3242120063</v>
      </c>
      <c r="L126" s="58">
        <v>123123.61538461539</v>
      </c>
      <c r="M126" s="62">
        <v>165512.67858203911</v>
      </c>
      <c r="N126" s="62">
        <v>1775852.272803148</v>
      </c>
      <c r="O126" s="62">
        <v>1896674.3424682745</v>
      </c>
      <c r="P126" s="62">
        <v>90840.8</v>
      </c>
      <c r="Q126" s="62">
        <v>1554997.1853029886</v>
      </c>
      <c r="R126" s="62">
        <v>44280.641931246901</v>
      </c>
      <c r="S126" s="59">
        <v>348129.78773969418</v>
      </c>
      <c r="T126" s="43"/>
      <c r="U126" s="40">
        <v>195060.97758340603</v>
      </c>
      <c r="W126" s="67"/>
      <c r="X126" s="67"/>
      <c r="Y126" s="67"/>
    </row>
    <row r="127" spans="2:26">
      <c r="B127" s="2" t="s">
        <v>34</v>
      </c>
      <c r="H127" s="2" t="s">
        <v>50</v>
      </c>
      <c r="J127" s="4">
        <f t="shared" si="3"/>
        <v>207262.2927281642</v>
      </c>
      <c r="L127" s="58">
        <v>5290.3076923076924</v>
      </c>
      <c r="M127" s="62">
        <v>4639.8755154341925</v>
      </c>
      <c r="N127" s="62">
        <v>68961.693255185193</v>
      </c>
      <c r="O127" s="62">
        <v>65044.63835615103</v>
      </c>
      <c r="P127" s="62">
        <v>4488.3</v>
      </c>
      <c r="Q127" s="62">
        <v>43560.756082016662</v>
      </c>
      <c r="R127" s="62">
        <v>1213.0534552798517</v>
      </c>
      <c r="S127" s="59">
        <v>14063.668371789623</v>
      </c>
      <c r="T127" s="43"/>
      <c r="U127" s="40">
        <v>7204.4537841081547</v>
      </c>
      <c r="W127" s="67"/>
      <c r="X127" s="67"/>
      <c r="Y127" s="67"/>
    </row>
    <row r="128" spans="2:26">
      <c r="B128" s="2" t="s">
        <v>35</v>
      </c>
      <c r="H128" s="2" t="s">
        <v>50</v>
      </c>
      <c r="J128" s="4">
        <f t="shared" si="3"/>
        <v>27988.368856889017</v>
      </c>
      <c r="L128" s="58">
        <v>71.92307692307692</v>
      </c>
      <c r="M128" s="62">
        <v>148.98727824109551</v>
      </c>
      <c r="N128" s="62">
        <v>5671.1528281481478</v>
      </c>
      <c r="O128" s="62">
        <v>10803.194520547784</v>
      </c>
      <c r="P128" s="62">
        <v>666.8</v>
      </c>
      <c r="Q128" s="62">
        <v>7877.2335083199996</v>
      </c>
      <c r="R128" s="62">
        <v>368.72697798156412</v>
      </c>
      <c r="S128" s="59">
        <v>2380.3506667273473</v>
      </c>
      <c r="T128" s="43"/>
      <c r="U128" s="40">
        <v>624.31176526053366</v>
      </c>
      <c r="W128" s="67"/>
      <c r="X128" s="67"/>
      <c r="Y128" s="67"/>
    </row>
    <row r="129" spans="2:25">
      <c r="B129" s="2" t="s">
        <v>36</v>
      </c>
      <c r="H129" s="2" t="s">
        <v>50</v>
      </c>
      <c r="J129" s="4">
        <f t="shared" si="3"/>
        <v>67700.413100915888</v>
      </c>
      <c r="L129" s="58">
        <v>2066.7692307692309</v>
      </c>
      <c r="M129" s="62">
        <v>2488.9239149671971</v>
      </c>
      <c r="N129" s="62">
        <v>23874.597731481477</v>
      </c>
      <c r="O129" s="62">
        <v>19261.654794520477</v>
      </c>
      <c r="P129" s="62">
        <v>998.80000000000007</v>
      </c>
      <c r="Q129" s="62">
        <v>13808.622743975555</v>
      </c>
      <c r="R129" s="62">
        <v>380.61730273254614</v>
      </c>
      <c r="S129" s="59">
        <v>4820.4273824693946</v>
      </c>
      <c r="T129" s="43"/>
      <c r="U129" s="40">
        <v>2745.7348268007504</v>
      </c>
      <c r="W129" s="67"/>
      <c r="X129" s="67"/>
      <c r="Y129" s="67"/>
    </row>
    <row r="130" spans="2:25">
      <c r="B130" s="2" t="s">
        <v>37</v>
      </c>
      <c r="H130" s="2" t="s">
        <v>50</v>
      </c>
      <c r="J130" s="4">
        <f t="shared" si="3"/>
        <v>25250.39633984102</v>
      </c>
      <c r="L130" s="60">
        <v>666.15384615384619</v>
      </c>
      <c r="M130" s="63">
        <v>646.16899759039927</v>
      </c>
      <c r="N130" s="63">
        <v>7820.7204725925922</v>
      </c>
      <c r="O130" s="63">
        <v>7797.4575342465769</v>
      </c>
      <c r="P130" s="63">
        <v>360.6</v>
      </c>
      <c r="Q130" s="63">
        <v>6009.7416048411114</v>
      </c>
      <c r="R130" s="63">
        <v>263.31827708022109</v>
      </c>
      <c r="S130" s="61">
        <v>1686.2356073362766</v>
      </c>
      <c r="T130" s="43"/>
      <c r="U130" s="40">
        <v>804.4444896447767</v>
      </c>
      <c r="W130" s="67"/>
      <c r="X130" s="67"/>
      <c r="Y130" s="67"/>
    </row>
    <row r="131" spans="2:25">
      <c r="L131" s="43"/>
      <c r="M131" s="43"/>
      <c r="N131" s="43"/>
      <c r="O131" s="43"/>
      <c r="P131" s="43"/>
      <c r="Q131" s="43"/>
      <c r="R131" s="43"/>
      <c r="S131" s="43"/>
      <c r="T131" s="43"/>
      <c r="U131" s="43"/>
      <c r="W131" s="43"/>
      <c r="X131" s="43"/>
      <c r="Y131" s="43"/>
    </row>
    <row r="132" spans="2:25">
      <c r="B132" s="10" t="s">
        <v>38</v>
      </c>
      <c r="L132" s="43"/>
      <c r="M132" s="43"/>
      <c r="N132" s="43"/>
      <c r="O132" s="43"/>
      <c r="P132" s="43"/>
      <c r="Q132" s="43"/>
      <c r="R132" s="43"/>
      <c r="S132" s="43"/>
      <c r="T132" s="43"/>
      <c r="U132" s="43"/>
      <c r="W132" s="43"/>
      <c r="X132" s="43"/>
      <c r="Y132" s="43"/>
    </row>
    <row r="133" spans="2:25">
      <c r="B133" s="2" t="s">
        <v>39</v>
      </c>
      <c r="H133" s="2" t="s">
        <v>50</v>
      </c>
      <c r="J133" s="4">
        <f>SUM(L133:S133)</f>
        <v>9409.4634408075981</v>
      </c>
      <c r="L133" s="69">
        <v>231.92307692307693</v>
      </c>
      <c r="M133" s="70">
        <v>196.6565379825654</v>
      </c>
      <c r="N133" s="70">
        <v>2670</v>
      </c>
      <c r="O133" s="70">
        <v>3069.2516676773803</v>
      </c>
      <c r="P133" s="72">
        <v>141.04</v>
      </c>
      <c r="Q133" s="70">
        <v>2232.3807499999998</v>
      </c>
      <c r="R133" s="70">
        <v>125.21140822457608</v>
      </c>
      <c r="S133" s="71">
        <v>743</v>
      </c>
      <c r="T133" s="43"/>
      <c r="U133" s="40">
        <v>249.5873838243283</v>
      </c>
      <c r="W133" s="67"/>
      <c r="X133" s="67"/>
      <c r="Y133" s="67"/>
    </row>
    <row r="134" spans="2:25">
      <c r="B134" s="2" t="s">
        <v>40</v>
      </c>
      <c r="H134" s="2" t="s">
        <v>50</v>
      </c>
      <c r="J134" s="4">
        <f>SUM(L134:S134)</f>
        <v>11258.837054608908</v>
      </c>
      <c r="L134" s="58">
        <v>161.46153846153845</v>
      </c>
      <c r="M134" s="62">
        <v>238.03880901166079</v>
      </c>
      <c r="N134" s="62">
        <v>3070</v>
      </c>
      <c r="O134" s="62">
        <v>3812.6351436890745</v>
      </c>
      <c r="P134" s="62">
        <v>132.51</v>
      </c>
      <c r="Q134" s="62">
        <v>3107.9950000000003</v>
      </c>
      <c r="R134" s="62">
        <v>223.19656344663437</v>
      </c>
      <c r="S134" s="59">
        <v>513</v>
      </c>
      <c r="T134" s="43"/>
      <c r="U134" s="40">
        <v>302.15283773680221</v>
      </c>
      <c r="W134" s="67"/>
      <c r="X134" s="67"/>
      <c r="Y134" s="67"/>
    </row>
    <row r="135" spans="2:25">
      <c r="B135" s="2" t="s">
        <v>41</v>
      </c>
      <c r="H135" s="2" t="s">
        <v>50</v>
      </c>
      <c r="J135" s="4">
        <f>SUM(L135:S135)</f>
        <v>4849.1435439135475</v>
      </c>
      <c r="L135" s="58">
        <v>54.307692307692307</v>
      </c>
      <c r="M135" s="62">
        <v>67.790693988452389</v>
      </c>
      <c r="N135" s="62">
        <v>1345</v>
      </c>
      <c r="O135" s="62">
        <v>1429.1655118538142</v>
      </c>
      <c r="P135" s="62">
        <v>40.76</v>
      </c>
      <c r="Q135" s="62">
        <v>1456.2270833333337</v>
      </c>
      <c r="R135" s="62">
        <v>184.8925624302548</v>
      </c>
      <c r="S135" s="59">
        <v>271</v>
      </c>
      <c r="T135" s="43"/>
      <c r="U135" s="40">
        <v>126.99254586449661</v>
      </c>
      <c r="W135" s="67"/>
      <c r="X135" s="67"/>
      <c r="Y135" s="67"/>
    </row>
    <row r="136" spans="2:25">
      <c r="B136" s="2" t="s">
        <v>42</v>
      </c>
      <c r="H136" s="2" t="s">
        <v>50</v>
      </c>
      <c r="J136" s="4">
        <f>SUM(L136:S136)</f>
        <v>1553.0633615133511</v>
      </c>
      <c r="L136" s="58">
        <v>36.384615384615387</v>
      </c>
      <c r="M136" s="62">
        <v>38.932004981320048</v>
      </c>
      <c r="N136" s="62">
        <v>431</v>
      </c>
      <c r="O136" s="62">
        <v>492.23402866581409</v>
      </c>
      <c r="P136" s="62">
        <v>19.89</v>
      </c>
      <c r="Q136" s="62">
        <v>359.51091666666662</v>
      </c>
      <c r="R136" s="62">
        <v>114.11179581493481</v>
      </c>
      <c r="S136" s="59">
        <v>61</v>
      </c>
      <c r="T136" s="43"/>
      <c r="U136" s="40">
        <v>32.381611694984073</v>
      </c>
      <c r="W136" s="67"/>
      <c r="X136" s="67"/>
      <c r="Y136" s="67"/>
    </row>
    <row r="137" spans="2:25">
      <c r="B137" s="2" t="s">
        <v>43</v>
      </c>
      <c r="H137" s="2" t="s">
        <v>50</v>
      </c>
      <c r="J137" s="4">
        <f>SUM(L137:S137)</f>
        <v>789.10075606458997</v>
      </c>
      <c r="L137" s="60">
        <v>9.3846153846153868</v>
      </c>
      <c r="M137" s="63">
        <v>3.9930261519302617</v>
      </c>
      <c r="N137" s="63">
        <v>253</v>
      </c>
      <c r="O137" s="63">
        <v>108.83333333333334</v>
      </c>
      <c r="P137" s="63">
        <v>3</v>
      </c>
      <c r="Q137" s="63">
        <v>361.08766666666668</v>
      </c>
      <c r="R137" s="63">
        <v>31.802114528044296</v>
      </c>
      <c r="S137" s="61">
        <v>18</v>
      </c>
      <c r="T137" s="43"/>
      <c r="U137" s="40">
        <v>21.484109754444784</v>
      </c>
      <c r="W137" s="67"/>
      <c r="X137" s="67"/>
      <c r="Y137" s="67"/>
    </row>
    <row r="138" spans="2:25">
      <c r="L138" s="43"/>
      <c r="M138" s="43"/>
      <c r="N138" s="43"/>
      <c r="O138" s="43"/>
      <c r="P138" s="43"/>
      <c r="Q138" s="43"/>
      <c r="R138" s="43"/>
      <c r="S138" s="43"/>
      <c r="T138" s="43"/>
      <c r="U138" s="43"/>
      <c r="W138" s="74"/>
      <c r="X138" s="74"/>
      <c r="Y138" s="74"/>
    </row>
    <row r="139" spans="2:25">
      <c r="L139" s="43"/>
      <c r="M139" s="43"/>
      <c r="N139" s="43"/>
      <c r="O139" s="43"/>
      <c r="P139" s="43"/>
      <c r="Q139" s="43"/>
      <c r="R139" s="43"/>
      <c r="S139" s="43"/>
      <c r="T139" s="43"/>
      <c r="U139" s="43"/>
      <c r="W139" s="74"/>
      <c r="X139" s="74"/>
      <c r="Y139" s="74"/>
    </row>
    <row r="140" spans="2:25">
      <c r="B140" s="10" t="s">
        <v>44</v>
      </c>
      <c r="L140" s="43"/>
      <c r="M140" s="43"/>
      <c r="N140" s="43"/>
      <c r="O140" s="43"/>
      <c r="P140" s="43"/>
      <c r="Q140" s="43"/>
      <c r="R140" s="43"/>
      <c r="S140" s="43"/>
      <c r="T140" s="43"/>
      <c r="U140" s="43"/>
      <c r="W140" s="74"/>
      <c r="X140" s="74"/>
      <c r="Y140" s="74"/>
    </row>
    <row r="141" spans="2:25">
      <c r="L141" s="43"/>
      <c r="M141" s="43"/>
      <c r="N141" s="43"/>
      <c r="O141" s="43"/>
      <c r="P141" s="43"/>
      <c r="Q141" s="43"/>
      <c r="R141" s="43"/>
      <c r="S141" s="43"/>
      <c r="T141" s="43"/>
      <c r="U141" s="43"/>
      <c r="W141" s="74"/>
      <c r="X141" s="74"/>
      <c r="Y141" s="74"/>
    </row>
    <row r="142" spans="2:25">
      <c r="B142" s="10" t="s">
        <v>45</v>
      </c>
      <c r="H142" s="2" t="s">
        <v>50</v>
      </c>
      <c r="J142" s="4">
        <f>SUM(L142:S142,W142:Y142)</f>
        <v>8897.4111452580855</v>
      </c>
      <c r="L142" s="64">
        <v>112</v>
      </c>
      <c r="M142" s="66">
        <v>178.23416732706892</v>
      </c>
      <c r="N142" s="66">
        <v>2363.6654714693868</v>
      </c>
      <c r="O142" s="66">
        <v>2687.0833333333335</v>
      </c>
      <c r="P142" s="66">
        <v>89.79</v>
      </c>
      <c r="Q142" s="66">
        <v>2075.3046666666664</v>
      </c>
      <c r="R142" s="66">
        <v>885.57730000000004</v>
      </c>
      <c r="S142" s="65">
        <v>495.7562064616281</v>
      </c>
      <c r="T142" s="43"/>
      <c r="U142" s="40">
        <v>225.68413914973212</v>
      </c>
      <c r="W142" s="62">
        <v>1</v>
      </c>
      <c r="X142" s="62">
        <v>1</v>
      </c>
      <c r="Y142" s="62">
        <v>8</v>
      </c>
    </row>
    <row r="143" spans="2:25">
      <c r="L143" s="43"/>
      <c r="M143" s="43"/>
      <c r="N143" s="43"/>
      <c r="O143" s="43"/>
      <c r="P143" s="43"/>
      <c r="Q143" s="43"/>
      <c r="R143" s="43"/>
      <c r="S143" s="43"/>
      <c r="T143" s="43"/>
      <c r="U143" s="43"/>
      <c r="W143" s="74"/>
      <c r="X143" s="74"/>
      <c r="Y143" s="74"/>
    </row>
    <row r="144" spans="2:25">
      <c r="L144" s="43"/>
      <c r="M144" s="43"/>
      <c r="N144" s="43"/>
      <c r="O144" s="43"/>
      <c r="P144" s="43"/>
      <c r="Q144" s="43"/>
      <c r="R144" s="43"/>
      <c r="S144" s="43"/>
      <c r="T144" s="43"/>
      <c r="U144" s="43"/>
      <c r="W144" s="74"/>
      <c r="X144" s="74"/>
      <c r="Y144" s="74"/>
    </row>
    <row r="145" spans="2:25">
      <c r="L145" s="43"/>
      <c r="M145" s="43"/>
      <c r="N145" s="43"/>
      <c r="O145" s="43"/>
      <c r="P145" s="43"/>
      <c r="Q145" s="43"/>
      <c r="R145" s="43"/>
      <c r="S145" s="43"/>
      <c r="T145" s="43"/>
      <c r="U145" s="43"/>
      <c r="W145" s="74"/>
      <c r="X145" s="74"/>
      <c r="Y145" s="74"/>
    </row>
    <row r="146" spans="2:25">
      <c r="B146" s="10" t="s">
        <v>49</v>
      </c>
      <c r="L146" s="43"/>
      <c r="M146" s="43"/>
      <c r="N146" s="43"/>
      <c r="O146" s="43"/>
      <c r="P146" s="43"/>
      <c r="Q146" s="43"/>
      <c r="R146" s="43"/>
      <c r="S146" s="43"/>
      <c r="T146" s="43"/>
      <c r="U146" s="43"/>
      <c r="W146" s="74"/>
      <c r="X146" s="74"/>
      <c r="Y146" s="74"/>
    </row>
    <row r="147" spans="2:25">
      <c r="L147" s="43"/>
      <c r="M147" s="43"/>
      <c r="N147" s="43"/>
      <c r="O147" s="43"/>
      <c r="P147" s="43"/>
      <c r="Q147" s="43"/>
      <c r="R147" s="43"/>
      <c r="S147" s="43"/>
      <c r="T147" s="43"/>
      <c r="U147" s="43"/>
      <c r="W147" s="74"/>
      <c r="X147" s="74"/>
      <c r="Y147" s="74"/>
    </row>
    <row r="148" spans="2:25">
      <c r="B148" s="10" t="s">
        <v>45</v>
      </c>
      <c r="L148" s="43"/>
      <c r="M148" s="43"/>
      <c r="N148" s="43"/>
      <c r="O148" s="43"/>
      <c r="P148" s="43"/>
      <c r="Q148" s="43"/>
      <c r="R148" s="43"/>
      <c r="S148" s="43"/>
      <c r="T148" s="43"/>
      <c r="U148" s="43"/>
      <c r="W148" s="74"/>
      <c r="X148" s="74"/>
      <c r="Y148" s="74"/>
    </row>
    <row r="149" spans="2:25">
      <c r="B149" s="2" t="s">
        <v>46</v>
      </c>
      <c r="H149" s="2" t="s">
        <v>50</v>
      </c>
      <c r="J149" s="4">
        <f>SUM(L149:S149,W149:Y149)</f>
        <v>663917.93306162499</v>
      </c>
      <c r="L149" s="69">
        <v>22728</v>
      </c>
      <c r="M149" s="70">
        <v>48741.599728291629</v>
      </c>
      <c r="N149" s="70"/>
      <c r="O149" s="70">
        <v>561247.83333333337</v>
      </c>
      <c r="P149" s="70">
        <v>25189.5</v>
      </c>
      <c r="Q149" s="70"/>
      <c r="R149" s="70"/>
      <c r="S149" s="71">
        <v>0</v>
      </c>
      <c r="T149" s="43"/>
      <c r="U149" s="40">
        <v>0</v>
      </c>
      <c r="W149" s="62"/>
      <c r="X149" s="62">
        <v>6011</v>
      </c>
      <c r="Y149" s="62"/>
    </row>
    <row r="150" spans="2:25">
      <c r="B150" s="2" t="s">
        <v>47</v>
      </c>
      <c r="H150" s="2" t="s">
        <v>50</v>
      </c>
      <c r="J150" s="4">
        <f>SUM(L150:S150,W150:Y150)</f>
        <v>154626.60058249655</v>
      </c>
      <c r="L150" s="60">
        <v>6968.333333333333</v>
      </c>
      <c r="M150" s="63">
        <v>10682.978467111967</v>
      </c>
      <c r="N150" s="63"/>
      <c r="O150" s="63">
        <v>133848.98878205128</v>
      </c>
      <c r="P150" s="63">
        <v>3126.3</v>
      </c>
      <c r="Q150" s="63"/>
      <c r="R150" s="63"/>
      <c r="S150" s="61">
        <v>0</v>
      </c>
      <c r="T150" s="43"/>
      <c r="U150" s="40">
        <v>0</v>
      </c>
      <c r="W150" s="62"/>
      <c r="X150" s="62"/>
      <c r="Y150" s="62"/>
    </row>
    <row r="151" spans="2:25" s="6" customFormat="1">
      <c r="B151" s="2"/>
      <c r="J151" s="14"/>
      <c r="K151" s="14"/>
      <c r="L151" s="43"/>
      <c r="M151" s="43"/>
      <c r="N151" s="43"/>
      <c r="O151" s="43"/>
      <c r="P151" s="43"/>
      <c r="Q151" s="43"/>
      <c r="R151" s="43"/>
      <c r="S151" s="43"/>
      <c r="T151" s="43"/>
      <c r="U151" s="45"/>
      <c r="V151" s="104"/>
      <c r="W151" s="74"/>
      <c r="X151" s="74"/>
      <c r="Y151" s="74"/>
    </row>
    <row r="152" spans="2:25">
      <c r="B152" s="2" t="s">
        <v>48</v>
      </c>
      <c r="H152" s="2" t="s">
        <v>50</v>
      </c>
      <c r="J152" s="4">
        <f>SUM(L152:S152,W152:Y152)</f>
        <v>1806541.8962889882</v>
      </c>
      <c r="L152" s="64"/>
      <c r="M152" s="66"/>
      <c r="N152" s="66">
        <v>706611.07417336653</v>
      </c>
      <c r="O152" s="66"/>
      <c r="P152" s="66"/>
      <c r="Q152" s="66">
        <v>628073.45658333343</v>
      </c>
      <c r="R152" s="66">
        <v>307785.52735512593</v>
      </c>
      <c r="S152" s="65">
        <v>140682.8381771624</v>
      </c>
      <c r="T152" s="43"/>
      <c r="U152" s="40">
        <v>67707.357908847174</v>
      </c>
      <c r="W152" s="62">
        <v>4033</v>
      </c>
      <c r="X152" s="62"/>
      <c r="Y152" s="62">
        <v>19356</v>
      </c>
    </row>
    <row r="153" spans="2:25">
      <c r="L153" s="43"/>
      <c r="M153" s="43"/>
      <c r="N153" s="43"/>
      <c r="O153" s="43"/>
      <c r="P153" s="43"/>
      <c r="Q153" s="43"/>
      <c r="R153" s="43"/>
      <c r="S153" s="43"/>
      <c r="T153" s="43"/>
      <c r="U153" s="43"/>
      <c r="W153" s="74"/>
      <c r="X153" s="74"/>
      <c r="Y153" s="74"/>
    </row>
    <row r="154" spans="2:25">
      <c r="W154" s="75"/>
      <c r="X154" s="75"/>
      <c r="Y154" s="75"/>
    </row>
    <row r="155" spans="2:25">
      <c r="W155" s="75"/>
      <c r="X155" s="75"/>
      <c r="Y155" s="75"/>
    </row>
  </sheetData>
  <pageMargins left="0.7" right="0.7"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tabColor rgb="FFCCFFCC"/>
  </sheetPr>
  <dimension ref="B1:Z26"/>
  <sheetViews>
    <sheetView showGridLines="0" zoomScale="85" zoomScaleNormal="85" workbookViewId="0">
      <pane xSplit="6" ySplit="8" topLeftCell="G9" activePane="bottomRight" state="frozen"/>
      <selection pane="topRight" activeCell="G1" sqref="G1"/>
      <selection pane="bottomLeft" activeCell="A10" sqref="A10"/>
      <selection pane="bottomRight"/>
    </sheetView>
  </sheetViews>
  <sheetFormatPr defaultRowHeight="14.2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8" width="14.7109375" style="11" customWidth="1"/>
    <col min="19" max="19" width="15.28515625" style="11" customWidth="1"/>
    <col min="20" max="20" width="4.7109375" style="11" customWidth="1"/>
    <col min="21" max="23" width="15.28515625" style="11" customWidth="1"/>
    <col min="24" max="24" width="9.140625" style="102"/>
    <col min="25" max="26" width="17.42578125" style="11" customWidth="1"/>
    <col min="27" max="16384" width="9.140625" style="2"/>
  </cols>
  <sheetData>
    <row r="1" spans="2:26">
      <c r="B1" s="2" t="s">
        <v>288</v>
      </c>
    </row>
    <row r="2" spans="2:26">
      <c r="B2" s="86"/>
      <c r="C2" s="86"/>
      <c r="D2" s="86"/>
      <c r="E2" s="86"/>
    </row>
    <row r="3" spans="2:26" s="8" customFormat="1" ht="18" customHeight="1">
      <c r="B3" s="7" t="s">
        <v>69</v>
      </c>
      <c r="C3" s="7"/>
      <c r="D3" s="7"/>
      <c r="E3" s="7"/>
      <c r="J3" s="12"/>
      <c r="K3" s="12"/>
      <c r="L3" s="12"/>
      <c r="M3" s="12"/>
      <c r="N3" s="12"/>
      <c r="O3" s="12"/>
      <c r="P3" s="12"/>
      <c r="Q3" s="12"/>
      <c r="R3" s="12"/>
      <c r="S3" s="12"/>
      <c r="T3" s="12"/>
      <c r="U3" s="12"/>
      <c r="V3" s="12"/>
      <c r="W3" s="12"/>
      <c r="X3" s="12"/>
      <c r="Y3" s="12"/>
      <c r="Z3" s="12"/>
    </row>
    <row r="5" spans="2:26">
      <c r="B5" s="2" t="s">
        <v>187</v>
      </c>
    </row>
    <row r="6" spans="2:26">
      <c r="B6" s="2" t="s">
        <v>188</v>
      </c>
    </row>
    <row r="8" spans="2:26" s="5" customFormat="1" ht="12.75">
      <c r="D8" s="5" t="s">
        <v>21</v>
      </c>
      <c r="H8" s="5" t="s">
        <v>0</v>
      </c>
      <c r="J8" s="13" t="s">
        <v>6</v>
      </c>
      <c r="K8" s="13"/>
      <c r="L8" s="13" t="s">
        <v>1</v>
      </c>
      <c r="M8" s="13" t="s">
        <v>225</v>
      </c>
      <c r="N8" s="13" t="s">
        <v>51</v>
      </c>
      <c r="O8" s="13" t="s">
        <v>2</v>
      </c>
      <c r="P8" s="13" t="s">
        <v>3</v>
      </c>
      <c r="Q8" s="13" t="s">
        <v>4</v>
      </c>
      <c r="R8" s="13" t="s">
        <v>5</v>
      </c>
      <c r="S8" s="13" t="s">
        <v>22</v>
      </c>
      <c r="T8" s="13"/>
      <c r="U8" s="13"/>
      <c r="V8" s="13"/>
      <c r="W8" s="13"/>
      <c r="X8" s="13"/>
      <c r="Y8" s="13"/>
      <c r="Z8" s="13"/>
    </row>
    <row r="10" spans="2:26" s="5" customFormat="1" ht="12.75">
      <c r="B10" s="5" t="s">
        <v>69</v>
      </c>
      <c r="D10" s="5" t="s">
        <v>21</v>
      </c>
      <c r="H10" s="5" t="s">
        <v>0</v>
      </c>
      <c r="J10" s="13" t="s">
        <v>6</v>
      </c>
      <c r="K10" s="13"/>
      <c r="L10" s="13" t="s">
        <v>1</v>
      </c>
      <c r="M10" s="13" t="s">
        <v>225</v>
      </c>
      <c r="N10" s="13" t="s">
        <v>51</v>
      </c>
      <c r="O10" s="13" t="s">
        <v>2</v>
      </c>
      <c r="P10" s="13" t="s">
        <v>3</v>
      </c>
      <c r="Q10" s="13" t="s">
        <v>4</v>
      </c>
      <c r="R10" s="13" t="s">
        <v>5</v>
      </c>
      <c r="S10" s="13" t="s">
        <v>22</v>
      </c>
      <c r="T10" s="13"/>
      <c r="U10" s="13"/>
      <c r="V10" s="13"/>
      <c r="W10" s="13"/>
      <c r="X10" s="13"/>
      <c r="Y10" s="13"/>
      <c r="Z10" s="13"/>
    </row>
    <row r="12" spans="2:26">
      <c r="B12" s="10" t="s">
        <v>53</v>
      </c>
    </row>
    <row r="13" spans="2:26">
      <c r="B13" s="2" t="s">
        <v>54</v>
      </c>
      <c r="H13" s="2" t="s">
        <v>71</v>
      </c>
      <c r="L13" s="49">
        <v>18</v>
      </c>
      <c r="M13" s="49">
        <v>18</v>
      </c>
      <c r="N13" s="49">
        <v>18</v>
      </c>
      <c r="O13" s="49">
        <v>18.007200000000001</v>
      </c>
      <c r="P13" s="49">
        <v>18</v>
      </c>
      <c r="Q13" s="49">
        <v>18</v>
      </c>
      <c r="R13" s="49">
        <v>18</v>
      </c>
      <c r="S13" s="49">
        <v>18.007200000000001</v>
      </c>
      <c r="U13" s="68" t="s">
        <v>218</v>
      </c>
    </row>
    <row r="14" spans="2:26">
      <c r="B14" s="2" t="s">
        <v>55</v>
      </c>
      <c r="H14" s="2" t="s">
        <v>71</v>
      </c>
      <c r="L14" s="49">
        <v>22.559899999999999</v>
      </c>
      <c r="M14" s="49">
        <v>22.86</v>
      </c>
      <c r="N14" s="49">
        <v>22.726500000000001</v>
      </c>
      <c r="O14" s="49">
        <v>22.6554</v>
      </c>
      <c r="P14" s="49">
        <v>28.88</v>
      </c>
      <c r="Q14" s="49">
        <v>21.8081</v>
      </c>
      <c r="R14" s="49">
        <v>18.615000000000002</v>
      </c>
      <c r="S14" s="49">
        <v>21.447600000000001</v>
      </c>
    </row>
    <row r="15" spans="2:26">
      <c r="L15" s="50"/>
      <c r="M15" s="50"/>
      <c r="N15" s="50"/>
      <c r="O15" s="50"/>
      <c r="P15" s="50"/>
      <c r="Q15" s="50"/>
      <c r="R15" s="50"/>
      <c r="S15" s="50"/>
    </row>
    <row r="16" spans="2:26" ht="12.75">
      <c r="B16" s="10" t="s">
        <v>56</v>
      </c>
      <c r="L16" s="50"/>
      <c r="M16" s="50"/>
      <c r="N16" s="50"/>
      <c r="O16" s="50"/>
      <c r="P16" s="50"/>
      <c r="Q16" s="50"/>
      <c r="R16" s="50"/>
      <c r="S16" s="50"/>
      <c r="T16" s="2"/>
      <c r="U16" s="2"/>
      <c r="V16" s="2"/>
      <c r="W16" s="2"/>
      <c r="X16" s="2"/>
      <c r="Y16" s="2"/>
      <c r="Z16" s="2"/>
    </row>
    <row r="17" spans="2:26" ht="12.75">
      <c r="B17" s="2" t="s">
        <v>54</v>
      </c>
      <c r="H17" s="2" t="s">
        <v>71</v>
      </c>
      <c r="L17" s="49">
        <v>18</v>
      </c>
      <c r="M17" s="49">
        <v>18</v>
      </c>
      <c r="N17" s="49">
        <v>18</v>
      </c>
      <c r="O17" s="49">
        <v>18</v>
      </c>
      <c r="P17" s="49">
        <v>18</v>
      </c>
      <c r="Q17" s="49">
        <v>18</v>
      </c>
      <c r="R17" s="49">
        <v>18</v>
      </c>
      <c r="S17" s="49">
        <v>18.007200000000001</v>
      </c>
      <c r="T17" s="2"/>
      <c r="U17" s="2"/>
      <c r="V17" s="2"/>
      <c r="W17" s="2"/>
      <c r="X17" s="2"/>
      <c r="Y17" s="2"/>
      <c r="Z17" s="2"/>
    </row>
    <row r="18" spans="2:26" ht="12.75">
      <c r="B18" s="2" t="s">
        <v>55</v>
      </c>
      <c r="H18" s="2" t="s">
        <v>71</v>
      </c>
      <c r="L18" s="49">
        <v>22.2377</v>
      </c>
      <c r="M18" s="49">
        <v>22.86</v>
      </c>
      <c r="N18" s="49">
        <v>22.726500000000001</v>
      </c>
      <c r="O18" s="49">
        <v>22.68</v>
      </c>
      <c r="P18" s="49">
        <v>28.88</v>
      </c>
      <c r="Q18" s="49">
        <v>21.8081</v>
      </c>
      <c r="R18" s="49">
        <v>18.615000000000002</v>
      </c>
      <c r="S18" s="49">
        <v>21.447600000000001</v>
      </c>
      <c r="T18" s="2"/>
      <c r="U18" s="2"/>
      <c r="V18" s="2"/>
      <c r="W18" s="2"/>
      <c r="X18" s="2"/>
      <c r="Y18" s="2"/>
      <c r="Z18" s="2"/>
    </row>
    <row r="19" spans="2:26">
      <c r="L19" s="50"/>
      <c r="M19" s="50"/>
      <c r="N19" s="50"/>
      <c r="O19" s="50"/>
      <c r="P19" s="50"/>
      <c r="Q19" s="50"/>
      <c r="R19" s="50"/>
      <c r="S19" s="50"/>
    </row>
    <row r="20" spans="2:26" ht="12.75">
      <c r="B20" s="10" t="s">
        <v>57</v>
      </c>
      <c r="L20" s="50"/>
      <c r="M20" s="50"/>
      <c r="N20" s="50"/>
      <c r="O20" s="50"/>
      <c r="P20" s="50"/>
      <c r="Q20" s="50"/>
      <c r="R20" s="50"/>
      <c r="S20" s="50"/>
      <c r="T20" s="2"/>
      <c r="U20" s="2"/>
      <c r="V20" s="2"/>
      <c r="W20" s="2"/>
      <c r="X20" s="2"/>
      <c r="Y20" s="2"/>
      <c r="Z20" s="2"/>
    </row>
    <row r="21" spans="2:26" ht="12.75">
      <c r="B21" s="2" t="s">
        <v>54</v>
      </c>
      <c r="H21" s="2" t="s">
        <v>71</v>
      </c>
      <c r="L21" s="49">
        <v>500</v>
      </c>
      <c r="M21" s="49">
        <v>444.72</v>
      </c>
      <c r="N21" s="49">
        <v>919.83</v>
      </c>
      <c r="O21" s="49">
        <v>684</v>
      </c>
      <c r="P21" s="49">
        <v>572</v>
      </c>
      <c r="Q21" s="49">
        <v>675.55</v>
      </c>
      <c r="R21" s="49">
        <v>300</v>
      </c>
      <c r="S21" s="49">
        <v>705.13560000000007</v>
      </c>
      <c r="T21" s="2"/>
      <c r="U21" s="2"/>
      <c r="V21" s="2"/>
      <c r="W21" s="2"/>
      <c r="X21" s="2"/>
      <c r="Y21" s="2"/>
      <c r="Z21" s="2"/>
    </row>
    <row r="22" spans="2:26" ht="12.75">
      <c r="B22" s="2" t="s">
        <v>58</v>
      </c>
      <c r="H22" s="2" t="s">
        <v>71</v>
      </c>
      <c r="L22" s="49">
        <v>25.326599999999999</v>
      </c>
      <c r="M22" s="49">
        <v>19.032</v>
      </c>
      <c r="N22" s="49"/>
      <c r="O22" s="49"/>
      <c r="P22" s="49">
        <v>30.9</v>
      </c>
      <c r="Q22" s="49"/>
      <c r="R22" s="49"/>
      <c r="S22" s="49">
        <v>0</v>
      </c>
      <c r="T22" s="2"/>
      <c r="U22" s="2"/>
      <c r="V22" s="2"/>
      <c r="W22" s="2"/>
      <c r="X22" s="2"/>
      <c r="Y22" s="2"/>
      <c r="Z22" s="2"/>
    </row>
    <row r="23" spans="2:26" ht="12.75">
      <c r="B23" s="2" t="s">
        <v>59</v>
      </c>
      <c r="H23" s="2" t="s">
        <v>71</v>
      </c>
      <c r="L23" s="49">
        <v>16.931999999999999</v>
      </c>
      <c r="M23" s="49">
        <v>19.032</v>
      </c>
      <c r="N23" s="49"/>
      <c r="O23" s="49"/>
      <c r="P23" s="49">
        <v>22.6</v>
      </c>
      <c r="Q23" s="49"/>
      <c r="R23" s="49"/>
      <c r="S23" s="49">
        <v>0</v>
      </c>
      <c r="T23" s="2"/>
      <c r="U23" s="2"/>
      <c r="V23" s="2"/>
      <c r="W23" s="2"/>
      <c r="X23" s="2"/>
      <c r="Y23" s="2"/>
      <c r="Z23" s="2"/>
    </row>
    <row r="24" spans="2:26" ht="12.75">
      <c r="B24" s="2" t="s">
        <v>60</v>
      </c>
      <c r="H24" s="2" t="s">
        <v>71</v>
      </c>
      <c r="L24" s="49"/>
      <c r="M24" s="49"/>
      <c r="N24" s="49">
        <v>21.15</v>
      </c>
      <c r="O24" s="49">
        <v>16.200000000000003</v>
      </c>
      <c r="P24" s="49"/>
      <c r="Q24" s="49">
        <v>20.832200000000004</v>
      </c>
      <c r="R24" s="49">
        <v>24.166799999999999</v>
      </c>
      <c r="S24" s="49">
        <v>20.166600000000003</v>
      </c>
      <c r="T24" s="2"/>
      <c r="U24" s="2"/>
      <c r="V24" s="2"/>
      <c r="W24" s="2"/>
      <c r="X24" s="2"/>
      <c r="Y24" s="2"/>
      <c r="Z24" s="2"/>
    </row>
    <row r="25" spans="2:26">
      <c r="L25" s="50"/>
      <c r="M25" s="50"/>
      <c r="N25" s="50"/>
      <c r="O25" s="29"/>
      <c r="P25" s="50"/>
      <c r="Q25" s="50"/>
      <c r="R25" s="50"/>
      <c r="S25" s="50"/>
    </row>
    <row r="26" spans="2:26">
      <c r="L26" s="43"/>
      <c r="M26" s="43"/>
      <c r="N26" s="43"/>
      <c r="O26" s="43"/>
      <c r="P26" s="43"/>
      <c r="Q26" s="43"/>
      <c r="R26" s="43"/>
      <c r="S26" s="43"/>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tabColor rgb="FFCCFFCC"/>
  </sheetPr>
  <dimension ref="B1:AD435"/>
  <sheetViews>
    <sheetView showGridLines="0" zoomScale="85" zoomScaleNormal="85" workbookViewId="0">
      <pane xSplit="6" ySplit="10" topLeftCell="G11" activePane="bottomRight" state="frozen"/>
      <selection pane="topRight" activeCell="G1" sqref="G1"/>
      <selection pane="bottomLeft" activeCell="A10" sqref="A10"/>
      <selection pane="bottomRight"/>
    </sheetView>
  </sheetViews>
  <sheetFormatPr defaultRowHeight="14.2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3" width="14.7109375" style="43" customWidth="1"/>
    <col min="14" max="15" width="15.28515625" style="43" customWidth="1"/>
    <col min="16" max="18" width="14.7109375" style="43" customWidth="1"/>
    <col min="19" max="19" width="15.28515625" style="43" customWidth="1"/>
    <col min="20" max="20" width="4.7109375" style="43" customWidth="1"/>
    <col min="21" max="21" width="15.28515625" style="43" customWidth="1"/>
    <col min="22" max="22" width="5.7109375" style="102" customWidth="1"/>
    <col min="23" max="23" width="15.28515625" style="43" customWidth="1"/>
    <col min="24" max="24" width="5.7109375" style="102" customWidth="1"/>
    <col min="25" max="27" width="15.28515625" style="43" customWidth="1"/>
    <col min="28" max="28" width="5.7109375" style="102" customWidth="1"/>
    <col min="29" max="29" width="15.28515625" style="43" customWidth="1"/>
    <col min="30" max="16384" width="9.140625" style="2"/>
  </cols>
  <sheetData>
    <row r="1" spans="2:29">
      <c r="B1" s="2" t="s">
        <v>288</v>
      </c>
    </row>
    <row r="2" spans="2:29">
      <c r="B2" s="86"/>
      <c r="C2" s="86"/>
      <c r="D2" s="86"/>
      <c r="E2" s="86"/>
    </row>
    <row r="3" spans="2:29" s="8" customFormat="1" ht="18" customHeight="1">
      <c r="B3" s="7" t="s">
        <v>72</v>
      </c>
      <c r="C3" s="7"/>
      <c r="D3" s="7"/>
      <c r="E3" s="7"/>
      <c r="J3" s="12"/>
      <c r="K3" s="12"/>
      <c r="L3" s="47"/>
      <c r="M3" s="47"/>
      <c r="N3" s="47"/>
      <c r="O3" s="47"/>
      <c r="P3" s="47"/>
      <c r="Q3" s="47"/>
      <c r="R3" s="47"/>
      <c r="S3" s="47"/>
      <c r="T3" s="47"/>
      <c r="U3" s="47"/>
      <c r="V3" s="12"/>
      <c r="W3" s="47"/>
      <c r="X3" s="12"/>
      <c r="Y3" s="47"/>
      <c r="Z3" s="47"/>
      <c r="AA3" s="47"/>
      <c r="AB3" s="12"/>
      <c r="AC3" s="47"/>
    </row>
    <row r="5" spans="2:29">
      <c r="B5" s="2" t="s">
        <v>190</v>
      </c>
    </row>
    <row r="6" spans="2:29">
      <c r="B6" s="2" t="s">
        <v>185</v>
      </c>
    </row>
    <row r="7" spans="2:29">
      <c r="B7" s="2" t="s">
        <v>189</v>
      </c>
    </row>
    <row r="8" spans="2:29">
      <c r="B8" s="2" t="s">
        <v>198</v>
      </c>
      <c r="L8" s="11"/>
      <c r="M8" s="11"/>
      <c r="N8" s="11"/>
      <c r="O8" s="11"/>
      <c r="P8" s="11"/>
      <c r="Q8" s="11"/>
      <c r="R8" s="11"/>
      <c r="S8" s="11"/>
      <c r="T8" s="11"/>
      <c r="U8" s="11"/>
      <c r="W8" s="11"/>
      <c r="Y8" s="11"/>
      <c r="Z8" s="11"/>
      <c r="AA8" s="11"/>
      <c r="AC8" s="11"/>
    </row>
    <row r="10" spans="2:29" s="5" customFormat="1" ht="12.75">
      <c r="D10" s="5" t="s">
        <v>21</v>
      </c>
      <c r="H10" s="5" t="s">
        <v>0</v>
      </c>
      <c r="J10" s="13" t="s">
        <v>6</v>
      </c>
      <c r="K10" s="13"/>
      <c r="L10" s="44" t="s">
        <v>1</v>
      </c>
      <c r="M10" s="44" t="s">
        <v>225</v>
      </c>
      <c r="N10" s="44" t="s">
        <v>23</v>
      </c>
      <c r="O10" s="44" t="s">
        <v>24</v>
      </c>
      <c r="P10" s="44" t="s">
        <v>3</v>
      </c>
      <c r="Q10" s="44" t="s">
        <v>4</v>
      </c>
      <c r="R10" s="44" t="s">
        <v>5</v>
      </c>
      <c r="S10" s="44" t="s">
        <v>22</v>
      </c>
      <c r="T10" s="44"/>
      <c r="U10" s="44" t="s">
        <v>25</v>
      </c>
      <c r="V10" s="13"/>
      <c r="W10" s="44" t="s">
        <v>267</v>
      </c>
      <c r="X10" s="13"/>
      <c r="Y10" s="13" t="s">
        <v>233</v>
      </c>
      <c r="Z10" s="13" t="s">
        <v>234</v>
      </c>
      <c r="AA10" s="13" t="s">
        <v>235</v>
      </c>
      <c r="AB10" s="13"/>
      <c r="AC10" s="44" t="s">
        <v>272</v>
      </c>
    </row>
    <row r="12" spans="2:29" s="5" customFormat="1" ht="12.75">
      <c r="B12" s="5" t="s">
        <v>73</v>
      </c>
      <c r="D12" s="5" t="s">
        <v>21</v>
      </c>
      <c r="H12" s="5" t="s">
        <v>0</v>
      </c>
      <c r="J12" s="13" t="s">
        <v>6</v>
      </c>
      <c r="K12" s="13"/>
      <c r="L12" s="44" t="s">
        <v>1</v>
      </c>
      <c r="M12" s="44" t="s">
        <v>225</v>
      </c>
      <c r="N12" s="44" t="s">
        <v>23</v>
      </c>
      <c r="O12" s="44" t="s">
        <v>24</v>
      </c>
      <c r="P12" s="44" t="s">
        <v>3</v>
      </c>
      <c r="Q12" s="44" t="s">
        <v>4</v>
      </c>
      <c r="R12" s="44" t="s">
        <v>5</v>
      </c>
      <c r="S12" s="44" t="s">
        <v>22</v>
      </c>
      <c r="T12" s="44"/>
      <c r="U12" s="44" t="s">
        <v>25</v>
      </c>
      <c r="V12" s="13"/>
      <c r="W12" s="44" t="s">
        <v>267</v>
      </c>
      <c r="X12" s="13"/>
      <c r="Y12" s="13" t="s">
        <v>233</v>
      </c>
      <c r="Z12" s="13" t="s">
        <v>234</v>
      </c>
      <c r="AA12" s="13" t="s">
        <v>235</v>
      </c>
      <c r="AB12" s="13"/>
      <c r="AC12" s="44" t="s">
        <v>272</v>
      </c>
    </row>
    <row r="14" spans="2:29">
      <c r="B14" s="10" t="s">
        <v>74</v>
      </c>
    </row>
    <row r="16" spans="2:29">
      <c r="B16" s="10" t="s">
        <v>75</v>
      </c>
    </row>
    <row r="17" spans="2:30">
      <c r="B17" s="2" t="s">
        <v>76</v>
      </c>
      <c r="H17" s="2" t="s">
        <v>50</v>
      </c>
      <c r="J17" s="4">
        <f>SUM(L17:S17)</f>
        <v>6867363.5361743895</v>
      </c>
      <c r="L17" s="40">
        <v>134269</v>
      </c>
      <c r="M17" s="40">
        <v>182881</v>
      </c>
      <c r="N17" s="40">
        <v>1987995</v>
      </c>
      <c r="O17" s="40">
        <v>2186530</v>
      </c>
      <c r="P17" s="40">
        <v>99547</v>
      </c>
      <c r="Q17" s="40">
        <v>1844133.833333334</v>
      </c>
      <c r="R17" s="40">
        <v>49509.70284105523</v>
      </c>
      <c r="S17" s="40">
        <v>382498</v>
      </c>
      <c r="U17" s="67"/>
      <c r="W17" s="67"/>
      <c r="Y17" s="67"/>
      <c r="Z17" s="67"/>
      <c r="AA17" s="67"/>
      <c r="AC17" s="67"/>
      <c r="AD17" s="38" t="s">
        <v>214</v>
      </c>
    </row>
    <row r="18" spans="2:30">
      <c r="B18" s="2" t="s">
        <v>77</v>
      </c>
      <c r="H18" s="2" t="s">
        <v>50</v>
      </c>
      <c r="J18" s="4">
        <f>SUM(L18:S18)</f>
        <v>27117.580699669044</v>
      </c>
      <c r="L18" s="40">
        <v>5</v>
      </c>
      <c r="M18" s="40">
        <v>40</v>
      </c>
      <c r="N18" s="40">
        <v>5058</v>
      </c>
      <c r="O18" s="40">
        <v>10689</v>
      </c>
      <c r="P18" s="40">
        <v>659</v>
      </c>
      <c r="Q18" s="40">
        <v>7824.666666666667</v>
      </c>
      <c r="R18" s="40">
        <v>427.91403300237721</v>
      </c>
      <c r="S18" s="40">
        <v>2414</v>
      </c>
      <c r="U18" s="67"/>
      <c r="W18" s="67"/>
      <c r="Y18" s="67"/>
      <c r="Z18" s="67"/>
      <c r="AA18" s="67"/>
      <c r="AC18" s="67"/>
    </row>
    <row r="19" spans="2:30">
      <c r="B19" s="2" t="s">
        <v>78</v>
      </c>
      <c r="H19" s="2" t="s">
        <v>50</v>
      </c>
      <c r="J19" s="4">
        <f>SUM(L19:S19)</f>
        <v>77615.096119499911</v>
      </c>
      <c r="L19" s="40">
        <v>2263</v>
      </c>
      <c r="M19" s="40">
        <v>2717</v>
      </c>
      <c r="N19" s="40">
        <v>27331</v>
      </c>
      <c r="O19" s="40">
        <v>22043</v>
      </c>
      <c r="P19" s="40">
        <v>1087</v>
      </c>
      <c r="Q19" s="40">
        <v>16067.083333333334</v>
      </c>
      <c r="R19" s="40">
        <v>408.0127861665855</v>
      </c>
      <c r="S19" s="40">
        <v>5699</v>
      </c>
      <c r="U19" s="67"/>
      <c r="W19" s="67"/>
      <c r="Y19" s="67"/>
      <c r="Z19" s="67"/>
      <c r="AA19" s="67"/>
      <c r="AC19" s="67"/>
    </row>
    <row r="20" spans="2:30">
      <c r="B20" s="2" t="s">
        <v>79</v>
      </c>
      <c r="H20" s="2" t="s">
        <v>50</v>
      </c>
      <c r="J20" s="4">
        <f>SUM(L20:S20)</f>
        <v>28088.480903794149</v>
      </c>
      <c r="L20" s="40">
        <v>714</v>
      </c>
      <c r="M20" s="40">
        <v>676</v>
      </c>
      <c r="N20" s="40">
        <v>8477</v>
      </c>
      <c r="O20" s="40">
        <v>8824</v>
      </c>
      <c r="P20" s="40">
        <v>403</v>
      </c>
      <c r="Q20" s="40">
        <v>6768.833333333333</v>
      </c>
      <c r="R20" s="40">
        <v>289.64757046081792</v>
      </c>
      <c r="S20" s="40">
        <v>1936</v>
      </c>
      <c r="U20" s="67"/>
      <c r="W20" s="67"/>
      <c r="Y20" s="67"/>
      <c r="Z20" s="67"/>
      <c r="AA20" s="67"/>
      <c r="AC20" s="67"/>
    </row>
    <row r="22" spans="2:30">
      <c r="B22" s="10" t="s">
        <v>80</v>
      </c>
    </row>
    <row r="23" spans="2:30">
      <c r="B23" s="2" t="s">
        <v>76</v>
      </c>
      <c r="H23" s="2" t="s">
        <v>50</v>
      </c>
      <c r="J23" s="4">
        <f>SUM(L23:S23)</f>
        <v>0</v>
      </c>
      <c r="L23" s="40">
        <v>0</v>
      </c>
      <c r="M23" s="40">
        <v>0</v>
      </c>
      <c r="N23" s="40">
        <v>0</v>
      </c>
      <c r="O23" s="40">
        <v>0</v>
      </c>
      <c r="P23" s="40">
        <v>0</v>
      </c>
      <c r="Q23" s="40">
        <v>0</v>
      </c>
      <c r="R23" s="40">
        <v>0</v>
      </c>
      <c r="S23" s="40">
        <v>0</v>
      </c>
      <c r="U23" s="67"/>
      <c r="W23" s="67"/>
      <c r="Y23" s="67"/>
      <c r="Z23" s="67"/>
      <c r="AA23" s="67"/>
      <c r="AC23" s="67"/>
    </row>
    <row r="24" spans="2:30">
      <c r="B24" s="2" t="s">
        <v>77</v>
      </c>
      <c r="H24" s="2" t="s">
        <v>50</v>
      </c>
      <c r="J24" s="4">
        <f>SUM(L24:S24)</f>
        <v>0</v>
      </c>
      <c r="L24" s="40">
        <v>0</v>
      </c>
      <c r="M24" s="40">
        <v>0</v>
      </c>
      <c r="N24" s="40">
        <v>0</v>
      </c>
      <c r="O24" s="40">
        <v>0</v>
      </c>
      <c r="P24" s="40">
        <v>0</v>
      </c>
      <c r="Q24" s="40">
        <v>0</v>
      </c>
      <c r="R24" s="40">
        <v>0</v>
      </c>
      <c r="S24" s="40">
        <v>0</v>
      </c>
      <c r="U24" s="67"/>
      <c r="W24" s="67"/>
      <c r="Y24" s="67"/>
      <c r="Z24" s="67"/>
      <c r="AA24" s="67"/>
      <c r="AC24" s="67"/>
    </row>
    <row r="25" spans="2:30">
      <c r="B25" s="2" t="s">
        <v>78</v>
      </c>
      <c r="H25" s="2" t="s">
        <v>50</v>
      </c>
      <c r="J25" s="4">
        <f>SUM(L25:S25)</f>
        <v>2</v>
      </c>
      <c r="L25" s="40">
        <v>0</v>
      </c>
      <c r="M25" s="40">
        <v>0</v>
      </c>
      <c r="N25" s="40">
        <v>0</v>
      </c>
      <c r="O25" s="40">
        <v>0</v>
      </c>
      <c r="P25" s="40">
        <v>1</v>
      </c>
      <c r="Q25" s="40">
        <v>0</v>
      </c>
      <c r="R25" s="40">
        <v>0</v>
      </c>
      <c r="S25" s="40">
        <v>1</v>
      </c>
      <c r="U25" s="67"/>
      <c r="W25" s="67"/>
      <c r="Y25" s="67"/>
      <c r="Z25" s="67"/>
      <c r="AA25" s="67"/>
      <c r="AC25" s="67"/>
    </row>
    <row r="26" spans="2:30">
      <c r="B26" s="2" t="s">
        <v>79</v>
      </c>
      <c r="H26" s="2" t="s">
        <v>50</v>
      </c>
      <c r="J26" s="4">
        <f>SUM(L26:S26)</f>
        <v>2</v>
      </c>
      <c r="L26" s="40">
        <v>1</v>
      </c>
      <c r="M26" s="40">
        <v>0</v>
      </c>
      <c r="N26" s="40">
        <v>0</v>
      </c>
      <c r="O26" s="40">
        <v>0</v>
      </c>
      <c r="P26" s="40">
        <v>0</v>
      </c>
      <c r="Q26" s="40">
        <v>0</v>
      </c>
      <c r="R26" s="40">
        <v>0</v>
      </c>
      <c r="S26" s="40">
        <v>1</v>
      </c>
      <c r="U26" s="67"/>
      <c r="W26" s="67"/>
      <c r="Y26" s="67"/>
      <c r="Z26" s="67"/>
      <c r="AA26" s="67"/>
      <c r="AC26" s="67"/>
    </row>
    <row r="30" spans="2:30">
      <c r="B30" s="10" t="s">
        <v>83</v>
      </c>
    </row>
    <row r="32" spans="2:30">
      <c r="B32" s="10" t="s">
        <v>75</v>
      </c>
    </row>
    <row r="33" spans="2:29">
      <c r="B33" s="2" t="s">
        <v>84</v>
      </c>
      <c r="H33" s="2" t="s">
        <v>50</v>
      </c>
      <c r="J33" s="4">
        <f t="shared" ref="J33:J42" si="0">SUM(L33:S33)</f>
        <v>9632.6666666666661</v>
      </c>
      <c r="L33" s="40">
        <v>228</v>
      </c>
      <c r="M33" s="40">
        <v>195</v>
      </c>
      <c r="N33" s="40">
        <v>2810</v>
      </c>
      <c r="O33" s="40">
        <v>3131</v>
      </c>
      <c r="P33" s="40">
        <v>139</v>
      </c>
      <c r="Q33" s="40">
        <v>2248.9999999999995</v>
      </c>
      <c r="R33" s="40">
        <v>115.66666666666667</v>
      </c>
      <c r="S33" s="40">
        <v>765</v>
      </c>
      <c r="U33" s="67"/>
      <c r="W33" s="67"/>
      <c r="Y33" s="67"/>
      <c r="Z33" s="67"/>
      <c r="AA33" s="67"/>
      <c r="AC33" s="67"/>
    </row>
    <row r="34" spans="2:29">
      <c r="B34" s="2" t="s">
        <v>85</v>
      </c>
      <c r="H34" s="2" t="s">
        <v>50</v>
      </c>
      <c r="J34" s="4">
        <f t="shared" si="0"/>
        <v>12452.863636363636</v>
      </c>
      <c r="L34" s="40">
        <v>182</v>
      </c>
      <c r="M34" s="40">
        <v>258</v>
      </c>
      <c r="N34" s="40">
        <v>3452</v>
      </c>
      <c r="O34" s="40">
        <v>4342</v>
      </c>
      <c r="P34" s="40">
        <v>143</v>
      </c>
      <c r="Q34" s="40">
        <v>3351.363636363636</v>
      </c>
      <c r="R34" s="40">
        <v>185.5</v>
      </c>
      <c r="S34" s="40">
        <v>539</v>
      </c>
      <c r="U34" s="67"/>
      <c r="W34" s="67"/>
      <c r="Y34" s="67"/>
      <c r="Z34" s="67"/>
      <c r="AA34" s="67"/>
      <c r="AC34" s="67"/>
    </row>
    <row r="35" spans="2:29">
      <c r="B35" s="2" t="s">
        <v>86</v>
      </c>
      <c r="H35" s="2" t="s">
        <v>50</v>
      </c>
      <c r="J35" s="4">
        <f t="shared" si="0"/>
        <v>6491.015151515151</v>
      </c>
      <c r="L35" s="40">
        <v>60</v>
      </c>
      <c r="M35" s="40">
        <v>96</v>
      </c>
      <c r="N35" s="40">
        <v>1774</v>
      </c>
      <c r="O35" s="40">
        <v>2039</v>
      </c>
      <c r="P35" s="40">
        <v>38</v>
      </c>
      <c r="Q35" s="40">
        <v>1967.181818181818</v>
      </c>
      <c r="R35" s="40">
        <v>153.83333333333334</v>
      </c>
      <c r="S35" s="40">
        <v>363</v>
      </c>
      <c r="U35" s="67"/>
      <c r="W35" s="67"/>
      <c r="Y35" s="67"/>
      <c r="Z35" s="67"/>
      <c r="AA35" s="67"/>
      <c r="AC35" s="67"/>
    </row>
    <row r="36" spans="2:29">
      <c r="B36" s="2" t="s">
        <v>87</v>
      </c>
      <c r="H36" s="2" t="s">
        <v>50</v>
      </c>
      <c r="J36" s="4">
        <f t="shared" si="0"/>
        <v>3436.5449568308786</v>
      </c>
      <c r="L36" s="40">
        <v>63</v>
      </c>
      <c r="M36" s="40">
        <v>60</v>
      </c>
      <c r="N36" s="40">
        <v>955</v>
      </c>
      <c r="O36" s="40">
        <v>1257</v>
      </c>
      <c r="P36" s="40">
        <v>20</v>
      </c>
      <c r="Q36" s="40">
        <v>664.04495683087862</v>
      </c>
      <c r="R36" s="40">
        <v>301.5</v>
      </c>
      <c r="S36" s="40">
        <v>116</v>
      </c>
      <c r="U36" s="67"/>
      <c r="W36" s="67"/>
      <c r="Y36" s="67"/>
      <c r="Z36" s="67"/>
      <c r="AA36" s="67"/>
      <c r="AC36" s="67"/>
    </row>
    <row r="37" spans="2:29">
      <c r="B37" s="2" t="s">
        <v>88</v>
      </c>
      <c r="H37" s="2" t="s">
        <v>50</v>
      </c>
      <c r="J37" s="4">
        <f t="shared" si="0"/>
        <v>2781.4095886236669</v>
      </c>
      <c r="L37" s="40">
        <v>18</v>
      </c>
      <c r="M37" s="40">
        <v>10</v>
      </c>
      <c r="N37" s="40">
        <v>784</v>
      </c>
      <c r="O37" s="40">
        <v>623</v>
      </c>
      <c r="P37" s="40">
        <v>4</v>
      </c>
      <c r="Q37" s="40">
        <v>829.40958862366688</v>
      </c>
      <c r="R37" s="40">
        <v>443</v>
      </c>
      <c r="S37" s="40">
        <v>70</v>
      </c>
      <c r="U37" s="67"/>
      <c r="W37" s="67"/>
      <c r="Y37" s="67"/>
      <c r="Z37" s="67"/>
      <c r="AA37" s="67"/>
      <c r="AC37" s="67"/>
    </row>
    <row r="38" spans="2:29">
      <c r="B38" s="2" t="s">
        <v>89</v>
      </c>
      <c r="H38" s="2" t="s">
        <v>50</v>
      </c>
      <c r="J38" s="4">
        <f t="shared" si="0"/>
        <v>1147.9582789074532</v>
      </c>
      <c r="L38" s="40">
        <v>6</v>
      </c>
      <c r="M38" s="40">
        <v>0</v>
      </c>
      <c r="N38" s="40">
        <v>373</v>
      </c>
      <c r="O38" s="40">
        <v>327</v>
      </c>
      <c r="P38" s="40">
        <v>3</v>
      </c>
      <c r="Q38" s="40">
        <v>427.95827890745318</v>
      </c>
      <c r="R38" s="40">
        <v>1</v>
      </c>
      <c r="S38" s="40">
        <v>10</v>
      </c>
      <c r="U38" s="67"/>
      <c r="W38" s="67"/>
      <c r="Y38" s="67"/>
      <c r="Z38" s="67"/>
      <c r="AA38" s="67"/>
      <c r="AC38" s="67"/>
    </row>
    <row r="39" spans="2:29">
      <c r="B39" s="2" t="s">
        <v>90</v>
      </c>
      <c r="H39" s="2" t="s">
        <v>50</v>
      </c>
      <c r="J39" s="4">
        <f t="shared" si="0"/>
        <v>751.13263018345583</v>
      </c>
      <c r="L39" s="40">
        <v>0</v>
      </c>
      <c r="M39" s="40">
        <v>1</v>
      </c>
      <c r="N39" s="40">
        <v>222</v>
      </c>
      <c r="O39" s="40">
        <v>174</v>
      </c>
      <c r="P39" s="40">
        <v>0</v>
      </c>
      <c r="Q39" s="40">
        <v>349.13263018345577</v>
      </c>
      <c r="R39" s="40">
        <v>0</v>
      </c>
      <c r="S39" s="40">
        <v>5</v>
      </c>
      <c r="U39" s="67"/>
      <c r="W39" s="67"/>
      <c r="Y39" s="67"/>
      <c r="Z39" s="67"/>
      <c r="AA39" s="67"/>
      <c r="AC39" s="67"/>
    </row>
    <row r="40" spans="2:29">
      <c r="B40" s="2" t="s">
        <v>91</v>
      </c>
      <c r="H40" s="2" t="s">
        <v>50</v>
      </c>
      <c r="J40" s="4">
        <f t="shared" si="0"/>
        <v>533.85019206145967</v>
      </c>
      <c r="L40" s="40">
        <v>0</v>
      </c>
      <c r="M40" s="40">
        <v>0</v>
      </c>
      <c r="N40" s="40">
        <v>82</v>
      </c>
      <c r="O40" s="40">
        <v>76</v>
      </c>
      <c r="P40" s="40">
        <v>0</v>
      </c>
      <c r="Q40" s="40">
        <v>144.85019206145967</v>
      </c>
      <c r="R40" s="40">
        <v>230</v>
      </c>
      <c r="S40" s="40">
        <v>1</v>
      </c>
      <c r="U40" s="67"/>
      <c r="W40" s="67"/>
      <c r="Y40" s="67"/>
      <c r="Z40" s="67"/>
      <c r="AA40" s="67"/>
      <c r="AC40" s="67"/>
    </row>
    <row r="41" spans="2:29">
      <c r="B41" s="2" t="s">
        <v>92</v>
      </c>
      <c r="H41" s="2" t="s">
        <v>50</v>
      </c>
      <c r="J41" s="4">
        <f t="shared" si="0"/>
        <v>105.4225352112676</v>
      </c>
      <c r="L41" s="40">
        <v>0</v>
      </c>
      <c r="M41" s="40">
        <v>0</v>
      </c>
      <c r="N41" s="40">
        <v>28</v>
      </c>
      <c r="O41" s="40">
        <v>27</v>
      </c>
      <c r="P41" s="40">
        <v>0</v>
      </c>
      <c r="Q41" s="40">
        <v>50.422535211267601</v>
      </c>
      <c r="R41" s="40">
        <v>0</v>
      </c>
      <c r="S41" s="40">
        <v>0</v>
      </c>
      <c r="U41" s="67"/>
      <c r="W41" s="67"/>
      <c r="Y41" s="67"/>
      <c r="Z41" s="67"/>
      <c r="AA41" s="67"/>
      <c r="AC41" s="67"/>
    </row>
    <row r="42" spans="2:29">
      <c r="B42" s="2" t="s">
        <v>93</v>
      </c>
      <c r="H42" s="2" t="s">
        <v>50</v>
      </c>
      <c r="J42" s="4">
        <f t="shared" si="0"/>
        <v>98.090909090909093</v>
      </c>
      <c r="L42" s="40">
        <v>0</v>
      </c>
      <c r="M42" s="40">
        <v>0</v>
      </c>
      <c r="N42" s="40">
        <v>22</v>
      </c>
      <c r="O42" s="40">
        <v>23</v>
      </c>
      <c r="P42" s="40">
        <v>0</v>
      </c>
      <c r="Q42" s="40">
        <v>44.090909090909086</v>
      </c>
      <c r="R42" s="40">
        <v>9</v>
      </c>
      <c r="S42" s="40">
        <v>0</v>
      </c>
      <c r="U42" s="67"/>
      <c r="W42" s="67"/>
      <c r="Y42" s="67"/>
      <c r="Z42" s="67"/>
      <c r="AA42" s="67"/>
      <c r="AC42" s="67"/>
    </row>
    <row r="44" spans="2:29">
      <c r="B44" s="10" t="s">
        <v>80</v>
      </c>
    </row>
    <row r="45" spans="2:29">
      <c r="B45" s="2" t="s">
        <v>84</v>
      </c>
      <c r="H45" s="2" t="s">
        <v>50</v>
      </c>
      <c r="J45" s="4">
        <f t="shared" ref="J45:J54" si="1">SUM(L45:S45)</f>
        <v>76.632566358377687</v>
      </c>
      <c r="L45" s="40">
        <v>0</v>
      </c>
      <c r="M45" s="40">
        <v>2</v>
      </c>
      <c r="N45" s="83">
        <v>59.632566358377687</v>
      </c>
      <c r="O45" s="40">
        <v>9</v>
      </c>
      <c r="P45" s="40">
        <v>2</v>
      </c>
      <c r="Q45" s="40">
        <v>0</v>
      </c>
      <c r="R45" s="40">
        <v>1</v>
      </c>
      <c r="S45" s="40">
        <v>3</v>
      </c>
      <c r="U45" s="67"/>
      <c r="W45" s="67"/>
      <c r="Y45" s="67"/>
      <c r="Z45" s="67"/>
      <c r="AA45" s="67"/>
      <c r="AC45" s="67"/>
    </row>
    <row r="46" spans="2:29">
      <c r="B46" s="2" t="s">
        <v>85</v>
      </c>
      <c r="H46" s="2" t="s">
        <v>50</v>
      </c>
      <c r="J46" s="4">
        <f t="shared" si="1"/>
        <v>57.361485984306249</v>
      </c>
      <c r="L46" s="40">
        <v>4</v>
      </c>
      <c r="M46" s="40">
        <v>22</v>
      </c>
      <c r="N46" s="83">
        <v>0.3614859843062489</v>
      </c>
      <c r="O46" s="40">
        <v>10</v>
      </c>
      <c r="P46" s="40">
        <v>8</v>
      </c>
      <c r="Q46" s="40">
        <v>0</v>
      </c>
      <c r="R46" s="40">
        <v>3</v>
      </c>
      <c r="S46" s="40">
        <v>10</v>
      </c>
      <c r="U46" s="67"/>
      <c r="W46" s="67"/>
      <c r="Y46" s="67"/>
      <c r="Z46" s="67"/>
      <c r="AA46" s="67"/>
      <c r="AC46" s="67"/>
    </row>
    <row r="47" spans="2:29">
      <c r="B47" s="2" t="s">
        <v>86</v>
      </c>
      <c r="H47" s="2" t="s">
        <v>50</v>
      </c>
      <c r="J47" s="4">
        <f t="shared" si="1"/>
        <v>78.766232760510135</v>
      </c>
      <c r="L47" s="40">
        <v>4</v>
      </c>
      <c r="M47" s="40">
        <v>10</v>
      </c>
      <c r="N47" s="83">
        <v>0.26623276051013572</v>
      </c>
      <c r="O47" s="40">
        <v>4</v>
      </c>
      <c r="P47" s="40">
        <v>13</v>
      </c>
      <c r="Q47" s="40">
        <v>0</v>
      </c>
      <c r="R47" s="40">
        <v>28.5</v>
      </c>
      <c r="S47" s="40">
        <v>19</v>
      </c>
      <c r="U47" s="67"/>
      <c r="W47" s="67"/>
      <c r="Y47" s="67"/>
      <c r="Z47" s="67"/>
      <c r="AA47" s="67"/>
      <c r="AC47" s="67"/>
    </row>
    <row r="48" spans="2:29">
      <c r="B48" s="2" t="s">
        <v>87</v>
      </c>
      <c r="H48" s="2" t="s">
        <v>50</v>
      </c>
      <c r="J48" s="4">
        <f t="shared" si="1"/>
        <v>173.44507068818734</v>
      </c>
      <c r="L48" s="40">
        <v>21</v>
      </c>
      <c r="M48" s="40">
        <v>36</v>
      </c>
      <c r="N48" s="83">
        <v>0.4450706881873383</v>
      </c>
      <c r="O48" s="40">
        <v>22</v>
      </c>
      <c r="P48" s="40">
        <v>24</v>
      </c>
      <c r="Q48" s="40">
        <v>0</v>
      </c>
      <c r="R48" s="40">
        <v>36</v>
      </c>
      <c r="S48" s="40">
        <v>34</v>
      </c>
      <c r="U48" s="67"/>
      <c r="W48" s="67"/>
      <c r="Y48" s="67"/>
      <c r="Z48" s="67"/>
      <c r="AA48" s="67"/>
      <c r="AC48" s="67"/>
    </row>
    <row r="49" spans="2:29">
      <c r="B49" s="2" t="s">
        <v>88</v>
      </c>
      <c r="H49" s="2" t="s">
        <v>50</v>
      </c>
      <c r="J49" s="4">
        <f t="shared" si="1"/>
        <v>203.43129875406635</v>
      </c>
      <c r="L49" s="40">
        <v>17</v>
      </c>
      <c r="M49" s="40">
        <v>33</v>
      </c>
      <c r="N49" s="83">
        <v>1.4312987540663431</v>
      </c>
      <c r="O49" s="40">
        <v>25</v>
      </c>
      <c r="P49" s="40">
        <v>20</v>
      </c>
      <c r="Q49" s="40">
        <v>0</v>
      </c>
      <c r="R49" s="40">
        <v>37</v>
      </c>
      <c r="S49" s="40">
        <v>70</v>
      </c>
      <c r="U49" s="67"/>
      <c r="W49" s="67"/>
      <c r="Y49" s="67"/>
      <c r="Z49" s="67"/>
      <c r="AA49" s="67"/>
      <c r="AC49" s="67"/>
    </row>
    <row r="50" spans="2:29">
      <c r="B50" s="2" t="s">
        <v>89</v>
      </c>
      <c r="H50" s="2" t="s">
        <v>50</v>
      </c>
      <c r="J50" s="4">
        <f t="shared" si="1"/>
        <v>234.06352660872844</v>
      </c>
      <c r="L50" s="40">
        <v>8</v>
      </c>
      <c r="M50" s="40">
        <v>18</v>
      </c>
      <c r="N50" s="83">
        <v>85.063526608728438</v>
      </c>
      <c r="O50" s="40">
        <v>45</v>
      </c>
      <c r="P50" s="40">
        <v>8</v>
      </c>
      <c r="Q50" s="40">
        <v>0</v>
      </c>
      <c r="R50" s="40">
        <v>0</v>
      </c>
      <c r="S50" s="40">
        <v>70</v>
      </c>
      <c r="U50" s="67"/>
      <c r="W50" s="67"/>
      <c r="Y50" s="67"/>
      <c r="Z50" s="67"/>
      <c r="AA50" s="67"/>
      <c r="AC50" s="67"/>
    </row>
    <row r="51" spans="2:29">
      <c r="B51" s="2" t="s">
        <v>90</v>
      </c>
      <c r="H51" s="2" t="s">
        <v>50</v>
      </c>
      <c r="J51" s="4">
        <f t="shared" si="1"/>
        <v>101.75263868052505</v>
      </c>
      <c r="L51" s="40">
        <v>3</v>
      </c>
      <c r="M51" s="40">
        <v>2</v>
      </c>
      <c r="N51" s="83">
        <v>0.75263868052505556</v>
      </c>
      <c r="O51" s="40">
        <v>42</v>
      </c>
      <c r="P51" s="40">
        <v>6</v>
      </c>
      <c r="Q51" s="40">
        <v>0</v>
      </c>
      <c r="R51" s="40">
        <v>0</v>
      </c>
      <c r="S51" s="40">
        <v>48</v>
      </c>
      <c r="U51" s="67"/>
      <c r="W51" s="67"/>
      <c r="Y51" s="67"/>
      <c r="Z51" s="67"/>
      <c r="AA51" s="67"/>
      <c r="AC51" s="67"/>
    </row>
    <row r="52" spans="2:29">
      <c r="B52" s="2" t="s">
        <v>91</v>
      </c>
      <c r="H52" s="2" t="s">
        <v>50</v>
      </c>
      <c r="J52" s="4">
        <f t="shared" si="1"/>
        <v>150.0680613672715</v>
      </c>
      <c r="L52" s="40">
        <v>0</v>
      </c>
      <c r="M52" s="40">
        <v>2</v>
      </c>
      <c r="N52" s="83">
        <v>78.318061367271497</v>
      </c>
      <c r="O52" s="40">
        <v>20</v>
      </c>
      <c r="P52" s="40">
        <v>5</v>
      </c>
      <c r="Q52" s="40">
        <v>0</v>
      </c>
      <c r="R52" s="40">
        <v>27.75</v>
      </c>
      <c r="S52" s="40">
        <v>17</v>
      </c>
      <c r="U52" s="67"/>
      <c r="W52" s="67"/>
      <c r="Y52" s="67"/>
      <c r="Z52" s="67"/>
      <c r="AA52" s="67"/>
      <c r="AC52" s="67"/>
    </row>
    <row r="53" spans="2:29">
      <c r="B53" s="2" t="s">
        <v>92</v>
      </c>
      <c r="H53" s="2" t="s">
        <v>50</v>
      </c>
      <c r="J53" s="4">
        <f t="shared" si="1"/>
        <v>28.619227888926901</v>
      </c>
      <c r="L53" s="40">
        <v>0</v>
      </c>
      <c r="M53" s="40">
        <v>0</v>
      </c>
      <c r="N53" s="83">
        <v>0.61922788892690162</v>
      </c>
      <c r="O53" s="40">
        <v>10</v>
      </c>
      <c r="P53" s="40">
        <v>5</v>
      </c>
      <c r="Q53" s="40">
        <v>0</v>
      </c>
      <c r="R53" s="40">
        <v>0</v>
      </c>
      <c r="S53" s="40">
        <v>13</v>
      </c>
      <c r="U53" s="67"/>
      <c r="W53" s="67"/>
      <c r="Y53" s="67"/>
      <c r="Z53" s="67"/>
      <c r="AA53" s="67"/>
      <c r="AC53" s="67"/>
    </row>
    <row r="54" spans="2:29">
      <c r="B54" s="2" t="s">
        <v>93</v>
      </c>
      <c r="H54" s="2" t="s">
        <v>50</v>
      </c>
      <c r="J54" s="4">
        <f t="shared" si="1"/>
        <v>131.02821487603308</v>
      </c>
      <c r="L54" s="40">
        <v>0</v>
      </c>
      <c r="M54" s="40">
        <v>0</v>
      </c>
      <c r="N54" s="83">
        <v>33.778214876033061</v>
      </c>
      <c r="O54" s="40">
        <v>10</v>
      </c>
      <c r="P54" s="40">
        <v>3</v>
      </c>
      <c r="Q54" s="40">
        <v>0</v>
      </c>
      <c r="R54" s="40">
        <v>79.25</v>
      </c>
      <c r="S54" s="40">
        <v>5</v>
      </c>
      <c r="U54" s="67"/>
      <c r="W54" s="67"/>
      <c r="Y54" s="67"/>
      <c r="Z54" s="67"/>
      <c r="AA54" s="67"/>
      <c r="AC54" s="67"/>
    </row>
    <row r="57" spans="2:29">
      <c r="B57" s="10" t="s">
        <v>94</v>
      </c>
    </row>
    <row r="59" spans="2:29">
      <c r="B59" s="10" t="s">
        <v>75</v>
      </c>
    </row>
    <row r="60" spans="2:29">
      <c r="B60" s="2" t="s">
        <v>76</v>
      </c>
      <c r="H60" s="2" t="s">
        <v>50</v>
      </c>
      <c r="J60" s="4">
        <f>SUM(L60:S60)</f>
        <v>44901.529936338906</v>
      </c>
      <c r="L60" s="40">
        <v>802</v>
      </c>
      <c r="M60" s="40">
        <v>1909</v>
      </c>
      <c r="N60" s="40">
        <v>11591</v>
      </c>
      <c r="O60" s="40">
        <v>15685</v>
      </c>
      <c r="P60" s="40">
        <v>526</v>
      </c>
      <c r="Q60" s="40">
        <v>9961.5299363389022</v>
      </c>
      <c r="R60" s="40">
        <v>635</v>
      </c>
      <c r="S60" s="40">
        <v>3792</v>
      </c>
      <c r="U60" s="67"/>
      <c r="W60" s="67"/>
      <c r="Y60" s="67"/>
      <c r="Z60" s="67"/>
      <c r="AA60" s="67"/>
      <c r="AC60" s="67"/>
    </row>
    <row r="61" spans="2:29">
      <c r="B61" s="2" t="s">
        <v>77</v>
      </c>
      <c r="H61" s="2" t="s">
        <v>50</v>
      </c>
      <c r="J61" s="4">
        <f>SUM(L61:S61)</f>
        <v>488.77014958405482</v>
      </c>
      <c r="L61" s="40">
        <v>3</v>
      </c>
      <c r="M61" s="40">
        <v>14</v>
      </c>
      <c r="N61" s="40">
        <v>147</v>
      </c>
      <c r="O61" s="40">
        <v>146</v>
      </c>
      <c r="P61" s="40">
        <v>4</v>
      </c>
      <c r="Q61" s="40">
        <v>120.77014958405479</v>
      </c>
      <c r="R61" s="40">
        <v>2</v>
      </c>
      <c r="S61" s="40">
        <v>52</v>
      </c>
      <c r="U61" s="67"/>
      <c r="W61" s="67"/>
      <c r="Y61" s="67"/>
      <c r="Z61" s="67"/>
      <c r="AA61" s="67"/>
      <c r="AC61" s="67"/>
    </row>
    <row r="62" spans="2:29">
      <c r="B62" s="2" t="s">
        <v>78</v>
      </c>
      <c r="H62" s="2" t="s">
        <v>50</v>
      </c>
      <c r="J62" s="4">
        <f>SUM(L62:S62)</f>
        <v>482.53137489747826</v>
      </c>
      <c r="L62" s="40">
        <v>10</v>
      </c>
      <c r="M62" s="40">
        <v>14</v>
      </c>
      <c r="N62" s="40">
        <v>166</v>
      </c>
      <c r="O62" s="40">
        <v>112</v>
      </c>
      <c r="P62" s="40">
        <v>12</v>
      </c>
      <c r="Q62" s="40">
        <v>134.53137489747829</v>
      </c>
      <c r="R62" s="40">
        <v>1</v>
      </c>
      <c r="S62" s="40">
        <v>33</v>
      </c>
      <c r="U62" s="67"/>
      <c r="W62" s="67"/>
      <c r="Y62" s="67"/>
      <c r="Z62" s="67"/>
      <c r="AA62" s="67"/>
      <c r="AC62" s="67"/>
    </row>
    <row r="63" spans="2:29">
      <c r="B63" s="2" t="s">
        <v>79</v>
      </c>
      <c r="H63" s="2" t="s">
        <v>50</v>
      </c>
      <c r="J63" s="4">
        <f>SUM(L63:S63)</f>
        <v>354.46123218045</v>
      </c>
      <c r="L63" s="40">
        <v>3</v>
      </c>
      <c r="M63" s="40">
        <v>5</v>
      </c>
      <c r="N63" s="40">
        <v>106</v>
      </c>
      <c r="O63" s="40">
        <v>121</v>
      </c>
      <c r="P63" s="40">
        <v>3</v>
      </c>
      <c r="Q63" s="40">
        <v>90.461232180449969</v>
      </c>
      <c r="R63" s="40">
        <v>1</v>
      </c>
      <c r="S63" s="40">
        <v>25</v>
      </c>
      <c r="U63" s="67"/>
      <c r="W63" s="67"/>
      <c r="Y63" s="67"/>
      <c r="Z63" s="67"/>
      <c r="AA63" s="67"/>
      <c r="AC63" s="67"/>
    </row>
    <row r="65" spans="2:29">
      <c r="B65" s="10" t="s">
        <v>80</v>
      </c>
    </row>
    <row r="66" spans="2:29">
      <c r="B66" s="2" t="s">
        <v>76</v>
      </c>
      <c r="H66" s="2" t="s">
        <v>50</v>
      </c>
      <c r="J66" s="4">
        <f>SUM(L66:S66)</f>
        <v>0</v>
      </c>
      <c r="L66" s="40">
        <v>0</v>
      </c>
      <c r="M66" s="40">
        <v>0</v>
      </c>
      <c r="N66" s="40">
        <v>0</v>
      </c>
      <c r="O66" s="40">
        <v>0</v>
      </c>
      <c r="P66" s="40">
        <v>0</v>
      </c>
      <c r="Q66" s="40">
        <v>0</v>
      </c>
      <c r="R66" s="40">
        <v>0</v>
      </c>
      <c r="S66" s="40">
        <v>0</v>
      </c>
      <c r="U66" s="67"/>
      <c r="W66" s="67"/>
      <c r="Y66" s="67"/>
      <c r="Z66" s="67"/>
      <c r="AA66" s="67"/>
      <c r="AC66" s="67"/>
    </row>
    <row r="67" spans="2:29">
      <c r="B67" s="2" t="s">
        <v>77</v>
      </c>
      <c r="H67" s="2" t="s">
        <v>50</v>
      </c>
      <c r="J67" s="4">
        <f>SUM(L67:S67)</f>
        <v>0</v>
      </c>
      <c r="L67" s="40">
        <v>0</v>
      </c>
      <c r="M67" s="40">
        <v>0</v>
      </c>
      <c r="N67" s="40">
        <v>0</v>
      </c>
      <c r="O67" s="40">
        <v>0</v>
      </c>
      <c r="P67" s="40">
        <v>0</v>
      </c>
      <c r="Q67" s="40">
        <v>0</v>
      </c>
      <c r="R67" s="40">
        <v>0</v>
      </c>
      <c r="S67" s="40">
        <v>0</v>
      </c>
      <c r="U67" s="67"/>
      <c r="W67" s="67"/>
      <c r="Y67" s="67"/>
      <c r="Z67" s="67"/>
      <c r="AA67" s="67"/>
      <c r="AC67" s="67"/>
    </row>
    <row r="68" spans="2:29">
      <c r="B68" s="2" t="s">
        <v>78</v>
      </c>
      <c r="H68" s="2" t="s">
        <v>50</v>
      </c>
      <c r="J68" s="4">
        <f>SUM(L68:S68)</f>
        <v>1</v>
      </c>
      <c r="L68" s="40">
        <v>0</v>
      </c>
      <c r="M68" s="40">
        <v>0</v>
      </c>
      <c r="N68" s="40">
        <v>0</v>
      </c>
      <c r="O68" s="40">
        <v>0</v>
      </c>
      <c r="P68" s="40">
        <v>0</v>
      </c>
      <c r="Q68" s="40">
        <v>0</v>
      </c>
      <c r="R68" s="40">
        <v>0</v>
      </c>
      <c r="S68" s="40">
        <v>1</v>
      </c>
      <c r="U68" s="67"/>
      <c r="W68" s="67"/>
      <c r="Y68" s="67"/>
      <c r="Z68" s="67"/>
      <c r="AA68" s="67"/>
      <c r="AC68" s="67"/>
    </row>
    <row r="69" spans="2:29">
      <c r="B69" s="2" t="s">
        <v>79</v>
      </c>
      <c r="H69" s="2" t="s">
        <v>50</v>
      </c>
      <c r="J69" s="4">
        <f>SUM(L69:S69)</f>
        <v>0</v>
      </c>
      <c r="L69" s="40">
        <v>0</v>
      </c>
      <c r="M69" s="40">
        <v>0</v>
      </c>
      <c r="N69" s="40">
        <v>0</v>
      </c>
      <c r="O69" s="40">
        <v>0</v>
      </c>
      <c r="P69" s="40">
        <v>0</v>
      </c>
      <c r="Q69" s="40">
        <v>0</v>
      </c>
      <c r="R69" s="40">
        <v>0</v>
      </c>
      <c r="S69" s="40">
        <v>0</v>
      </c>
      <c r="U69" s="67"/>
      <c r="W69" s="67"/>
      <c r="Y69" s="67"/>
      <c r="Z69" s="67"/>
      <c r="AA69" s="67"/>
      <c r="AC69" s="67"/>
    </row>
    <row r="73" spans="2:29">
      <c r="B73" s="10" t="s">
        <v>95</v>
      </c>
    </row>
    <row r="75" spans="2:29">
      <c r="B75" s="10" t="s">
        <v>75</v>
      </c>
    </row>
    <row r="76" spans="2:29">
      <c r="B76" s="2" t="s">
        <v>76</v>
      </c>
      <c r="H76" s="2" t="s">
        <v>50</v>
      </c>
      <c r="J76" s="4">
        <f>SUM(L76:S76)</f>
        <v>55801</v>
      </c>
      <c r="L76" s="40">
        <v>1844</v>
      </c>
      <c r="M76" s="40">
        <v>1473</v>
      </c>
      <c r="N76" s="40">
        <v>22277</v>
      </c>
      <c r="O76" s="40">
        <v>17564</v>
      </c>
      <c r="P76" s="40">
        <v>1802</v>
      </c>
      <c r="Q76" s="40">
        <v>6810</v>
      </c>
      <c r="R76" s="40">
        <v>455</v>
      </c>
      <c r="S76" s="40">
        <v>3576</v>
      </c>
      <c r="U76" s="67"/>
      <c r="W76" s="67"/>
      <c r="Y76" s="67"/>
      <c r="Z76" s="67"/>
      <c r="AA76" s="67"/>
      <c r="AC76" s="67"/>
    </row>
    <row r="77" spans="2:29">
      <c r="B77" s="2" t="s">
        <v>77</v>
      </c>
      <c r="H77" s="2" t="s">
        <v>50</v>
      </c>
      <c r="J77" s="4">
        <f>SUM(L77:S77)</f>
        <v>14557</v>
      </c>
      <c r="L77" s="40">
        <v>92</v>
      </c>
      <c r="M77" s="40">
        <v>406</v>
      </c>
      <c r="N77" s="40">
        <v>8288</v>
      </c>
      <c r="O77" s="40">
        <v>3270</v>
      </c>
      <c r="P77" s="40">
        <v>5</v>
      </c>
      <c r="Q77" s="40">
        <v>1650</v>
      </c>
      <c r="R77" s="40">
        <v>0</v>
      </c>
      <c r="S77" s="40">
        <v>846</v>
      </c>
      <c r="U77" s="67"/>
      <c r="W77" s="67"/>
      <c r="Y77" s="67"/>
      <c r="Z77" s="67"/>
      <c r="AA77" s="67"/>
      <c r="AC77" s="67"/>
    </row>
    <row r="78" spans="2:29">
      <c r="B78" s="2" t="s">
        <v>78</v>
      </c>
      <c r="H78" s="2" t="s">
        <v>50</v>
      </c>
      <c r="J78" s="4">
        <f>SUM(L78:S78)</f>
        <v>5875</v>
      </c>
      <c r="L78" s="40">
        <v>217</v>
      </c>
      <c r="M78" s="40">
        <v>177</v>
      </c>
      <c r="N78" s="40">
        <v>68</v>
      </c>
      <c r="O78" s="40">
        <v>2509</v>
      </c>
      <c r="P78" s="40">
        <v>265</v>
      </c>
      <c r="Q78" s="40">
        <v>2099</v>
      </c>
      <c r="R78" s="40">
        <v>5</v>
      </c>
      <c r="S78" s="40">
        <v>535</v>
      </c>
      <c r="U78" s="67"/>
      <c r="W78" s="67"/>
      <c r="Y78" s="67"/>
      <c r="Z78" s="67"/>
      <c r="AA78" s="67"/>
      <c r="AC78" s="67"/>
    </row>
    <row r="79" spans="2:29">
      <c r="B79" s="2" t="s">
        <v>79</v>
      </c>
      <c r="H79" s="2" t="s">
        <v>50</v>
      </c>
      <c r="J79" s="4">
        <f>SUM(L79:S79)</f>
        <v>5616</v>
      </c>
      <c r="L79" s="40">
        <v>227</v>
      </c>
      <c r="M79" s="40">
        <v>86</v>
      </c>
      <c r="N79" s="40">
        <v>7</v>
      </c>
      <c r="O79" s="40">
        <v>3518</v>
      </c>
      <c r="P79" s="40">
        <v>201</v>
      </c>
      <c r="Q79" s="40">
        <v>1117</v>
      </c>
      <c r="R79" s="40">
        <v>95</v>
      </c>
      <c r="S79" s="40">
        <v>365</v>
      </c>
      <c r="U79" s="67"/>
      <c r="W79" s="67"/>
      <c r="Y79" s="67"/>
      <c r="Z79" s="67"/>
      <c r="AA79" s="67"/>
      <c r="AC79" s="67"/>
    </row>
    <row r="81" spans="2:29">
      <c r="B81" s="10" t="s">
        <v>80</v>
      </c>
    </row>
    <row r="82" spans="2:29">
      <c r="B82" s="2" t="s">
        <v>76</v>
      </c>
      <c r="H82" s="2" t="s">
        <v>50</v>
      </c>
      <c r="J82" s="4">
        <f>SUM(L82:S82)</f>
        <v>0</v>
      </c>
      <c r="L82" s="40">
        <v>0</v>
      </c>
      <c r="M82" s="40">
        <v>0</v>
      </c>
      <c r="N82" s="40">
        <v>0</v>
      </c>
      <c r="O82" s="40">
        <v>0</v>
      </c>
      <c r="P82" s="40">
        <v>0</v>
      </c>
      <c r="Q82" s="40">
        <v>0</v>
      </c>
      <c r="R82" s="40">
        <v>0</v>
      </c>
      <c r="S82" s="40">
        <v>0</v>
      </c>
      <c r="U82" s="67"/>
      <c r="W82" s="67"/>
      <c r="Y82" s="67"/>
      <c r="Z82" s="67"/>
      <c r="AA82" s="67"/>
      <c r="AC82" s="67"/>
    </row>
    <row r="83" spans="2:29">
      <c r="B83" s="2" t="s">
        <v>77</v>
      </c>
      <c r="H83" s="2" t="s">
        <v>50</v>
      </c>
      <c r="J83" s="4">
        <f>SUM(L83:S83)</f>
        <v>0</v>
      </c>
      <c r="L83" s="40">
        <v>0</v>
      </c>
      <c r="M83" s="40">
        <v>0</v>
      </c>
      <c r="N83" s="40">
        <v>0</v>
      </c>
      <c r="O83" s="40">
        <v>0</v>
      </c>
      <c r="P83" s="40">
        <v>0</v>
      </c>
      <c r="Q83" s="40">
        <v>0</v>
      </c>
      <c r="R83" s="40">
        <v>0</v>
      </c>
      <c r="S83" s="40">
        <v>0</v>
      </c>
      <c r="U83" s="67"/>
      <c r="W83" s="67"/>
      <c r="Y83" s="67"/>
      <c r="Z83" s="67"/>
      <c r="AA83" s="67"/>
      <c r="AC83" s="67"/>
    </row>
    <row r="84" spans="2:29">
      <c r="B84" s="2" t="s">
        <v>78</v>
      </c>
      <c r="H84" s="2" t="s">
        <v>50</v>
      </c>
      <c r="J84" s="4">
        <f>SUM(L84:S84)</f>
        <v>0</v>
      </c>
      <c r="L84" s="40">
        <v>0</v>
      </c>
      <c r="M84" s="40">
        <v>0</v>
      </c>
      <c r="N84" s="40">
        <v>0</v>
      </c>
      <c r="O84" s="40">
        <v>0</v>
      </c>
      <c r="P84" s="40">
        <v>0</v>
      </c>
      <c r="Q84" s="40">
        <v>0</v>
      </c>
      <c r="R84" s="40">
        <v>0</v>
      </c>
      <c r="S84" s="40">
        <v>0</v>
      </c>
      <c r="U84" s="67"/>
      <c r="W84" s="67"/>
      <c r="Y84" s="67"/>
      <c r="Z84" s="67"/>
      <c r="AA84" s="67"/>
      <c r="AC84" s="67"/>
    </row>
    <row r="85" spans="2:29">
      <c r="B85" s="2" t="s">
        <v>79</v>
      </c>
      <c r="H85" s="2" t="s">
        <v>50</v>
      </c>
      <c r="J85" s="4">
        <f>SUM(L85:S85)</f>
        <v>0</v>
      </c>
      <c r="L85" s="40">
        <v>0</v>
      </c>
      <c r="M85" s="40">
        <v>0</v>
      </c>
      <c r="N85" s="40">
        <v>0</v>
      </c>
      <c r="O85" s="40">
        <v>0</v>
      </c>
      <c r="P85" s="40">
        <v>0</v>
      </c>
      <c r="Q85" s="40">
        <v>0</v>
      </c>
      <c r="R85" s="40">
        <v>0</v>
      </c>
      <c r="S85" s="40">
        <v>0</v>
      </c>
      <c r="U85" s="67"/>
      <c r="W85" s="67"/>
      <c r="Y85" s="67"/>
      <c r="Z85" s="67"/>
      <c r="AA85" s="67"/>
      <c r="AC85" s="67"/>
    </row>
    <row r="89" spans="2:29">
      <c r="B89" s="10" t="s">
        <v>96</v>
      </c>
    </row>
    <row r="91" spans="2:29">
      <c r="B91" s="10" t="s">
        <v>75</v>
      </c>
    </row>
    <row r="92" spans="2:29">
      <c r="B92" s="2" t="s">
        <v>84</v>
      </c>
      <c r="H92" s="2" t="s">
        <v>50</v>
      </c>
      <c r="J92" s="4">
        <f t="shared" ref="J92:J101" si="2">SUM(L92:S92)</f>
        <v>99.804572355945226</v>
      </c>
      <c r="L92" s="40">
        <v>2</v>
      </c>
      <c r="M92" s="40">
        <v>4</v>
      </c>
      <c r="N92" s="40">
        <v>43</v>
      </c>
      <c r="O92" s="40">
        <v>0</v>
      </c>
      <c r="P92" s="40">
        <v>0</v>
      </c>
      <c r="Q92" s="40">
        <v>45.804572355945218</v>
      </c>
      <c r="R92" s="40">
        <v>1</v>
      </c>
      <c r="S92" s="40">
        <v>4</v>
      </c>
      <c r="U92" s="67"/>
      <c r="W92" s="67"/>
      <c r="Y92" s="67"/>
      <c r="Z92" s="67"/>
      <c r="AA92" s="67"/>
      <c r="AC92" s="67"/>
    </row>
    <row r="93" spans="2:29">
      <c r="B93" s="2" t="s">
        <v>85</v>
      </c>
      <c r="H93" s="2" t="s">
        <v>50</v>
      </c>
      <c r="J93" s="4">
        <f t="shared" si="2"/>
        <v>171.34703687696799</v>
      </c>
      <c r="L93" s="40">
        <v>0</v>
      </c>
      <c r="M93" s="40">
        <v>0</v>
      </c>
      <c r="N93" s="40">
        <v>69</v>
      </c>
      <c r="O93" s="40">
        <v>41</v>
      </c>
      <c r="P93" s="40">
        <v>4</v>
      </c>
      <c r="Q93" s="40">
        <v>48.347036876967991</v>
      </c>
      <c r="R93" s="40">
        <v>1</v>
      </c>
      <c r="S93" s="40">
        <v>8</v>
      </c>
      <c r="U93" s="67"/>
      <c r="W93" s="67"/>
      <c r="Y93" s="67"/>
      <c r="Z93" s="67"/>
      <c r="AA93" s="67"/>
      <c r="AC93" s="67"/>
    </row>
    <row r="94" spans="2:29">
      <c r="B94" s="2" t="s">
        <v>86</v>
      </c>
      <c r="H94" s="2" t="s">
        <v>50</v>
      </c>
      <c r="J94" s="4">
        <f t="shared" si="2"/>
        <v>69.163322366970377</v>
      </c>
      <c r="L94" s="40">
        <v>1</v>
      </c>
      <c r="M94" s="40">
        <v>0</v>
      </c>
      <c r="N94" s="40">
        <v>36</v>
      </c>
      <c r="O94" s="40">
        <v>10</v>
      </c>
      <c r="P94" s="40">
        <v>0</v>
      </c>
      <c r="Q94" s="40">
        <v>18.163322366970373</v>
      </c>
      <c r="R94" s="40">
        <v>1</v>
      </c>
      <c r="S94" s="40">
        <v>3</v>
      </c>
      <c r="U94" s="67"/>
      <c r="W94" s="67"/>
      <c r="Y94" s="67"/>
      <c r="Z94" s="67"/>
      <c r="AA94" s="67"/>
      <c r="AC94" s="67"/>
    </row>
    <row r="95" spans="2:29">
      <c r="B95" s="2" t="s">
        <v>87</v>
      </c>
      <c r="H95" s="2" t="s">
        <v>50</v>
      </c>
      <c r="J95" s="4">
        <f t="shared" si="2"/>
        <v>28</v>
      </c>
      <c r="L95" s="40">
        <v>0</v>
      </c>
      <c r="M95" s="40">
        <v>0</v>
      </c>
      <c r="N95" s="40">
        <v>24</v>
      </c>
      <c r="O95" s="40">
        <v>3</v>
      </c>
      <c r="P95" s="40">
        <v>0</v>
      </c>
      <c r="Q95" s="40">
        <v>1</v>
      </c>
      <c r="R95" s="40">
        <v>0</v>
      </c>
      <c r="S95" s="40">
        <v>0</v>
      </c>
      <c r="U95" s="67"/>
      <c r="W95" s="67"/>
      <c r="Y95" s="67"/>
      <c r="Z95" s="67"/>
      <c r="AA95" s="67"/>
      <c r="AC95" s="67"/>
    </row>
    <row r="96" spans="2:29">
      <c r="B96" s="2" t="s">
        <v>88</v>
      </c>
      <c r="H96" s="2" t="s">
        <v>50</v>
      </c>
      <c r="J96" s="4">
        <f t="shared" si="2"/>
        <v>11.49988974836166</v>
      </c>
      <c r="L96" s="40">
        <v>0</v>
      </c>
      <c r="M96" s="40">
        <v>1</v>
      </c>
      <c r="N96" s="40">
        <v>6</v>
      </c>
      <c r="O96" s="40">
        <v>4</v>
      </c>
      <c r="P96" s="40">
        <v>0</v>
      </c>
      <c r="Q96" s="40">
        <v>0.49988974836166067</v>
      </c>
      <c r="R96" s="40">
        <v>0</v>
      </c>
      <c r="S96" s="40">
        <v>0</v>
      </c>
      <c r="U96" s="67"/>
      <c r="W96" s="67"/>
      <c r="Y96" s="67"/>
      <c r="Z96" s="67"/>
      <c r="AA96" s="67"/>
      <c r="AC96" s="67"/>
    </row>
    <row r="97" spans="2:29">
      <c r="B97" s="2" t="s">
        <v>89</v>
      </c>
      <c r="H97" s="2" t="s">
        <v>50</v>
      </c>
      <c r="J97" s="4">
        <f t="shared" si="2"/>
        <v>0</v>
      </c>
      <c r="L97" s="40">
        <v>0</v>
      </c>
      <c r="M97" s="40">
        <v>0</v>
      </c>
      <c r="N97" s="40">
        <v>2</v>
      </c>
      <c r="O97" s="40">
        <v>-4</v>
      </c>
      <c r="P97" s="40">
        <v>0</v>
      </c>
      <c r="Q97" s="40">
        <v>0</v>
      </c>
      <c r="R97" s="40">
        <v>2</v>
      </c>
      <c r="S97" s="40">
        <v>0</v>
      </c>
      <c r="U97" s="67"/>
      <c r="W97" s="67"/>
      <c r="Y97" s="67"/>
      <c r="Z97" s="67"/>
      <c r="AA97" s="67"/>
      <c r="AC97" s="67"/>
    </row>
    <row r="98" spans="2:29">
      <c r="B98" s="2" t="s">
        <v>90</v>
      </c>
      <c r="H98" s="2" t="s">
        <v>50</v>
      </c>
      <c r="J98" s="4">
        <f t="shared" si="2"/>
        <v>0</v>
      </c>
      <c r="L98" s="40">
        <v>0</v>
      </c>
      <c r="M98" s="40">
        <v>0</v>
      </c>
      <c r="N98" s="40">
        <v>0</v>
      </c>
      <c r="O98" s="40">
        <v>0</v>
      </c>
      <c r="P98" s="40">
        <v>0</v>
      </c>
      <c r="Q98" s="40">
        <v>0</v>
      </c>
      <c r="R98" s="40">
        <v>0</v>
      </c>
      <c r="S98" s="40">
        <v>0</v>
      </c>
      <c r="U98" s="67"/>
      <c r="W98" s="67"/>
      <c r="Y98" s="67"/>
      <c r="Z98" s="67"/>
      <c r="AA98" s="67"/>
      <c r="AC98" s="67"/>
    </row>
    <row r="99" spans="2:29">
      <c r="B99" s="2" t="s">
        <v>91</v>
      </c>
      <c r="H99" s="2" t="s">
        <v>50</v>
      </c>
      <c r="J99" s="4">
        <f t="shared" si="2"/>
        <v>0</v>
      </c>
      <c r="L99" s="40">
        <v>0</v>
      </c>
      <c r="M99" s="40">
        <v>0</v>
      </c>
      <c r="N99" s="40">
        <v>0</v>
      </c>
      <c r="O99" s="40">
        <v>0</v>
      </c>
      <c r="P99" s="40">
        <v>0</v>
      </c>
      <c r="Q99" s="40">
        <v>0</v>
      </c>
      <c r="R99" s="40">
        <v>0</v>
      </c>
      <c r="S99" s="40">
        <v>0</v>
      </c>
      <c r="U99" s="67"/>
      <c r="W99" s="67"/>
      <c r="Y99" s="67"/>
      <c r="Z99" s="67"/>
      <c r="AA99" s="67"/>
      <c r="AC99" s="67"/>
    </row>
    <row r="100" spans="2:29">
      <c r="B100" s="2" t="s">
        <v>92</v>
      </c>
      <c r="H100" s="2" t="s">
        <v>50</v>
      </c>
      <c r="J100" s="4">
        <f t="shared" si="2"/>
        <v>0</v>
      </c>
      <c r="L100" s="40">
        <v>0</v>
      </c>
      <c r="M100" s="40">
        <v>0</v>
      </c>
      <c r="N100" s="40">
        <v>0</v>
      </c>
      <c r="O100" s="40">
        <v>0</v>
      </c>
      <c r="P100" s="40">
        <v>0</v>
      </c>
      <c r="Q100" s="40">
        <v>0</v>
      </c>
      <c r="R100" s="40">
        <v>0</v>
      </c>
      <c r="S100" s="40">
        <v>0</v>
      </c>
      <c r="U100" s="67"/>
      <c r="W100" s="67"/>
      <c r="Y100" s="67"/>
      <c r="Z100" s="67"/>
      <c r="AA100" s="67"/>
      <c r="AC100" s="67"/>
    </row>
    <row r="101" spans="2:29">
      <c r="B101" s="2" t="s">
        <v>93</v>
      </c>
      <c r="H101" s="2" t="s">
        <v>50</v>
      </c>
      <c r="J101" s="4">
        <f t="shared" si="2"/>
        <v>0</v>
      </c>
      <c r="L101" s="40">
        <v>0</v>
      </c>
      <c r="M101" s="40">
        <v>0</v>
      </c>
      <c r="N101" s="40">
        <v>0</v>
      </c>
      <c r="O101" s="40">
        <v>0</v>
      </c>
      <c r="P101" s="40">
        <v>0</v>
      </c>
      <c r="Q101" s="40">
        <v>0</v>
      </c>
      <c r="R101" s="40">
        <v>0</v>
      </c>
      <c r="S101" s="40">
        <v>0</v>
      </c>
      <c r="U101" s="67"/>
      <c r="W101" s="67"/>
      <c r="Y101" s="67"/>
      <c r="Z101" s="67"/>
      <c r="AA101" s="67"/>
      <c r="AC101" s="67"/>
    </row>
    <row r="103" spans="2:29">
      <c r="B103" s="10" t="s">
        <v>80</v>
      </c>
    </row>
    <row r="104" spans="2:29">
      <c r="B104" s="2" t="s">
        <v>84</v>
      </c>
      <c r="H104" s="2" t="s">
        <v>50</v>
      </c>
      <c r="J104" s="4">
        <f t="shared" ref="J104:J113" si="3">SUM(L104:S104)</f>
        <v>5.9997754887129622</v>
      </c>
      <c r="L104" s="40">
        <v>0</v>
      </c>
      <c r="M104" s="40">
        <v>0</v>
      </c>
      <c r="N104" s="40">
        <v>0</v>
      </c>
      <c r="O104" s="40">
        <v>0</v>
      </c>
      <c r="P104" s="40">
        <v>0</v>
      </c>
      <c r="Q104" s="40">
        <v>5.9997754887129622</v>
      </c>
      <c r="R104" s="40">
        <v>0</v>
      </c>
      <c r="S104" s="40">
        <v>0</v>
      </c>
      <c r="U104" s="67"/>
      <c r="W104" s="67"/>
      <c r="Y104" s="67"/>
      <c r="Z104" s="67"/>
      <c r="AA104" s="67"/>
      <c r="AC104" s="67"/>
    </row>
    <row r="105" spans="2:29">
      <c r="B105" s="2" t="s">
        <v>85</v>
      </c>
      <c r="H105" s="2" t="s">
        <v>50</v>
      </c>
      <c r="J105" s="4">
        <f t="shared" si="3"/>
        <v>15.999550977425926</v>
      </c>
      <c r="L105" s="40">
        <v>0</v>
      </c>
      <c r="M105" s="40">
        <v>0</v>
      </c>
      <c r="N105" s="40">
        <v>11</v>
      </c>
      <c r="O105" s="40">
        <v>0</v>
      </c>
      <c r="P105" s="40">
        <v>0</v>
      </c>
      <c r="Q105" s="40">
        <v>4.9995509774259252</v>
      </c>
      <c r="R105" s="40">
        <v>0</v>
      </c>
      <c r="S105" s="40">
        <v>0</v>
      </c>
      <c r="U105" s="67"/>
      <c r="W105" s="67"/>
      <c r="Y105" s="67"/>
      <c r="Z105" s="67"/>
      <c r="AA105" s="67"/>
      <c r="AC105" s="67"/>
    </row>
    <row r="106" spans="2:29">
      <c r="B106" s="2" t="s">
        <v>86</v>
      </c>
      <c r="H106" s="2" t="s">
        <v>50</v>
      </c>
      <c r="J106" s="4">
        <f t="shared" si="3"/>
        <v>20.249057854420467</v>
      </c>
      <c r="L106" s="40">
        <v>0</v>
      </c>
      <c r="M106" s="40">
        <v>0</v>
      </c>
      <c r="N106" s="40">
        <v>5</v>
      </c>
      <c r="O106" s="40">
        <v>3</v>
      </c>
      <c r="P106" s="40">
        <v>0</v>
      </c>
      <c r="Q106" s="40">
        <v>12.249057854420467</v>
      </c>
      <c r="R106" s="40">
        <v>0</v>
      </c>
      <c r="S106" s="40">
        <v>0</v>
      </c>
      <c r="U106" s="67"/>
      <c r="W106" s="67"/>
      <c r="Y106" s="67"/>
      <c r="Z106" s="67"/>
      <c r="AA106" s="67"/>
      <c r="AC106" s="67"/>
    </row>
    <row r="107" spans="2:29">
      <c r="B107" s="2" t="s">
        <v>87</v>
      </c>
      <c r="H107" s="2" t="s">
        <v>50</v>
      </c>
      <c r="J107" s="4">
        <f t="shared" si="3"/>
        <v>30.03254879111363</v>
      </c>
      <c r="L107" s="40">
        <v>0</v>
      </c>
      <c r="M107" s="40">
        <v>0</v>
      </c>
      <c r="N107" s="40">
        <v>2</v>
      </c>
      <c r="O107" s="40">
        <v>2</v>
      </c>
      <c r="P107" s="40">
        <v>0</v>
      </c>
      <c r="Q107" s="40">
        <v>25.03254879111363</v>
      </c>
      <c r="R107" s="40">
        <v>0</v>
      </c>
      <c r="S107" s="40">
        <v>1</v>
      </c>
      <c r="U107" s="67"/>
      <c r="W107" s="67"/>
      <c r="Y107" s="67"/>
      <c r="Z107" s="67"/>
      <c r="AA107" s="67"/>
      <c r="AC107" s="67"/>
    </row>
    <row r="108" spans="2:29">
      <c r="B108" s="2" t="s">
        <v>88</v>
      </c>
      <c r="H108" s="2" t="s">
        <v>50</v>
      </c>
      <c r="J108" s="4">
        <f t="shared" si="3"/>
        <v>9.4407851480438119</v>
      </c>
      <c r="L108" s="40">
        <v>0</v>
      </c>
      <c r="M108" s="40">
        <v>0</v>
      </c>
      <c r="N108" s="40">
        <v>6</v>
      </c>
      <c r="O108" s="40">
        <v>1</v>
      </c>
      <c r="P108" s="40">
        <v>1</v>
      </c>
      <c r="Q108" s="40">
        <v>1.4407851480438119</v>
      </c>
      <c r="R108" s="40">
        <v>0</v>
      </c>
      <c r="S108" s="40">
        <v>0</v>
      </c>
      <c r="U108" s="67"/>
      <c r="W108" s="67"/>
      <c r="Y108" s="67"/>
      <c r="Z108" s="67"/>
      <c r="AA108" s="67"/>
      <c r="AC108" s="67"/>
    </row>
    <row r="109" spans="2:29">
      <c r="B109" s="2" t="s">
        <v>89</v>
      </c>
      <c r="H109" s="2" t="s">
        <v>50</v>
      </c>
      <c r="J109" s="4">
        <f t="shared" si="3"/>
        <v>10.764017255296061</v>
      </c>
      <c r="L109" s="40">
        <v>0</v>
      </c>
      <c r="M109" s="40">
        <v>0</v>
      </c>
      <c r="N109" s="40">
        <v>4</v>
      </c>
      <c r="O109" s="40">
        <v>5</v>
      </c>
      <c r="P109" s="40">
        <v>0</v>
      </c>
      <c r="Q109" s="40">
        <v>1.7640172552960609</v>
      </c>
      <c r="R109" s="40">
        <v>0</v>
      </c>
      <c r="S109" s="40">
        <v>0</v>
      </c>
      <c r="U109" s="67"/>
      <c r="W109" s="67"/>
      <c r="Y109" s="67"/>
      <c r="Z109" s="67"/>
      <c r="AA109" s="67"/>
      <c r="AC109" s="67"/>
    </row>
    <row r="110" spans="2:29">
      <c r="B110" s="2" t="s">
        <v>90</v>
      </c>
      <c r="H110" s="2" t="s">
        <v>50</v>
      </c>
      <c r="J110" s="4">
        <f t="shared" si="3"/>
        <v>3.2499437719124167</v>
      </c>
      <c r="L110" s="40">
        <v>0</v>
      </c>
      <c r="M110" s="40">
        <v>0</v>
      </c>
      <c r="N110" s="40">
        <v>0</v>
      </c>
      <c r="O110" s="40">
        <v>0</v>
      </c>
      <c r="P110" s="40">
        <v>1</v>
      </c>
      <c r="Q110" s="40">
        <v>0.24994377191241646</v>
      </c>
      <c r="R110" s="40">
        <v>0</v>
      </c>
      <c r="S110" s="40">
        <v>2</v>
      </c>
      <c r="U110" s="67"/>
      <c r="W110" s="67"/>
      <c r="Y110" s="67"/>
      <c r="Z110" s="67"/>
      <c r="AA110" s="67"/>
      <c r="AC110" s="67"/>
    </row>
    <row r="111" spans="2:29">
      <c r="B111" s="2" t="s">
        <v>91</v>
      </c>
      <c r="H111" s="2" t="s">
        <v>50</v>
      </c>
      <c r="J111" s="4">
        <f t="shared" si="3"/>
        <v>7.220502304249079</v>
      </c>
      <c r="L111" s="40">
        <v>0</v>
      </c>
      <c r="M111" s="40">
        <v>0</v>
      </c>
      <c r="N111" s="40">
        <v>2</v>
      </c>
      <c r="O111" s="40">
        <v>0</v>
      </c>
      <c r="P111" s="40">
        <v>0</v>
      </c>
      <c r="Q111" s="40">
        <v>4.220502304249079</v>
      </c>
      <c r="R111" s="40">
        <v>1</v>
      </c>
      <c r="S111" s="40">
        <v>0</v>
      </c>
      <c r="U111" s="67"/>
      <c r="W111" s="67"/>
      <c r="Y111" s="67"/>
      <c r="Z111" s="67"/>
      <c r="AA111" s="67"/>
      <c r="AC111" s="67"/>
    </row>
    <row r="112" spans="2:29">
      <c r="B112" s="2" t="s">
        <v>92</v>
      </c>
      <c r="H112" s="2" t="s">
        <v>50</v>
      </c>
      <c r="J112" s="4">
        <f t="shared" si="3"/>
        <v>4</v>
      </c>
      <c r="L112" s="40">
        <v>0</v>
      </c>
      <c r="M112" s="40">
        <v>0</v>
      </c>
      <c r="N112" s="40">
        <v>4</v>
      </c>
      <c r="O112" s="40">
        <v>0</v>
      </c>
      <c r="P112" s="40">
        <v>0</v>
      </c>
      <c r="Q112" s="40">
        <v>0</v>
      </c>
      <c r="R112" s="40">
        <v>0</v>
      </c>
      <c r="S112" s="40">
        <v>0</v>
      </c>
      <c r="U112" s="67"/>
      <c r="W112" s="67"/>
      <c r="Y112" s="67"/>
      <c r="Z112" s="67"/>
      <c r="AA112" s="67"/>
      <c r="AC112" s="67"/>
    </row>
    <row r="113" spans="2:30">
      <c r="B113" s="2" t="s">
        <v>93</v>
      </c>
      <c r="H113" s="2" t="s">
        <v>50</v>
      </c>
      <c r="J113" s="4">
        <f t="shared" si="3"/>
        <v>0</v>
      </c>
      <c r="L113" s="40">
        <v>0</v>
      </c>
      <c r="M113" s="40">
        <v>0</v>
      </c>
      <c r="N113" s="40">
        <v>0</v>
      </c>
      <c r="O113" s="40">
        <v>0</v>
      </c>
      <c r="P113" s="40">
        <v>0</v>
      </c>
      <c r="Q113" s="40">
        <v>0</v>
      </c>
      <c r="R113" s="40">
        <v>0</v>
      </c>
      <c r="S113" s="40">
        <v>0</v>
      </c>
      <c r="U113" s="67"/>
      <c r="W113" s="67"/>
      <c r="Y113" s="67"/>
      <c r="Z113" s="67"/>
      <c r="AA113" s="67"/>
      <c r="AC113" s="67"/>
    </row>
    <row r="117" spans="2:30" s="5" customFormat="1" ht="12.75">
      <c r="B117" s="5" t="s">
        <v>97</v>
      </c>
      <c r="D117" s="5" t="s">
        <v>21</v>
      </c>
      <c r="H117" s="5" t="s">
        <v>0</v>
      </c>
      <c r="J117" s="13" t="s">
        <v>6</v>
      </c>
      <c r="K117" s="13"/>
      <c r="L117" s="44" t="s">
        <v>1</v>
      </c>
      <c r="M117" s="44" t="s">
        <v>225</v>
      </c>
      <c r="N117" s="44" t="s">
        <v>23</v>
      </c>
      <c r="O117" s="44" t="s">
        <v>24</v>
      </c>
      <c r="P117" s="44" t="s">
        <v>3</v>
      </c>
      <c r="Q117" s="44" t="s">
        <v>4</v>
      </c>
      <c r="R117" s="44" t="s">
        <v>5</v>
      </c>
      <c r="S117" s="44" t="s">
        <v>22</v>
      </c>
      <c r="T117" s="44"/>
      <c r="U117" s="44" t="s">
        <v>25</v>
      </c>
      <c r="V117" s="13"/>
      <c r="W117" s="44" t="s">
        <v>267</v>
      </c>
      <c r="X117" s="13"/>
      <c r="Y117" s="13" t="s">
        <v>233</v>
      </c>
      <c r="Z117" s="13" t="s">
        <v>234</v>
      </c>
      <c r="AA117" s="13" t="s">
        <v>235</v>
      </c>
      <c r="AB117" s="13"/>
      <c r="AC117" s="44" t="s">
        <v>272</v>
      </c>
    </row>
    <row r="119" spans="2:30">
      <c r="B119" s="10" t="s">
        <v>74</v>
      </c>
    </row>
    <row r="121" spans="2:30">
      <c r="B121" s="10" t="s">
        <v>75</v>
      </c>
    </row>
    <row r="122" spans="2:30">
      <c r="B122" s="2" t="s">
        <v>76</v>
      </c>
      <c r="H122" s="2" t="s">
        <v>50</v>
      </c>
      <c r="J122" s="4">
        <f>SUM(L122:S122)</f>
        <v>6919624.0516170226</v>
      </c>
      <c r="L122" s="40">
        <v>134813.53846153847</v>
      </c>
      <c r="M122" s="40">
        <v>184022.08333333334</v>
      </c>
      <c r="N122" s="40">
        <v>1995400.5618622988</v>
      </c>
      <c r="O122" s="40">
        <v>2196627.7751265373</v>
      </c>
      <c r="P122" s="40">
        <v>99826</v>
      </c>
      <c r="Q122" s="40">
        <v>1873559.4307115187</v>
      </c>
      <c r="R122" s="40">
        <v>49787.662121794659</v>
      </c>
      <c r="S122" s="40">
        <v>385587</v>
      </c>
      <c r="U122" s="40">
        <v>214271.02561833299</v>
      </c>
      <c r="W122" s="40">
        <v>385587</v>
      </c>
      <c r="Y122" s="67"/>
      <c r="Z122" s="67"/>
      <c r="AA122" s="67"/>
      <c r="AC122" s="67"/>
      <c r="AD122" s="38" t="s">
        <v>215</v>
      </c>
    </row>
    <row r="123" spans="2:30">
      <c r="B123" s="2" t="s">
        <v>77</v>
      </c>
      <c r="H123" s="2" t="s">
        <v>50</v>
      </c>
      <c r="J123" s="4">
        <f>SUM(L123:S123)</f>
        <v>27051.715570882527</v>
      </c>
      <c r="L123" s="40">
        <v>30.923076923076923</v>
      </c>
      <c r="M123" s="40">
        <v>100.08333333333331</v>
      </c>
      <c r="N123" s="40">
        <v>5252.3219790990124</v>
      </c>
      <c r="O123" s="40">
        <v>10534.212463742222</v>
      </c>
      <c r="P123" s="40">
        <v>668.4</v>
      </c>
      <c r="Q123" s="40">
        <v>7740.916666666667</v>
      </c>
      <c r="R123" s="40">
        <v>379.85805111821088</v>
      </c>
      <c r="S123" s="40">
        <v>2345</v>
      </c>
      <c r="U123" s="40">
        <v>544.64685222960475</v>
      </c>
      <c r="W123" s="40">
        <v>2345</v>
      </c>
      <c r="Y123" s="67"/>
      <c r="Z123" s="67"/>
      <c r="AA123" s="67"/>
      <c r="AC123" s="67"/>
    </row>
    <row r="124" spans="2:30">
      <c r="B124" s="2" t="s">
        <v>78</v>
      </c>
      <c r="H124" s="2" t="s">
        <v>50</v>
      </c>
      <c r="J124" s="4">
        <f>SUM(L124:S124)</f>
        <v>72508.709268251521</v>
      </c>
      <c r="L124" s="40">
        <v>2176.8461538461538</v>
      </c>
      <c r="M124" s="40">
        <v>2599.0833333333335</v>
      </c>
      <c r="N124" s="40">
        <v>25524.991619032291</v>
      </c>
      <c r="O124" s="40">
        <v>20325.679370264446</v>
      </c>
      <c r="P124" s="40">
        <v>1059.4000000000001</v>
      </c>
      <c r="Q124" s="40">
        <v>15448.833333333334</v>
      </c>
      <c r="R124" s="40">
        <v>374.87545844196012</v>
      </c>
      <c r="S124" s="40">
        <v>4999</v>
      </c>
      <c r="U124" s="40">
        <v>2998.6911859259226</v>
      </c>
      <c r="W124" s="40">
        <v>5000</v>
      </c>
      <c r="Y124" s="67"/>
      <c r="Z124" s="67"/>
      <c r="AA124" s="67"/>
      <c r="AC124" s="67"/>
    </row>
    <row r="125" spans="2:30">
      <c r="B125" s="2" t="s">
        <v>79</v>
      </c>
      <c r="H125" s="2" t="s">
        <v>50</v>
      </c>
      <c r="J125" s="4">
        <f>SUM(L125:S125)</f>
        <v>26521.012717976133</v>
      </c>
      <c r="L125" s="40">
        <v>694.76923076923072</v>
      </c>
      <c r="M125" s="40">
        <v>659.75</v>
      </c>
      <c r="N125" s="40">
        <v>8170.3089497658648</v>
      </c>
      <c r="O125" s="40">
        <v>8036.8680394555558</v>
      </c>
      <c r="P125" s="40">
        <v>391</v>
      </c>
      <c r="Q125" s="40">
        <v>6575.333333333333</v>
      </c>
      <c r="R125" s="40">
        <v>258.98316465214879</v>
      </c>
      <c r="S125" s="40">
        <v>1734</v>
      </c>
      <c r="U125" s="40">
        <v>839.27979851851796</v>
      </c>
      <c r="W125" s="40">
        <v>1735</v>
      </c>
      <c r="Y125" s="67"/>
      <c r="Z125" s="67"/>
      <c r="AA125" s="67"/>
      <c r="AC125" s="67"/>
    </row>
    <row r="127" spans="2:30">
      <c r="B127" s="10" t="s">
        <v>80</v>
      </c>
    </row>
    <row r="128" spans="2:30">
      <c r="B128" s="2" t="s">
        <v>76</v>
      </c>
      <c r="H128" s="2" t="s">
        <v>50</v>
      </c>
      <c r="J128" s="4">
        <f>SUM(L128:S128)</f>
        <v>0</v>
      </c>
      <c r="L128" s="40">
        <v>0</v>
      </c>
      <c r="M128" s="40">
        <v>0</v>
      </c>
      <c r="N128" s="40">
        <v>0</v>
      </c>
      <c r="O128" s="40">
        <v>0</v>
      </c>
      <c r="P128" s="40">
        <v>0</v>
      </c>
      <c r="Q128" s="40">
        <v>0</v>
      </c>
      <c r="R128" s="40">
        <v>0</v>
      </c>
      <c r="S128" s="40">
        <v>0</v>
      </c>
      <c r="U128" s="40">
        <v>0</v>
      </c>
      <c r="W128" s="40">
        <v>0</v>
      </c>
      <c r="Y128" s="67"/>
      <c r="Z128" s="67"/>
      <c r="AA128" s="67"/>
      <c r="AC128" s="67"/>
    </row>
    <row r="129" spans="2:29">
      <c r="B129" s="2" t="s">
        <v>77</v>
      </c>
      <c r="H129" s="2" t="s">
        <v>50</v>
      </c>
      <c r="J129" s="4">
        <f>SUM(L129:S129)</f>
        <v>0</v>
      </c>
      <c r="L129" s="40">
        <v>0</v>
      </c>
      <c r="M129" s="40">
        <v>0</v>
      </c>
      <c r="N129" s="40">
        <v>0</v>
      </c>
      <c r="O129" s="40">
        <v>0</v>
      </c>
      <c r="P129" s="40">
        <v>0</v>
      </c>
      <c r="Q129" s="40">
        <v>0</v>
      </c>
      <c r="R129" s="40">
        <v>0</v>
      </c>
      <c r="S129" s="40">
        <v>0</v>
      </c>
      <c r="U129" s="40">
        <v>0</v>
      </c>
      <c r="W129" s="40">
        <v>0</v>
      </c>
      <c r="Y129" s="67"/>
      <c r="Z129" s="67"/>
      <c r="AA129" s="67"/>
      <c r="AC129" s="67"/>
    </row>
    <row r="130" spans="2:29">
      <c r="B130" s="2" t="s">
        <v>78</v>
      </c>
      <c r="H130" s="2" t="s">
        <v>50</v>
      </c>
      <c r="J130" s="4">
        <f>SUM(L130:S130)</f>
        <v>1.8</v>
      </c>
      <c r="L130" s="40">
        <v>0</v>
      </c>
      <c r="M130" s="40">
        <v>0</v>
      </c>
      <c r="N130" s="40">
        <v>0</v>
      </c>
      <c r="O130" s="40">
        <v>0</v>
      </c>
      <c r="P130" s="40">
        <v>0.8</v>
      </c>
      <c r="Q130" s="40">
        <v>0</v>
      </c>
      <c r="R130" s="40">
        <v>0</v>
      </c>
      <c r="S130" s="40">
        <v>1</v>
      </c>
      <c r="U130" s="40">
        <v>0</v>
      </c>
      <c r="W130" s="40">
        <v>0</v>
      </c>
      <c r="Y130" s="67"/>
      <c r="Z130" s="67"/>
      <c r="AA130" s="67"/>
      <c r="AC130" s="67"/>
    </row>
    <row r="131" spans="2:29">
      <c r="B131" s="2" t="s">
        <v>79</v>
      </c>
      <c r="H131" s="2" t="s">
        <v>50</v>
      </c>
      <c r="J131" s="4">
        <f>SUM(L131:S131)</f>
        <v>2</v>
      </c>
      <c r="L131" s="40">
        <v>1</v>
      </c>
      <c r="M131" s="40">
        <v>0</v>
      </c>
      <c r="N131" s="40">
        <v>0</v>
      </c>
      <c r="O131" s="40">
        <v>0</v>
      </c>
      <c r="P131" s="40">
        <v>0</v>
      </c>
      <c r="Q131" s="40">
        <v>0</v>
      </c>
      <c r="R131" s="40">
        <v>0</v>
      </c>
      <c r="S131" s="40">
        <v>1</v>
      </c>
      <c r="U131" s="40">
        <v>0</v>
      </c>
      <c r="W131" s="40">
        <v>0</v>
      </c>
      <c r="Y131" s="67"/>
      <c r="Z131" s="67"/>
      <c r="AA131" s="67"/>
      <c r="AC131" s="67"/>
    </row>
    <row r="135" spans="2:29">
      <c r="B135" s="10" t="s">
        <v>83</v>
      </c>
    </row>
    <row r="137" spans="2:29">
      <c r="B137" s="10" t="s">
        <v>75</v>
      </c>
    </row>
    <row r="138" spans="2:29">
      <c r="B138" s="2" t="s">
        <v>84</v>
      </c>
      <c r="H138" s="2" t="s">
        <v>50</v>
      </c>
      <c r="J138" s="4">
        <f t="shared" ref="J138:J147" si="4">SUM(L138:S138)</f>
        <v>9768.528660753107</v>
      </c>
      <c r="L138" s="40">
        <v>227.07692307692307</v>
      </c>
      <c r="M138" s="40">
        <v>193.91666666666666</v>
      </c>
      <c r="N138" s="40">
        <v>2797.1546224624176</v>
      </c>
      <c r="O138" s="40">
        <v>3292.4693374359895</v>
      </c>
      <c r="P138" s="40">
        <v>133.80000000000001</v>
      </c>
      <c r="Q138" s="40">
        <v>2268.1111111111109</v>
      </c>
      <c r="R138" s="40">
        <v>100</v>
      </c>
      <c r="S138" s="40">
        <v>756</v>
      </c>
      <c r="U138" s="40">
        <v>255.51367534054469</v>
      </c>
      <c r="W138" s="40">
        <v>759</v>
      </c>
      <c r="Y138" s="40"/>
      <c r="Z138" s="40"/>
      <c r="AA138" s="40"/>
      <c r="AC138" s="67"/>
    </row>
    <row r="139" spans="2:29">
      <c r="B139" s="2" t="s">
        <v>85</v>
      </c>
      <c r="H139" s="2" t="s">
        <v>50</v>
      </c>
      <c r="J139" s="4">
        <f t="shared" si="4"/>
        <v>12299.861872687736</v>
      </c>
      <c r="L139" s="40">
        <v>180.38461538461539</v>
      </c>
      <c r="M139" s="40">
        <v>252.58333333333334</v>
      </c>
      <c r="N139" s="40">
        <v>3401.7108242973673</v>
      </c>
      <c r="O139" s="40">
        <v>4263.9164330057538</v>
      </c>
      <c r="P139" s="40">
        <v>140.6</v>
      </c>
      <c r="Q139" s="40">
        <v>3335.6666666666665</v>
      </c>
      <c r="R139" s="40">
        <v>192</v>
      </c>
      <c r="S139" s="40">
        <v>533</v>
      </c>
      <c r="U139" s="40">
        <v>345.44417626116098</v>
      </c>
      <c r="W139" s="40">
        <v>544</v>
      </c>
      <c r="Y139" s="40"/>
      <c r="Z139" s="40"/>
      <c r="AA139" s="40">
        <v>3</v>
      </c>
      <c r="AC139" s="67"/>
    </row>
    <row r="140" spans="2:29">
      <c r="B140" s="2" t="s">
        <v>86</v>
      </c>
      <c r="H140" s="2" t="s">
        <v>50</v>
      </c>
      <c r="J140" s="4">
        <f t="shared" si="4"/>
        <v>6463.0948713197295</v>
      </c>
      <c r="L140" s="40">
        <v>59.07692307692308</v>
      </c>
      <c r="M140" s="40">
        <v>94.416666666666657</v>
      </c>
      <c r="N140" s="40">
        <v>1756.4657902840681</v>
      </c>
      <c r="O140" s="40">
        <v>2022.6910468476274</v>
      </c>
      <c r="P140" s="40">
        <v>37</v>
      </c>
      <c r="Q140" s="40">
        <v>1954.4444444444443</v>
      </c>
      <c r="R140" s="40">
        <v>181</v>
      </c>
      <c r="S140" s="40">
        <v>358</v>
      </c>
      <c r="U140" s="40">
        <v>158.52682168923127</v>
      </c>
      <c r="W140" s="40">
        <v>375</v>
      </c>
      <c r="Y140" s="40"/>
      <c r="Z140" s="40"/>
      <c r="AA140" s="40"/>
      <c r="AC140" s="67"/>
    </row>
    <row r="141" spans="2:29">
      <c r="B141" s="2" t="s">
        <v>87</v>
      </c>
      <c r="H141" s="2" t="s">
        <v>50</v>
      </c>
      <c r="J141" s="4">
        <f t="shared" si="4"/>
        <v>3362.3053264799569</v>
      </c>
      <c r="L141" s="40">
        <v>58.07692307692308</v>
      </c>
      <c r="M141" s="40">
        <v>53.416666666666671</v>
      </c>
      <c r="N141" s="40">
        <v>938.04041766971591</v>
      </c>
      <c r="O141" s="40">
        <v>1213.9935412888733</v>
      </c>
      <c r="P141" s="40">
        <v>18</v>
      </c>
      <c r="Q141" s="40">
        <v>652.77777777777771</v>
      </c>
      <c r="R141" s="40">
        <v>314</v>
      </c>
      <c r="S141" s="40">
        <v>114</v>
      </c>
      <c r="U141" s="40">
        <v>71.588813610914727</v>
      </c>
      <c r="W141" s="40">
        <v>146</v>
      </c>
      <c r="Y141" s="40"/>
      <c r="Z141" s="40"/>
      <c r="AA141" s="40">
        <v>1</v>
      </c>
      <c r="AC141" s="67"/>
    </row>
    <row r="142" spans="2:29">
      <c r="B142" s="2" t="s">
        <v>88</v>
      </c>
      <c r="H142" s="2" t="s">
        <v>50</v>
      </c>
      <c r="J142" s="4">
        <f t="shared" si="4"/>
        <v>2665.6861554650936</v>
      </c>
      <c r="L142" s="40">
        <v>17</v>
      </c>
      <c r="M142" s="40">
        <v>11.25</v>
      </c>
      <c r="N142" s="40">
        <v>763.90620824756331</v>
      </c>
      <c r="O142" s="40">
        <v>621.86328055086392</v>
      </c>
      <c r="P142" s="40">
        <v>4</v>
      </c>
      <c r="Q142" s="40">
        <v>775.66666666666663</v>
      </c>
      <c r="R142" s="40">
        <v>406</v>
      </c>
      <c r="S142" s="40">
        <v>66</v>
      </c>
      <c r="U142" s="40">
        <v>76.22818716942308</v>
      </c>
      <c r="W142" s="40">
        <v>129</v>
      </c>
      <c r="Y142" s="40"/>
      <c r="Z142" s="40"/>
      <c r="AA142" s="40"/>
      <c r="AC142" s="67"/>
    </row>
    <row r="143" spans="2:29">
      <c r="B143" s="2" t="s">
        <v>89</v>
      </c>
      <c r="H143" s="2" t="s">
        <v>50</v>
      </c>
      <c r="J143" s="4">
        <f t="shared" si="4"/>
        <v>1115.1574476821052</v>
      </c>
      <c r="L143" s="40">
        <v>4.8461538461538467</v>
      </c>
      <c r="M143" s="40">
        <v>0</v>
      </c>
      <c r="N143" s="40">
        <v>358.35442391174331</v>
      </c>
      <c r="O143" s="40">
        <v>309.95686992420787</v>
      </c>
      <c r="P143" s="40">
        <v>3</v>
      </c>
      <c r="Q143" s="40">
        <v>429</v>
      </c>
      <c r="R143" s="40">
        <v>1</v>
      </c>
      <c r="S143" s="40">
        <v>9</v>
      </c>
      <c r="U143" s="40">
        <v>33.894929471435219</v>
      </c>
      <c r="W143" s="40">
        <v>58</v>
      </c>
      <c r="Y143" s="40"/>
      <c r="Z143" s="40"/>
      <c r="AA143" s="40"/>
      <c r="AC143" s="67"/>
    </row>
    <row r="144" spans="2:29">
      <c r="B144" s="2" t="s">
        <v>90</v>
      </c>
      <c r="H144" s="2" t="s">
        <v>50</v>
      </c>
      <c r="J144" s="4">
        <f t="shared" si="4"/>
        <v>722.17448695613871</v>
      </c>
      <c r="L144" s="40">
        <v>0</v>
      </c>
      <c r="M144" s="40">
        <v>1</v>
      </c>
      <c r="N144" s="40">
        <v>213.65014164276295</v>
      </c>
      <c r="O144" s="40">
        <v>164.19101198004239</v>
      </c>
      <c r="P144" s="40">
        <v>0</v>
      </c>
      <c r="Q144" s="40">
        <v>341.33333333333331</v>
      </c>
      <c r="R144" s="40">
        <v>0</v>
      </c>
      <c r="S144" s="40">
        <v>2</v>
      </c>
      <c r="U144" s="40">
        <v>19.307248676792828</v>
      </c>
      <c r="W144" s="40">
        <v>37</v>
      </c>
      <c r="Y144" s="40"/>
      <c r="Z144" s="40"/>
      <c r="AA144" s="40"/>
      <c r="AC144" s="67"/>
    </row>
    <row r="145" spans="2:29">
      <c r="B145" s="2" t="s">
        <v>91</v>
      </c>
      <c r="H145" s="2" t="s">
        <v>50</v>
      </c>
      <c r="J145" s="4">
        <f t="shared" si="4"/>
        <v>520.70838577645236</v>
      </c>
      <c r="L145" s="40">
        <v>0</v>
      </c>
      <c r="M145" s="40">
        <v>0</v>
      </c>
      <c r="N145" s="40">
        <v>81.647023402180849</v>
      </c>
      <c r="O145" s="40">
        <v>76.394695707604896</v>
      </c>
      <c r="P145" s="40">
        <v>0</v>
      </c>
      <c r="Q145" s="40">
        <v>139.66666666666666</v>
      </c>
      <c r="R145" s="40">
        <v>222</v>
      </c>
      <c r="S145" s="40">
        <v>1</v>
      </c>
      <c r="U145" s="40">
        <v>3.899160554701028</v>
      </c>
      <c r="W145" s="40">
        <v>5</v>
      </c>
      <c r="Y145" s="40"/>
      <c r="Z145" s="40"/>
      <c r="AA145" s="40">
        <v>1</v>
      </c>
      <c r="AC145" s="67"/>
    </row>
    <row r="146" spans="2:29">
      <c r="B146" s="2" t="s">
        <v>92</v>
      </c>
      <c r="H146" s="2" t="s">
        <v>50</v>
      </c>
      <c r="J146" s="4">
        <f t="shared" si="4"/>
        <v>105.72279515651418</v>
      </c>
      <c r="L146" s="40">
        <v>0</v>
      </c>
      <c r="M146" s="40">
        <v>0</v>
      </c>
      <c r="N146" s="40">
        <v>31.466449458301085</v>
      </c>
      <c r="O146" s="40">
        <v>26.256345698213096</v>
      </c>
      <c r="P146" s="40">
        <v>0</v>
      </c>
      <c r="Q146" s="40">
        <v>48</v>
      </c>
      <c r="R146" s="40">
        <v>0</v>
      </c>
      <c r="S146" s="40">
        <v>0</v>
      </c>
      <c r="U146" s="40">
        <v>3.0578284598180021</v>
      </c>
      <c r="W146" s="40">
        <v>3</v>
      </c>
      <c r="Y146" s="40"/>
      <c r="Z146" s="40"/>
      <c r="AA146" s="40"/>
      <c r="AC146" s="67"/>
    </row>
    <row r="147" spans="2:29">
      <c r="B147" s="2" t="s">
        <v>93</v>
      </c>
      <c r="H147" s="2" t="s">
        <v>50</v>
      </c>
      <c r="J147" s="4">
        <f t="shared" si="4"/>
        <v>92.782411630393824</v>
      </c>
      <c r="L147" s="40">
        <v>0</v>
      </c>
      <c r="M147" s="40">
        <v>0</v>
      </c>
      <c r="N147" s="40">
        <v>20.404100831536351</v>
      </c>
      <c r="O147" s="40">
        <v>22.267199687746363</v>
      </c>
      <c r="P147" s="40">
        <v>0</v>
      </c>
      <c r="Q147" s="40">
        <v>43.111111111111107</v>
      </c>
      <c r="R147" s="40">
        <v>7</v>
      </c>
      <c r="S147" s="40">
        <v>0</v>
      </c>
      <c r="U147" s="40">
        <v>7.8054140441475255</v>
      </c>
      <c r="W147" s="40">
        <v>1</v>
      </c>
      <c r="Y147" s="40"/>
      <c r="Z147" s="40"/>
      <c r="AA147" s="40">
        <v>3</v>
      </c>
      <c r="AC147" s="67"/>
    </row>
    <row r="149" spans="2:29">
      <c r="B149" s="10" t="s">
        <v>80</v>
      </c>
    </row>
    <row r="150" spans="2:29">
      <c r="B150" s="2" t="s">
        <v>84</v>
      </c>
      <c r="H150" s="2" t="s">
        <v>50</v>
      </c>
      <c r="J150" s="4">
        <f t="shared" ref="J150:J159" si="5">SUM(L150:S150)</f>
        <v>98.402554417472359</v>
      </c>
      <c r="L150" s="40">
        <v>1</v>
      </c>
      <c r="M150" s="40">
        <v>3.416666666666667</v>
      </c>
      <c r="N150" s="40">
        <v>78.985887750805688</v>
      </c>
      <c r="O150" s="40">
        <v>7</v>
      </c>
      <c r="P150" s="40">
        <v>2</v>
      </c>
      <c r="Q150" s="40">
        <v>0</v>
      </c>
      <c r="R150" s="40">
        <v>1</v>
      </c>
      <c r="S150" s="40">
        <v>5</v>
      </c>
      <c r="U150" s="42">
        <f>SUM($AC$150:$AC$154)*(U366/SUM($U$366:$U$370))</f>
        <v>11.540704690157028</v>
      </c>
      <c r="W150" s="40">
        <v>2</v>
      </c>
      <c r="Y150" s="40"/>
      <c r="Z150" s="40"/>
      <c r="AA150" s="40"/>
      <c r="AC150" s="40">
        <v>0</v>
      </c>
    </row>
    <row r="151" spans="2:29">
      <c r="B151" s="2" t="s">
        <v>85</v>
      </c>
      <c r="H151" s="2" t="s">
        <v>50</v>
      </c>
      <c r="J151" s="4">
        <f t="shared" si="5"/>
        <v>55.512136999241491</v>
      </c>
      <c r="L151" s="40">
        <v>6</v>
      </c>
      <c r="M151" s="40">
        <v>12.833333333333332</v>
      </c>
      <c r="N151" s="40">
        <v>0.47880366590816054</v>
      </c>
      <c r="O151" s="40">
        <v>13</v>
      </c>
      <c r="P151" s="40">
        <v>8.1999999999999993</v>
      </c>
      <c r="Q151" s="40">
        <v>0</v>
      </c>
      <c r="R151" s="40">
        <v>2</v>
      </c>
      <c r="S151" s="40">
        <v>13</v>
      </c>
      <c r="U151" s="42">
        <f>SUM($AC$150:$AC$154)*(U367/SUM($U$366:$U$370))</f>
        <v>0</v>
      </c>
      <c r="W151" s="40">
        <v>2</v>
      </c>
      <c r="Y151" s="40"/>
      <c r="Z151" s="40"/>
      <c r="AA151" s="40"/>
      <c r="AC151" s="40">
        <v>0</v>
      </c>
    </row>
    <row r="152" spans="2:29">
      <c r="B152" s="2" t="s">
        <v>86</v>
      </c>
      <c r="H152" s="2" t="s">
        <v>50</v>
      </c>
      <c r="J152" s="4">
        <f t="shared" si="5"/>
        <v>76.151141022763269</v>
      </c>
      <c r="L152" s="40">
        <v>5</v>
      </c>
      <c r="M152" s="40">
        <v>10.416666666666668</v>
      </c>
      <c r="N152" s="40">
        <v>0.35263669201931697</v>
      </c>
      <c r="O152" s="40">
        <v>7</v>
      </c>
      <c r="P152" s="40">
        <v>13.8</v>
      </c>
      <c r="Q152" s="40">
        <v>0</v>
      </c>
      <c r="R152" s="40">
        <v>20.58183766407728</v>
      </c>
      <c r="S152" s="40">
        <v>19</v>
      </c>
      <c r="U152" s="42">
        <f>SUM($AC$150:$AC$154)*(U368/SUM($U$366:$U$370))</f>
        <v>0.41097369912333065</v>
      </c>
      <c r="W152" s="40">
        <v>2</v>
      </c>
      <c r="Y152" s="40"/>
      <c r="Z152" s="40"/>
      <c r="AA152" s="40"/>
      <c r="AC152" s="40">
        <v>0</v>
      </c>
    </row>
    <row r="153" spans="2:29">
      <c r="B153" s="2" t="s">
        <v>87</v>
      </c>
      <c r="H153" s="2" t="s">
        <v>50</v>
      </c>
      <c r="J153" s="4">
        <f t="shared" si="5"/>
        <v>165.27284851882894</v>
      </c>
      <c r="L153" s="40">
        <v>20</v>
      </c>
      <c r="M153" s="40">
        <v>31.583333333333332</v>
      </c>
      <c r="N153" s="40">
        <v>0.58951518549562087</v>
      </c>
      <c r="O153" s="40">
        <v>21</v>
      </c>
      <c r="P153" s="40">
        <v>23.1</v>
      </c>
      <c r="Q153" s="40">
        <v>0</v>
      </c>
      <c r="R153" s="40">
        <v>36</v>
      </c>
      <c r="S153" s="40">
        <v>33</v>
      </c>
      <c r="U153" s="42">
        <f>SUM($AC$150:$AC$154)*(U369/SUM($U$366:$U$370))</f>
        <v>0.61690056335215171</v>
      </c>
      <c r="W153" s="40">
        <v>1</v>
      </c>
      <c r="Y153" s="40"/>
      <c r="Z153" s="40"/>
      <c r="AA153" s="40"/>
      <c r="AC153" s="40">
        <v>0</v>
      </c>
    </row>
    <row r="154" spans="2:29">
      <c r="B154" s="2" t="s">
        <v>88</v>
      </c>
      <c r="H154" s="2" t="s">
        <v>50</v>
      </c>
      <c r="J154" s="4">
        <f t="shared" si="5"/>
        <v>191.11248315806392</v>
      </c>
      <c r="L154" s="40">
        <v>16</v>
      </c>
      <c r="M154" s="40">
        <v>20.916666666666668</v>
      </c>
      <c r="N154" s="40">
        <v>1.895816491397232</v>
      </c>
      <c r="O154" s="40">
        <v>25</v>
      </c>
      <c r="P154" s="40">
        <v>19.3</v>
      </c>
      <c r="Q154" s="40">
        <v>0</v>
      </c>
      <c r="R154" s="40">
        <v>38</v>
      </c>
      <c r="S154" s="40">
        <v>70</v>
      </c>
      <c r="U154" s="42">
        <f>SUM($AC$150:$AC$154)*(U370/SUM($U$366:$U$370))</f>
        <v>1.4384079469316582</v>
      </c>
      <c r="W154" s="40">
        <v>7</v>
      </c>
      <c r="Y154" s="40"/>
      <c r="Z154" s="40"/>
      <c r="AA154" s="40"/>
      <c r="AC154" s="40">
        <v>14.006986899564168</v>
      </c>
    </row>
    <row r="155" spans="2:29">
      <c r="B155" s="2" t="s">
        <v>89</v>
      </c>
      <c r="H155" s="2" t="s">
        <v>50</v>
      </c>
      <c r="J155" s="4">
        <f t="shared" si="5"/>
        <v>249.53500310153652</v>
      </c>
      <c r="L155" s="40">
        <v>8</v>
      </c>
      <c r="M155" s="40">
        <v>15.583333333333334</v>
      </c>
      <c r="N155" s="40">
        <v>100.85166976820318</v>
      </c>
      <c r="O155" s="40">
        <v>45</v>
      </c>
      <c r="P155" s="40">
        <v>8.1</v>
      </c>
      <c r="Q155" s="40">
        <v>0</v>
      </c>
      <c r="R155" s="40">
        <v>1</v>
      </c>
      <c r="S155" s="40">
        <v>71</v>
      </c>
      <c r="U155" s="42">
        <f>SUM($AC$155:$AC$156)*(U371/SUM($U$371:$U$372))</f>
        <v>6.610830058965357</v>
      </c>
      <c r="W155" s="40">
        <v>22</v>
      </c>
      <c r="Y155" s="40"/>
      <c r="Z155" s="40"/>
      <c r="AA155" s="40"/>
      <c r="AC155" s="40">
        <v>0</v>
      </c>
    </row>
    <row r="156" spans="2:29">
      <c r="B156" s="2" t="s">
        <v>90</v>
      </c>
      <c r="H156" s="2" t="s">
        <v>50</v>
      </c>
      <c r="J156" s="4">
        <f t="shared" si="5"/>
        <v>117.10198194255659</v>
      </c>
      <c r="L156" s="40">
        <v>3</v>
      </c>
      <c r="M156" s="40">
        <v>15</v>
      </c>
      <c r="N156" s="40">
        <v>0.90198194255659325</v>
      </c>
      <c r="O156" s="40">
        <v>41</v>
      </c>
      <c r="P156" s="40">
        <v>6.2</v>
      </c>
      <c r="Q156" s="40">
        <v>0</v>
      </c>
      <c r="R156" s="40"/>
      <c r="S156" s="40">
        <v>51</v>
      </c>
      <c r="U156" s="42">
        <f>SUM($AC$155:$AC$156)*(U372/SUM($U$371:$U$372))</f>
        <v>0.38897133130318712</v>
      </c>
      <c r="W156" s="40">
        <v>16</v>
      </c>
      <c r="Y156" s="40"/>
      <c r="Z156" s="40"/>
      <c r="AA156" s="40"/>
      <c r="AC156" s="40">
        <v>6.9998013902685443</v>
      </c>
    </row>
    <row r="157" spans="2:29">
      <c r="B157" s="2" t="s">
        <v>91</v>
      </c>
      <c r="H157" s="2" t="s">
        <v>50</v>
      </c>
      <c r="J157" s="4">
        <f t="shared" si="5"/>
        <v>166.58433956681387</v>
      </c>
      <c r="L157" s="40">
        <v>0</v>
      </c>
      <c r="M157" s="40">
        <v>9</v>
      </c>
      <c r="N157" s="40">
        <v>80.584339566813881</v>
      </c>
      <c r="O157" s="40">
        <v>20</v>
      </c>
      <c r="P157" s="40">
        <v>6</v>
      </c>
      <c r="Q157" s="40">
        <v>0</v>
      </c>
      <c r="R157" s="40">
        <v>33</v>
      </c>
      <c r="S157" s="40">
        <v>18</v>
      </c>
      <c r="U157" s="42">
        <f>SUM($AC$157:$AC$158)*(U373/SUM($U$373:$U$374))</f>
        <v>9.1629217542708385</v>
      </c>
      <c r="W157" s="40">
        <v>14</v>
      </c>
      <c r="Y157" s="40"/>
      <c r="Z157" s="40"/>
      <c r="AA157" s="40"/>
      <c r="AC157" s="40">
        <v>0</v>
      </c>
    </row>
    <row r="158" spans="2:29">
      <c r="B158" s="2" t="s">
        <v>92</v>
      </c>
      <c r="H158" s="2" t="s">
        <v>50</v>
      </c>
      <c r="J158" s="4">
        <f t="shared" si="5"/>
        <v>34.637146395089133</v>
      </c>
      <c r="L158" s="40">
        <v>0</v>
      </c>
      <c r="M158" s="40">
        <v>5</v>
      </c>
      <c r="N158" s="40">
        <v>0.63714639508913584</v>
      </c>
      <c r="O158" s="40">
        <v>11</v>
      </c>
      <c r="P158" s="40">
        <v>5</v>
      </c>
      <c r="Q158" s="40">
        <v>0</v>
      </c>
      <c r="R158" s="40"/>
      <c r="S158" s="40">
        <v>13</v>
      </c>
      <c r="U158" s="42">
        <f>SUM($AC$157:$AC$158)*(U374/SUM($U$373:$U$374))</f>
        <v>0.83290744135978756</v>
      </c>
      <c r="W158" s="40">
        <v>10</v>
      </c>
      <c r="Y158" s="40"/>
      <c r="Z158" s="40"/>
      <c r="AA158" s="40"/>
      <c r="AC158" s="40">
        <v>9.9958291956306269</v>
      </c>
    </row>
    <row r="159" spans="2:29">
      <c r="B159" s="2" t="s">
        <v>93</v>
      </c>
      <c r="H159" s="2" t="s">
        <v>50</v>
      </c>
      <c r="J159" s="4">
        <f t="shared" si="5"/>
        <v>121.81166380789023</v>
      </c>
      <c r="L159" s="40">
        <v>0</v>
      </c>
      <c r="M159" s="40">
        <v>3</v>
      </c>
      <c r="N159" s="40">
        <v>32.811663807890227</v>
      </c>
      <c r="O159" s="40">
        <v>8</v>
      </c>
      <c r="P159" s="40">
        <v>3</v>
      </c>
      <c r="Q159" s="40">
        <v>0</v>
      </c>
      <c r="R159" s="40">
        <v>70</v>
      </c>
      <c r="S159" s="40">
        <v>5</v>
      </c>
      <c r="U159" s="42">
        <v>0.33326713008936881</v>
      </c>
      <c r="W159" s="40">
        <v>4</v>
      </c>
      <c r="Y159" s="40">
        <v>1</v>
      </c>
      <c r="Z159" s="40">
        <v>1</v>
      </c>
      <c r="AA159" s="40"/>
      <c r="AC159" s="40">
        <v>0.33326713008936881</v>
      </c>
    </row>
    <row r="165" spans="2:29">
      <c r="B165" s="10" t="s">
        <v>94</v>
      </c>
    </row>
    <row r="167" spans="2:29">
      <c r="B167" s="10" t="s">
        <v>75</v>
      </c>
    </row>
    <row r="168" spans="2:29">
      <c r="B168" s="2" t="s">
        <v>76</v>
      </c>
      <c r="H168" s="2" t="s">
        <v>50</v>
      </c>
      <c r="J168" s="4">
        <f>SUM(L168:S168)</f>
        <v>39021.109226169356</v>
      </c>
      <c r="L168" s="40">
        <v>667.75108625447331</v>
      </c>
      <c r="M168" s="40">
        <v>1105</v>
      </c>
      <c r="N168" s="40">
        <v>10328.455099664232</v>
      </c>
      <c r="O168" s="40">
        <v>14481.869075159027</v>
      </c>
      <c r="P168" s="40">
        <v>498</v>
      </c>
      <c r="Q168" s="40">
        <v>8702.4365745192317</v>
      </c>
      <c r="R168" s="40">
        <v>539</v>
      </c>
      <c r="S168" s="40">
        <v>2698.5973905723913</v>
      </c>
      <c r="U168" s="40">
        <v>982.38277775768768</v>
      </c>
      <c r="W168" s="40">
        <v>2698.5973905723913</v>
      </c>
      <c r="Y168" s="67"/>
      <c r="Z168" s="67"/>
      <c r="AA168" s="67"/>
      <c r="AC168" s="67"/>
    </row>
    <row r="169" spans="2:29">
      <c r="B169" s="2" t="s">
        <v>77</v>
      </c>
      <c r="H169" s="2" t="s">
        <v>50</v>
      </c>
      <c r="J169" s="4">
        <f>SUM(L169:S169)</f>
        <v>461.69051467378625</v>
      </c>
      <c r="L169" s="40">
        <v>4</v>
      </c>
      <c r="M169" s="40">
        <v>16</v>
      </c>
      <c r="N169" s="40">
        <v>143.19208966682515</v>
      </c>
      <c r="O169" s="40">
        <v>123.82598808124193</v>
      </c>
      <c r="P169" s="40">
        <v>9</v>
      </c>
      <c r="Q169" s="40">
        <v>105.55345882352941</v>
      </c>
      <c r="R169" s="40">
        <v>4</v>
      </c>
      <c r="S169" s="40">
        <v>56.118978102189779</v>
      </c>
      <c r="U169" s="40">
        <v>13.619601522438396</v>
      </c>
      <c r="W169" s="40">
        <v>56.118978102189779</v>
      </c>
      <c r="Y169" s="67"/>
      <c r="Z169" s="67"/>
      <c r="AA169" s="67"/>
      <c r="AC169" s="67"/>
    </row>
    <row r="170" spans="2:29">
      <c r="B170" s="2" t="s">
        <v>78</v>
      </c>
      <c r="H170" s="2" t="s">
        <v>50</v>
      </c>
      <c r="J170" s="4">
        <f>SUM(L170:S170)</f>
        <v>442.6113147274408</v>
      </c>
      <c r="L170" s="40">
        <v>5</v>
      </c>
      <c r="M170" s="40">
        <v>12</v>
      </c>
      <c r="N170" s="40">
        <v>144.78592733318899</v>
      </c>
      <c r="O170" s="40">
        <v>123.82598808124193</v>
      </c>
      <c r="P170" s="40">
        <v>7</v>
      </c>
      <c r="Q170" s="40">
        <v>96.237705882352941</v>
      </c>
      <c r="R170" s="40">
        <v>6</v>
      </c>
      <c r="S170" s="40">
        <v>47.761693430656933</v>
      </c>
      <c r="U170" s="40">
        <v>13.771198122207537</v>
      </c>
      <c r="W170" s="40">
        <v>47.761693430656933</v>
      </c>
      <c r="Y170" s="67"/>
      <c r="Z170" s="67"/>
      <c r="AA170" s="67"/>
      <c r="AC170" s="67"/>
    </row>
    <row r="171" spans="2:29">
      <c r="B171" s="2" t="s">
        <v>79</v>
      </c>
      <c r="H171" s="2" t="s">
        <v>50</v>
      </c>
      <c r="J171" s="4">
        <f>SUM(L171:S171)</f>
        <v>320.25834004824731</v>
      </c>
      <c r="L171" s="40">
        <v>5.0130487609558898</v>
      </c>
      <c r="M171" s="40">
        <v>8</v>
      </c>
      <c r="N171" s="40">
        <v>103.87721661500655</v>
      </c>
      <c r="O171" s="40">
        <v>108.66484316265976</v>
      </c>
      <c r="P171" s="40">
        <v>6</v>
      </c>
      <c r="Q171" s="40">
        <v>60.438088652482278</v>
      </c>
      <c r="R171" s="40">
        <v>1</v>
      </c>
      <c r="S171" s="40">
        <v>27.265142857142859</v>
      </c>
      <c r="U171" s="40">
        <v>9.8801986956698507</v>
      </c>
      <c r="W171" s="40">
        <v>27.265142857142859</v>
      </c>
      <c r="Y171" s="67"/>
      <c r="Z171" s="67"/>
      <c r="AA171" s="67"/>
      <c r="AC171" s="67"/>
    </row>
    <row r="173" spans="2:29">
      <c r="B173" s="10" t="s">
        <v>80</v>
      </c>
    </row>
    <row r="174" spans="2:29">
      <c r="B174" s="2" t="s">
        <v>76</v>
      </c>
      <c r="H174" s="2" t="s">
        <v>50</v>
      </c>
      <c r="J174" s="4">
        <f>SUM(L174:S174)</f>
        <v>0</v>
      </c>
      <c r="L174" s="40">
        <v>0</v>
      </c>
      <c r="M174" s="40">
        <v>0</v>
      </c>
      <c r="N174" s="40">
        <v>0</v>
      </c>
      <c r="O174" s="40">
        <v>0</v>
      </c>
      <c r="P174" s="40">
        <v>0</v>
      </c>
      <c r="Q174" s="40">
        <v>0</v>
      </c>
      <c r="R174" s="40">
        <v>0</v>
      </c>
      <c r="S174" s="40">
        <v>0</v>
      </c>
      <c r="U174" s="40">
        <v>0</v>
      </c>
      <c r="W174" s="40">
        <v>0</v>
      </c>
      <c r="Y174" s="67"/>
      <c r="Z174" s="67"/>
      <c r="AA174" s="67"/>
      <c r="AC174" s="67"/>
    </row>
    <row r="175" spans="2:29">
      <c r="B175" s="2" t="s">
        <v>77</v>
      </c>
      <c r="H175" s="2" t="s">
        <v>50</v>
      </c>
      <c r="J175" s="4">
        <f>SUM(L175:S175)</f>
        <v>0</v>
      </c>
      <c r="L175" s="40">
        <v>0</v>
      </c>
      <c r="M175" s="40">
        <v>0</v>
      </c>
      <c r="N175" s="40">
        <v>0</v>
      </c>
      <c r="O175" s="40">
        <v>0</v>
      </c>
      <c r="P175" s="40">
        <v>0</v>
      </c>
      <c r="Q175" s="40">
        <v>0</v>
      </c>
      <c r="R175" s="40">
        <v>0</v>
      </c>
      <c r="S175" s="40">
        <v>0</v>
      </c>
      <c r="U175" s="40">
        <v>0</v>
      </c>
      <c r="W175" s="40">
        <v>0</v>
      </c>
      <c r="Y175" s="67"/>
      <c r="Z175" s="67"/>
      <c r="AA175" s="67"/>
      <c r="AC175" s="67"/>
    </row>
    <row r="176" spans="2:29">
      <c r="B176" s="2" t="s">
        <v>78</v>
      </c>
      <c r="H176" s="2" t="s">
        <v>50</v>
      </c>
      <c r="J176" s="4">
        <f>SUM(L176:S176)</f>
        <v>0</v>
      </c>
      <c r="L176" s="40">
        <v>0</v>
      </c>
      <c r="M176" s="40">
        <v>0</v>
      </c>
      <c r="N176" s="40">
        <v>0</v>
      </c>
      <c r="O176" s="40">
        <v>0</v>
      </c>
      <c r="P176" s="40">
        <v>0</v>
      </c>
      <c r="Q176" s="40">
        <v>0</v>
      </c>
      <c r="R176" s="40">
        <v>0</v>
      </c>
      <c r="S176" s="40">
        <v>0</v>
      </c>
      <c r="U176" s="40">
        <v>0</v>
      </c>
      <c r="W176" s="40">
        <v>0</v>
      </c>
      <c r="Y176" s="67"/>
      <c r="Z176" s="67"/>
      <c r="AA176" s="67"/>
      <c r="AC176" s="67"/>
    </row>
    <row r="177" spans="2:29">
      <c r="B177" s="2" t="s">
        <v>79</v>
      </c>
      <c r="H177" s="2" t="s">
        <v>50</v>
      </c>
      <c r="J177" s="4">
        <f>SUM(L177:S177)</f>
        <v>0</v>
      </c>
      <c r="L177" s="40">
        <v>0</v>
      </c>
      <c r="M177" s="40">
        <v>0</v>
      </c>
      <c r="N177" s="40">
        <v>0</v>
      </c>
      <c r="O177" s="40">
        <v>0</v>
      </c>
      <c r="P177" s="40">
        <v>0</v>
      </c>
      <c r="Q177" s="40">
        <v>0</v>
      </c>
      <c r="R177" s="40">
        <v>0</v>
      </c>
      <c r="S177" s="40">
        <v>0</v>
      </c>
      <c r="U177" s="40">
        <v>0</v>
      </c>
      <c r="W177" s="40">
        <v>0</v>
      </c>
      <c r="Y177" s="67"/>
      <c r="Z177" s="67"/>
      <c r="AA177" s="67"/>
      <c r="AC177" s="67"/>
    </row>
    <row r="181" spans="2:29">
      <c r="B181" s="10" t="s">
        <v>95</v>
      </c>
    </row>
    <row r="183" spans="2:29">
      <c r="B183" s="10" t="s">
        <v>75</v>
      </c>
    </row>
    <row r="184" spans="2:29">
      <c r="B184" s="2" t="s">
        <v>76</v>
      </c>
      <c r="H184" s="2" t="s">
        <v>50</v>
      </c>
      <c r="J184" s="4">
        <f>SUM(L184:S184)</f>
        <v>46335.141850846099</v>
      </c>
      <c r="L184" s="40">
        <v>1623.9741561181431</v>
      </c>
      <c r="M184" s="40">
        <v>1397</v>
      </c>
      <c r="N184" s="40">
        <v>16386.650241545904</v>
      </c>
      <c r="O184" s="40">
        <v>15943.867726406097</v>
      </c>
      <c r="P184" s="40">
        <v>1489</v>
      </c>
      <c r="Q184" s="40">
        <v>5892.9879781420759</v>
      </c>
      <c r="R184" s="40">
        <v>186</v>
      </c>
      <c r="S184" s="40">
        <v>3415.6617486338791</v>
      </c>
      <c r="U184" s="40">
        <v>1558.6031818986053</v>
      </c>
      <c r="W184" s="40">
        <v>3415.6617486338791</v>
      </c>
      <c r="Y184" s="67"/>
      <c r="Z184" s="67"/>
      <c r="AA184" s="67"/>
      <c r="AC184" s="67"/>
    </row>
    <row r="185" spans="2:29">
      <c r="B185" s="2" t="s">
        <v>77</v>
      </c>
      <c r="H185" s="2" t="s">
        <v>50</v>
      </c>
      <c r="J185" s="4">
        <f>SUM(L185:S185)</f>
        <v>9365.1161906832385</v>
      </c>
      <c r="L185" s="40">
        <v>9.8048780487804876</v>
      </c>
      <c r="M185" s="40">
        <v>89</v>
      </c>
      <c r="N185" s="40">
        <v>6036.567450980393</v>
      </c>
      <c r="O185" s="40">
        <v>1462.7668124737365</v>
      </c>
      <c r="P185" s="40">
        <v>180</v>
      </c>
      <c r="Q185" s="40">
        <v>1069.3759562841531</v>
      </c>
      <c r="R185" s="40">
        <v>5</v>
      </c>
      <c r="S185" s="40">
        <v>512.60109289617492</v>
      </c>
      <c r="U185" s="40">
        <v>574.16330355239165</v>
      </c>
      <c r="W185" s="40">
        <v>512.60109289617492</v>
      </c>
      <c r="Y185" s="67"/>
      <c r="Z185" s="67"/>
      <c r="AA185" s="67"/>
      <c r="AC185" s="67"/>
    </row>
    <row r="186" spans="2:29">
      <c r="B186" s="2" t="s">
        <v>78</v>
      </c>
      <c r="H186" s="2" t="s">
        <v>50</v>
      </c>
      <c r="J186" s="4">
        <f>SUM(L186:S186)</f>
        <v>3745.7794471641059</v>
      </c>
      <c r="L186" s="40">
        <v>21.845694799658993</v>
      </c>
      <c r="M186" s="40">
        <v>15</v>
      </c>
      <c r="N186" s="40">
        <v>0</v>
      </c>
      <c r="O186" s="40">
        <v>1462.7668124737365</v>
      </c>
      <c r="P186" s="40">
        <v>142</v>
      </c>
      <c r="Q186" s="40">
        <v>1482.9428961748633</v>
      </c>
      <c r="R186" s="40">
        <v>102</v>
      </c>
      <c r="S186" s="40">
        <v>519.22404371584696</v>
      </c>
      <c r="U186" s="40">
        <v>0</v>
      </c>
      <c r="W186" s="40">
        <v>519.22404371584696</v>
      </c>
      <c r="Y186" s="67"/>
      <c r="Z186" s="67"/>
      <c r="AA186" s="67"/>
      <c r="AC186" s="67"/>
    </row>
    <row r="187" spans="2:29">
      <c r="B187" s="2" t="s">
        <v>79</v>
      </c>
      <c r="H187" s="2" t="s">
        <v>50</v>
      </c>
      <c r="J187" s="4">
        <f>SUM(L187:S187)</f>
        <v>4077.7035798450347</v>
      </c>
      <c r="L187" s="40">
        <v>23.074503931111941</v>
      </c>
      <c r="M187" s="40">
        <v>115</v>
      </c>
      <c r="N187" s="40">
        <v>0</v>
      </c>
      <c r="O187" s="40">
        <v>2857.899108549017</v>
      </c>
      <c r="P187" s="40">
        <v>54</v>
      </c>
      <c r="Q187" s="40">
        <v>810.68078703703702</v>
      </c>
      <c r="R187" s="40"/>
      <c r="S187" s="40">
        <v>217.04918032786884</v>
      </c>
      <c r="U187" s="40">
        <v>0</v>
      </c>
      <c r="W187" s="40">
        <v>217.04918032786884</v>
      </c>
      <c r="Y187" s="67"/>
      <c r="Z187" s="67"/>
      <c r="AA187" s="67"/>
      <c r="AC187" s="67"/>
    </row>
    <row r="189" spans="2:29">
      <c r="B189" s="10" t="s">
        <v>80</v>
      </c>
    </row>
    <row r="190" spans="2:29">
      <c r="B190" s="2" t="s">
        <v>76</v>
      </c>
      <c r="H190" s="2" t="s">
        <v>50</v>
      </c>
      <c r="J190" s="4">
        <f>SUM(L190:S190)</f>
        <v>0</v>
      </c>
      <c r="L190" s="40">
        <v>0</v>
      </c>
      <c r="M190" s="40">
        <v>0</v>
      </c>
      <c r="N190" s="40">
        <v>0</v>
      </c>
      <c r="O190" s="40">
        <v>0</v>
      </c>
      <c r="P190" s="40">
        <v>0</v>
      </c>
      <c r="Q190" s="40">
        <v>0</v>
      </c>
      <c r="R190" s="40">
        <v>0</v>
      </c>
      <c r="S190" s="40">
        <v>0</v>
      </c>
      <c r="U190" s="40">
        <v>0</v>
      </c>
      <c r="W190" s="40">
        <v>0</v>
      </c>
      <c r="Y190" s="67"/>
      <c r="Z190" s="67"/>
      <c r="AA190" s="67"/>
      <c r="AC190" s="67"/>
    </row>
    <row r="191" spans="2:29">
      <c r="B191" s="2" t="s">
        <v>77</v>
      </c>
      <c r="H191" s="2" t="s">
        <v>50</v>
      </c>
      <c r="J191" s="4">
        <f>SUM(L191:S191)</f>
        <v>0</v>
      </c>
      <c r="L191" s="40">
        <v>0</v>
      </c>
      <c r="M191" s="40">
        <v>0</v>
      </c>
      <c r="N191" s="40">
        <v>0</v>
      </c>
      <c r="O191" s="40">
        <v>0</v>
      </c>
      <c r="P191" s="40">
        <v>0</v>
      </c>
      <c r="Q191" s="40">
        <v>0</v>
      </c>
      <c r="R191" s="40">
        <v>0</v>
      </c>
      <c r="S191" s="40">
        <v>0</v>
      </c>
      <c r="U191" s="40">
        <v>0</v>
      </c>
      <c r="W191" s="40">
        <v>0</v>
      </c>
      <c r="Y191" s="67"/>
      <c r="Z191" s="67"/>
      <c r="AA191" s="67"/>
      <c r="AC191" s="67"/>
    </row>
    <row r="192" spans="2:29">
      <c r="B192" s="2" t="s">
        <v>78</v>
      </c>
      <c r="H192" s="2" t="s">
        <v>50</v>
      </c>
      <c r="J192" s="4">
        <f>SUM(L192:S192)</f>
        <v>0</v>
      </c>
      <c r="L192" s="40">
        <v>0</v>
      </c>
      <c r="M192" s="40">
        <v>0</v>
      </c>
      <c r="N192" s="40">
        <v>0</v>
      </c>
      <c r="O192" s="40">
        <v>0</v>
      </c>
      <c r="P192" s="40">
        <v>0</v>
      </c>
      <c r="Q192" s="40">
        <v>0</v>
      </c>
      <c r="R192" s="40">
        <v>0</v>
      </c>
      <c r="S192" s="40">
        <v>0</v>
      </c>
      <c r="U192" s="40">
        <v>0</v>
      </c>
      <c r="W192" s="40">
        <v>0</v>
      </c>
      <c r="Y192" s="67"/>
      <c r="Z192" s="67"/>
      <c r="AA192" s="67"/>
      <c r="AC192" s="67"/>
    </row>
    <row r="193" spans="2:29">
      <c r="B193" s="2" t="s">
        <v>79</v>
      </c>
      <c r="H193" s="2" t="s">
        <v>50</v>
      </c>
      <c r="J193" s="4">
        <f>SUM(L193:S193)</f>
        <v>0</v>
      </c>
      <c r="L193" s="40">
        <v>0</v>
      </c>
      <c r="M193" s="40">
        <v>0</v>
      </c>
      <c r="N193" s="40">
        <v>0</v>
      </c>
      <c r="O193" s="40">
        <v>0</v>
      </c>
      <c r="P193" s="40">
        <v>0</v>
      </c>
      <c r="Q193" s="40">
        <v>0</v>
      </c>
      <c r="R193" s="40">
        <v>0</v>
      </c>
      <c r="S193" s="40">
        <v>0</v>
      </c>
      <c r="U193" s="40">
        <v>0</v>
      </c>
      <c r="W193" s="40">
        <v>0</v>
      </c>
      <c r="Y193" s="67"/>
      <c r="Z193" s="67"/>
      <c r="AA193" s="67"/>
      <c r="AC193" s="67"/>
    </row>
    <row r="195" spans="2:29" s="6" customFormat="1">
      <c r="B195" s="57"/>
      <c r="J195" s="14"/>
      <c r="K195" s="14"/>
      <c r="L195" s="45"/>
      <c r="M195" s="45"/>
      <c r="N195" s="45"/>
      <c r="O195" s="45"/>
      <c r="P195" s="45"/>
      <c r="Q195" s="45"/>
      <c r="R195" s="45"/>
      <c r="S195" s="45"/>
      <c r="T195" s="45"/>
      <c r="U195" s="45"/>
      <c r="V195" s="104"/>
      <c r="W195" s="45"/>
      <c r="X195" s="104"/>
      <c r="Y195" s="45"/>
      <c r="Z195" s="45"/>
      <c r="AA195" s="45"/>
      <c r="AB195" s="104"/>
      <c r="AC195" s="45"/>
    </row>
    <row r="196" spans="2:29" s="6" customFormat="1">
      <c r="J196" s="14"/>
      <c r="K196" s="14"/>
      <c r="L196" s="45"/>
      <c r="M196" s="45"/>
      <c r="N196" s="45"/>
      <c r="O196" s="45"/>
      <c r="P196" s="45"/>
      <c r="Q196" s="45"/>
      <c r="R196" s="45"/>
      <c r="S196" s="45"/>
      <c r="T196" s="45"/>
      <c r="U196" s="45"/>
      <c r="V196" s="104"/>
      <c r="W196" s="45"/>
      <c r="X196" s="104"/>
      <c r="Y196" s="45"/>
      <c r="Z196" s="45"/>
      <c r="AA196" s="45"/>
      <c r="AB196" s="104"/>
      <c r="AC196" s="45"/>
    </row>
    <row r="199" spans="2:29">
      <c r="B199" s="10" t="s">
        <v>96</v>
      </c>
    </row>
    <row r="201" spans="2:29">
      <c r="B201" s="10" t="s">
        <v>75</v>
      </c>
    </row>
    <row r="202" spans="2:29">
      <c r="B202" s="2" t="s">
        <v>84</v>
      </c>
      <c r="H202" s="2" t="s">
        <v>50</v>
      </c>
      <c r="J202" s="4">
        <f t="shared" ref="J202:J211" si="6">SUM(L202:S202)</f>
        <v>88.485980051819752</v>
      </c>
      <c r="L202" s="40">
        <v>1</v>
      </c>
      <c r="M202" s="40">
        <v>3</v>
      </c>
      <c r="N202" s="40">
        <v>44.016101694915257</v>
      </c>
      <c r="O202" s="40">
        <v>0</v>
      </c>
      <c r="P202" s="40">
        <v>0</v>
      </c>
      <c r="Q202" s="40">
        <v>31.170370967741938</v>
      </c>
      <c r="R202" s="40">
        <v>1</v>
      </c>
      <c r="S202" s="40">
        <v>8.2995073891625619</v>
      </c>
      <c r="U202" s="40">
        <v>4.1865564435209119</v>
      </c>
      <c r="W202" s="40">
        <v>8.2995073891625619</v>
      </c>
      <c r="Y202" s="67"/>
      <c r="Z202" s="67"/>
      <c r="AA202" s="67"/>
      <c r="AC202" s="67"/>
    </row>
    <row r="203" spans="2:29">
      <c r="B203" s="2" t="s">
        <v>85</v>
      </c>
      <c r="H203" s="2" t="s">
        <v>50</v>
      </c>
      <c r="J203" s="4">
        <f t="shared" si="6"/>
        <v>149.93726522102818</v>
      </c>
      <c r="L203" s="40">
        <v>4.0204631651309848</v>
      </c>
      <c r="M203" s="40">
        <v>1</v>
      </c>
      <c r="N203" s="40">
        <v>45.475305084745763</v>
      </c>
      <c r="O203" s="40">
        <v>64.303771164699839</v>
      </c>
      <c r="P203" s="40">
        <v>2</v>
      </c>
      <c r="Q203" s="40">
        <v>22.822806451612902</v>
      </c>
      <c r="R203" s="40">
        <v>3</v>
      </c>
      <c r="S203" s="40">
        <v>7.3149193548387093</v>
      </c>
      <c r="U203" s="40">
        <v>4.3253474113454926</v>
      </c>
      <c r="W203" s="40">
        <v>9.4745967741935484</v>
      </c>
      <c r="Y203" s="67"/>
      <c r="Z203" s="67"/>
      <c r="AA203" s="67"/>
      <c r="AC203" s="67"/>
    </row>
    <row r="204" spans="2:29">
      <c r="B204" s="2" t="s">
        <v>86</v>
      </c>
      <c r="H204" s="2" t="s">
        <v>50</v>
      </c>
      <c r="J204" s="4">
        <f t="shared" si="6"/>
        <v>84.73797645503133</v>
      </c>
      <c r="L204" s="40">
        <v>1.0047108190491272</v>
      </c>
      <c r="M204" s="40">
        <v>0</v>
      </c>
      <c r="N204" s="40">
        <v>17.525423728813561</v>
      </c>
      <c r="O204" s="40">
        <v>51.839747201155653</v>
      </c>
      <c r="P204" s="40">
        <v>0</v>
      </c>
      <c r="Q204" s="40">
        <v>8.0541532258064521</v>
      </c>
      <c r="R204" s="40">
        <v>2</v>
      </c>
      <c r="S204" s="40">
        <v>4.3139414802065401</v>
      </c>
      <c r="U204" s="40">
        <v>1.6669167148388007</v>
      </c>
      <c r="W204" s="40">
        <v>6.3139414802065401</v>
      </c>
      <c r="Y204" s="67"/>
      <c r="Z204" s="67"/>
      <c r="AA204" s="67"/>
      <c r="AC204" s="67"/>
    </row>
    <row r="205" spans="2:29">
      <c r="B205" s="2" t="s">
        <v>87</v>
      </c>
      <c r="H205" s="2" t="s">
        <v>50</v>
      </c>
      <c r="J205" s="4">
        <f t="shared" si="6"/>
        <v>17.041008681273254</v>
      </c>
      <c r="L205" s="40">
        <v>0</v>
      </c>
      <c r="M205" s="40">
        <v>0</v>
      </c>
      <c r="N205" s="40">
        <v>7.7288135593220337</v>
      </c>
      <c r="O205" s="40">
        <v>6</v>
      </c>
      <c r="P205" s="40">
        <v>0</v>
      </c>
      <c r="Q205" s="40">
        <v>0</v>
      </c>
      <c r="R205" s="40">
        <v>0</v>
      </c>
      <c r="S205" s="40">
        <v>3.3121951219512193</v>
      </c>
      <c r="U205" s="40">
        <v>0.73511994387475144</v>
      </c>
      <c r="W205" s="40">
        <v>3.3121951219512193</v>
      </c>
      <c r="Y205" s="67"/>
      <c r="Z205" s="67"/>
      <c r="AA205" s="67"/>
      <c r="AC205" s="67"/>
    </row>
    <row r="206" spans="2:29">
      <c r="B206" s="2" t="s">
        <v>88</v>
      </c>
      <c r="H206" s="2" t="s">
        <v>50</v>
      </c>
      <c r="J206" s="4">
        <f t="shared" si="6"/>
        <v>16.201702022963367</v>
      </c>
      <c r="L206" s="40">
        <v>0</v>
      </c>
      <c r="M206" s="40">
        <v>1</v>
      </c>
      <c r="N206" s="40">
        <v>6.8305084745762707</v>
      </c>
      <c r="O206" s="40">
        <v>7</v>
      </c>
      <c r="P206" s="40">
        <v>0</v>
      </c>
      <c r="Q206" s="40">
        <v>1.3711935483870967</v>
      </c>
      <c r="R206" s="40">
        <v>0</v>
      </c>
      <c r="S206" s="40">
        <v>0</v>
      </c>
      <c r="U206" s="40">
        <v>0.64967837145071228</v>
      </c>
      <c r="W206" s="40">
        <v>3</v>
      </c>
      <c r="Y206" s="67"/>
      <c r="Z206" s="67"/>
      <c r="AA206" s="67"/>
      <c r="AC206" s="67"/>
    </row>
    <row r="207" spans="2:29">
      <c r="B207" s="2" t="s">
        <v>89</v>
      </c>
      <c r="H207" s="2" t="s">
        <v>50</v>
      </c>
      <c r="J207" s="4">
        <f t="shared" si="6"/>
        <v>7.2203389830508478</v>
      </c>
      <c r="L207" s="40">
        <v>0</v>
      </c>
      <c r="M207" s="40">
        <v>0</v>
      </c>
      <c r="N207" s="40">
        <v>4.2203389830508478</v>
      </c>
      <c r="O207" s="40">
        <v>3</v>
      </c>
      <c r="P207" s="40">
        <v>0</v>
      </c>
      <c r="Q207" s="40">
        <v>0</v>
      </c>
      <c r="R207" s="40">
        <v>0</v>
      </c>
      <c r="S207" s="40">
        <v>0</v>
      </c>
      <c r="U207" s="40">
        <v>0.40141417987897615</v>
      </c>
      <c r="W207" s="40">
        <v>1</v>
      </c>
      <c r="Y207" s="67"/>
      <c r="Z207" s="67"/>
      <c r="AA207" s="67"/>
      <c r="AC207" s="67"/>
    </row>
    <row r="208" spans="2:29">
      <c r="B208" s="2" t="s">
        <v>90</v>
      </c>
      <c r="H208" s="2" t="s">
        <v>50</v>
      </c>
      <c r="J208" s="4">
        <f t="shared" si="6"/>
        <v>0.93023255813953487</v>
      </c>
      <c r="L208" s="40">
        <v>0</v>
      </c>
      <c r="M208" s="40">
        <v>0</v>
      </c>
      <c r="N208" s="40">
        <v>0.93023255813953487</v>
      </c>
      <c r="O208" s="40">
        <v>0</v>
      </c>
      <c r="P208" s="40">
        <v>0</v>
      </c>
      <c r="Q208" s="40">
        <v>0</v>
      </c>
      <c r="R208" s="40">
        <v>0</v>
      </c>
      <c r="S208" s="40">
        <v>0</v>
      </c>
      <c r="U208" s="40">
        <v>8.8478328618136134E-2</v>
      </c>
      <c r="W208" s="40">
        <v>0</v>
      </c>
      <c r="Y208" s="67"/>
      <c r="Z208" s="67"/>
      <c r="AA208" s="67"/>
      <c r="AC208" s="67"/>
    </row>
    <row r="209" spans="2:29">
      <c r="B209" s="2" t="s">
        <v>91</v>
      </c>
      <c r="H209" s="2" t="s">
        <v>50</v>
      </c>
      <c r="J209" s="4">
        <f t="shared" si="6"/>
        <v>0</v>
      </c>
      <c r="L209" s="40">
        <v>0</v>
      </c>
      <c r="M209" s="40">
        <v>0</v>
      </c>
      <c r="N209" s="40">
        <v>0</v>
      </c>
      <c r="O209" s="40">
        <v>0</v>
      </c>
      <c r="P209" s="40">
        <v>0</v>
      </c>
      <c r="Q209" s="40">
        <v>0</v>
      </c>
      <c r="R209" s="40">
        <v>0</v>
      </c>
      <c r="S209" s="40">
        <v>0</v>
      </c>
      <c r="U209" s="40">
        <v>0</v>
      </c>
      <c r="W209" s="40">
        <v>0</v>
      </c>
      <c r="Y209" s="67"/>
      <c r="Z209" s="67"/>
      <c r="AA209" s="67"/>
      <c r="AC209" s="67"/>
    </row>
    <row r="210" spans="2:29">
      <c r="B210" s="2" t="s">
        <v>92</v>
      </c>
      <c r="H210" s="2" t="s">
        <v>50</v>
      </c>
      <c r="J210" s="4">
        <f t="shared" si="6"/>
        <v>0</v>
      </c>
      <c r="L210" s="40">
        <v>0</v>
      </c>
      <c r="M210" s="40">
        <v>0</v>
      </c>
      <c r="N210" s="40">
        <v>0</v>
      </c>
      <c r="O210" s="40">
        <v>0</v>
      </c>
      <c r="P210" s="40">
        <v>0</v>
      </c>
      <c r="Q210" s="40">
        <v>0</v>
      </c>
      <c r="R210" s="40">
        <v>0</v>
      </c>
      <c r="S210" s="40">
        <v>0</v>
      </c>
      <c r="U210" s="40">
        <v>0</v>
      </c>
      <c r="W210" s="40">
        <v>0</v>
      </c>
      <c r="Y210" s="67"/>
      <c r="Z210" s="67"/>
      <c r="AA210" s="67"/>
      <c r="AC210" s="67"/>
    </row>
    <row r="211" spans="2:29">
      <c r="B211" s="2" t="s">
        <v>93</v>
      </c>
      <c r="H211" s="2" t="s">
        <v>50</v>
      </c>
      <c r="J211" s="4">
        <f t="shared" si="6"/>
        <v>0</v>
      </c>
      <c r="L211" s="40">
        <v>0</v>
      </c>
      <c r="M211" s="40">
        <v>0</v>
      </c>
      <c r="N211" s="40">
        <v>0</v>
      </c>
      <c r="O211" s="40">
        <v>0</v>
      </c>
      <c r="P211" s="40">
        <v>0</v>
      </c>
      <c r="Q211" s="40">
        <v>0</v>
      </c>
      <c r="R211" s="40">
        <v>0</v>
      </c>
      <c r="S211" s="40">
        <v>0</v>
      </c>
      <c r="U211" s="40">
        <v>0</v>
      </c>
      <c r="W211" s="40">
        <v>0</v>
      </c>
      <c r="Y211" s="67"/>
      <c r="Z211" s="67"/>
      <c r="AA211" s="67"/>
      <c r="AC211" s="67"/>
    </row>
    <row r="213" spans="2:29">
      <c r="B213" s="10" t="s">
        <v>80</v>
      </c>
    </row>
    <row r="214" spans="2:29">
      <c r="B214" s="2" t="s">
        <v>84</v>
      </c>
      <c r="H214" s="2" t="s">
        <v>50</v>
      </c>
      <c r="J214" s="4">
        <f t="shared" ref="J214:J223" si="7">SUM(L214:S214)</f>
        <v>3</v>
      </c>
      <c r="L214" s="40">
        <v>0</v>
      </c>
      <c r="M214" s="40">
        <v>1</v>
      </c>
      <c r="N214" s="40">
        <v>0</v>
      </c>
      <c r="O214" s="40">
        <v>0</v>
      </c>
      <c r="P214" s="40">
        <v>0</v>
      </c>
      <c r="Q214" s="40">
        <v>2</v>
      </c>
      <c r="R214" s="40">
        <v>0</v>
      </c>
      <c r="S214" s="40">
        <v>0</v>
      </c>
      <c r="U214" s="40">
        <v>0</v>
      </c>
      <c r="W214" s="40">
        <v>0</v>
      </c>
      <c r="Y214" s="67"/>
      <c r="Z214" s="67"/>
      <c r="AA214" s="67"/>
      <c r="AC214" s="67"/>
    </row>
    <row r="215" spans="2:29">
      <c r="B215" s="2" t="s">
        <v>85</v>
      </c>
      <c r="H215" s="2" t="s">
        <v>50</v>
      </c>
      <c r="J215" s="4">
        <f t="shared" si="7"/>
        <v>13.091880809185348</v>
      </c>
      <c r="L215" s="40">
        <v>1</v>
      </c>
      <c r="M215" s="40">
        <v>1</v>
      </c>
      <c r="N215" s="40">
        <v>1.9322033898305084</v>
      </c>
      <c r="O215" s="40">
        <v>7</v>
      </c>
      <c r="P215" s="40">
        <v>0</v>
      </c>
      <c r="Q215" s="40">
        <v>0</v>
      </c>
      <c r="R215" s="40">
        <v>0</v>
      </c>
      <c r="S215" s="40">
        <v>2.1596774193548391</v>
      </c>
      <c r="U215" s="40">
        <v>0.18377998596868786</v>
      </c>
      <c r="W215" s="40">
        <v>0</v>
      </c>
      <c r="Y215" s="67"/>
      <c r="Z215" s="67"/>
      <c r="AA215" s="67"/>
      <c r="AC215" s="67"/>
    </row>
    <row r="216" spans="2:29">
      <c r="B216" s="2" t="s">
        <v>86</v>
      </c>
      <c r="H216" s="2" t="s">
        <v>50</v>
      </c>
      <c r="J216" s="4">
        <f t="shared" si="7"/>
        <v>13.552510320523577</v>
      </c>
      <c r="L216" s="40">
        <v>0</v>
      </c>
      <c r="M216" s="40">
        <v>0</v>
      </c>
      <c r="N216" s="40">
        <v>0.93220338983050843</v>
      </c>
      <c r="O216" s="40">
        <v>6</v>
      </c>
      <c r="P216" s="40">
        <v>1</v>
      </c>
      <c r="Q216" s="40">
        <v>3.6203069306930695</v>
      </c>
      <c r="R216" s="40">
        <v>0</v>
      </c>
      <c r="S216" s="40">
        <v>2</v>
      </c>
      <c r="U216" s="40">
        <v>8.8665782704191509E-2</v>
      </c>
      <c r="W216" s="40">
        <v>0</v>
      </c>
      <c r="Y216" s="67"/>
      <c r="Z216" s="67"/>
      <c r="AA216" s="67"/>
      <c r="AC216" s="67"/>
    </row>
    <row r="217" spans="2:29">
      <c r="B217" s="2" t="s">
        <v>87</v>
      </c>
      <c r="H217" s="2" t="s">
        <v>50</v>
      </c>
      <c r="J217" s="4">
        <f t="shared" si="7"/>
        <v>9.505460815573084</v>
      </c>
      <c r="L217" s="40">
        <v>0</v>
      </c>
      <c r="M217" s="40">
        <v>0</v>
      </c>
      <c r="N217" s="40">
        <v>1.9322033898305084</v>
      </c>
      <c r="O217" s="40">
        <v>1</v>
      </c>
      <c r="P217" s="40">
        <v>1</v>
      </c>
      <c r="Q217" s="40">
        <v>4.5732574257425744</v>
      </c>
      <c r="R217" s="40">
        <v>0</v>
      </c>
      <c r="S217" s="40">
        <v>1</v>
      </c>
      <c r="U217" s="40">
        <v>0.18377998596868786</v>
      </c>
      <c r="W217" s="40">
        <v>1</v>
      </c>
      <c r="Y217" s="67"/>
      <c r="Z217" s="67"/>
      <c r="AA217" s="67"/>
      <c r="AC217" s="67"/>
    </row>
    <row r="218" spans="2:29">
      <c r="B218" s="2" t="s">
        <v>88</v>
      </c>
      <c r="H218" s="2" t="s">
        <v>50</v>
      </c>
      <c r="J218" s="4">
        <f t="shared" si="7"/>
        <v>13.716911649104418</v>
      </c>
      <c r="L218" s="40">
        <v>0</v>
      </c>
      <c r="M218" s="40">
        <v>1</v>
      </c>
      <c r="N218" s="40">
        <v>0</v>
      </c>
      <c r="O218" s="40">
        <v>2</v>
      </c>
      <c r="P218" s="40">
        <v>0</v>
      </c>
      <c r="Q218" s="40">
        <v>6.4034900990099004</v>
      </c>
      <c r="R218" s="40">
        <v>0</v>
      </c>
      <c r="S218" s="40">
        <v>4.3134215500945183</v>
      </c>
      <c r="U218" s="40">
        <v>0</v>
      </c>
      <c r="W218" s="40">
        <v>1.3134215500945183</v>
      </c>
      <c r="Y218" s="67"/>
      <c r="Z218" s="67"/>
      <c r="AA218" s="67"/>
      <c r="AC218" s="67"/>
    </row>
    <row r="219" spans="2:29">
      <c r="B219" s="2" t="s">
        <v>89</v>
      </c>
      <c r="H219" s="2" t="s">
        <v>50</v>
      </c>
      <c r="J219" s="4">
        <f t="shared" si="7"/>
        <v>14.163378128269093</v>
      </c>
      <c r="L219" s="40">
        <v>0</v>
      </c>
      <c r="M219" s="40">
        <v>1</v>
      </c>
      <c r="N219" s="40">
        <v>5.5069767441860469</v>
      </c>
      <c r="O219" s="40">
        <v>5</v>
      </c>
      <c r="P219" s="40">
        <v>0</v>
      </c>
      <c r="Q219" s="40">
        <v>1.5</v>
      </c>
      <c r="R219" s="40">
        <v>0</v>
      </c>
      <c r="S219" s="40">
        <v>1.1564013840830449</v>
      </c>
      <c r="U219" s="40">
        <v>0.52379170541936593</v>
      </c>
      <c r="W219" s="40">
        <v>0.15640138408304494</v>
      </c>
      <c r="Y219" s="67"/>
      <c r="Z219" s="67"/>
      <c r="AA219" s="67"/>
      <c r="AC219" s="67"/>
    </row>
    <row r="220" spans="2:29">
      <c r="B220" s="2" t="s">
        <v>90</v>
      </c>
      <c r="H220" s="2" t="s">
        <v>50</v>
      </c>
      <c r="J220" s="4">
        <f t="shared" si="7"/>
        <v>3.670334693877551</v>
      </c>
      <c r="L220" s="40">
        <v>0</v>
      </c>
      <c r="M220" s="40">
        <v>0</v>
      </c>
      <c r="N220" s="40">
        <v>1</v>
      </c>
      <c r="O220" s="40">
        <v>0</v>
      </c>
      <c r="P220" s="40">
        <v>0</v>
      </c>
      <c r="Q220" s="40">
        <v>0.77033469387755105</v>
      </c>
      <c r="R220" s="40">
        <v>0</v>
      </c>
      <c r="S220" s="40">
        <v>1.9</v>
      </c>
      <c r="U220" s="40">
        <v>9.511420326449635E-2</v>
      </c>
      <c r="W220" s="40">
        <v>1.9</v>
      </c>
      <c r="Y220" s="67"/>
      <c r="Z220" s="67"/>
      <c r="AA220" s="67"/>
      <c r="AC220" s="67"/>
    </row>
    <row r="221" spans="2:29">
      <c r="B221" s="2" t="s">
        <v>91</v>
      </c>
      <c r="H221" s="2" t="s">
        <v>50</v>
      </c>
      <c r="J221" s="4">
        <f t="shared" si="7"/>
        <v>11.656721879449453</v>
      </c>
      <c r="L221" s="40">
        <v>0</v>
      </c>
      <c r="M221" s="40">
        <v>0</v>
      </c>
      <c r="N221" s="40">
        <v>9.9813953488372089</v>
      </c>
      <c r="O221" s="40">
        <v>0</v>
      </c>
      <c r="P221" s="40">
        <v>0</v>
      </c>
      <c r="Q221" s="40">
        <v>1.6753265306122449</v>
      </c>
      <c r="R221" s="40">
        <v>0</v>
      </c>
      <c r="S221" s="40">
        <v>0</v>
      </c>
      <c r="U221" s="40">
        <v>0.94937246607260073</v>
      </c>
      <c r="W221" s="40">
        <v>0</v>
      </c>
      <c r="Y221" s="67"/>
      <c r="Z221" s="67"/>
      <c r="AA221" s="67"/>
      <c r="AC221" s="67"/>
    </row>
    <row r="222" spans="2:29">
      <c r="B222" s="2" t="s">
        <v>92</v>
      </c>
      <c r="H222" s="2" t="s">
        <v>50</v>
      </c>
      <c r="J222" s="4">
        <f t="shared" si="7"/>
        <v>1.6802325581395348</v>
      </c>
      <c r="L222" s="40">
        <v>0</v>
      </c>
      <c r="M222" s="40">
        <v>0</v>
      </c>
      <c r="N222" s="40">
        <v>0.93023255813953487</v>
      </c>
      <c r="O222" s="40">
        <v>0</v>
      </c>
      <c r="P222" s="40">
        <v>0</v>
      </c>
      <c r="Q222" s="40">
        <v>0.75</v>
      </c>
      <c r="R222" s="40">
        <v>0</v>
      </c>
      <c r="S222" s="40">
        <v>0</v>
      </c>
      <c r="U222" s="40">
        <v>8.8478328618136134E-2</v>
      </c>
      <c r="W222" s="40">
        <v>0</v>
      </c>
      <c r="Y222" s="67"/>
      <c r="Z222" s="67"/>
      <c r="AA222" s="67"/>
      <c r="AC222" s="67"/>
    </row>
    <row r="223" spans="2:29">
      <c r="B223" s="2" t="s">
        <v>93</v>
      </c>
      <c r="H223" s="2" t="s">
        <v>50</v>
      </c>
      <c r="J223" s="4">
        <f t="shared" si="7"/>
        <v>0</v>
      </c>
      <c r="L223" s="40">
        <v>0</v>
      </c>
      <c r="M223" s="40">
        <v>0</v>
      </c>
      <c r="N223" s="40">
        <v>0</v>
      </c>
      <c r="O223" s="40">
        <v>0</v>
      </c>
      <c r="P223" s="40">
        <v>0</v>
      </c>
      <c r="Q223" s="40">
        <v>0</v>
      </c>
      <c r="R223" s="40">
        <v>0</v>
      </c>
      <c r="S223" s="40">
        <v>0</v>
      </c>
      <c r="U223" s="40">
        <v>0</v>
      </c>
      <c r="W223" s="40">
        <v>0</v>
      </c>
      <c r="Y223" s="67"/>
      <c r="Z223" s="67"/>
      <c r="AA223" s="67"/>
      <c r="AC223" s="67"/>
    </row>
    <row r="227" spans="2:30" s="5" customFormat="1" ht="12.75">
      <c r="B227" s="5" t="s">
        <v>98</v>
      </c>
      <c r="D227" s="5" t="s">
        <v>21</v>
      </c>
      <c r="H227" s="5" t="s">
        <v>0</v>
      </c>
      <c r="J227" s="13" t="s">
        <v>6</v>
      </c>
      <c r="K227" s="13"/>
      <c r="L227" s="44" t="s">
        <v>1</v>
      </c>
      <c r="M227" s="44" t="s">
        <v>225</v>
      </c>
      <c r="N227" s="44" t="s">
        <v>23</v>
      </c>
      <c r="O227" s="44" t="s">
        <v>24</v>
      </c>
      <c r="P227" s="44" t="s">
        <v>3</v>
      </c>
      <c r="Q227" s="44" t="s">
        <v>4</v>
      </c>
      <c r="R227" s="44" t="s">
        <v>5</v>
      </c>
      <c r="S227" s="44" t="s">
        <v>22</v>
      </c>
      <c r="T227" s="44"/>
      <c r="U227" s="44" t="s">
        <v>25</v>
      </c>
      <c r="V227" s="13"/>
      <c r="W227" s="44" t="s">
        <v>267</v>
      </c>
      <c r="X227" s="13"/>
      <c r="Y227" s="13" t="s">
        <v>233</v>
      </c>
      <c r="Z227" s="13" t="s">
        <v>234</v>
      </c>
      <c r="AA227" s="13" t="s">
        <v>235</v>
      </c>
      <c r="AB227" s="13"/>
      <c r="AC227" s="44" t="s">
        <v>272</v>
      </c>
    </row>
    <row r="229" spans="2:30">
      <c r="B229" s="10" t="s">
        <v>74</v>
      </c>
    </row>
    <row r="231" spans="2:30">
      <c r="B231" s="10" t="s">
        <v>75</v>
      </c>
      <c r="Y231" s="74"/>
      <c r="Z231" s="74"/>
      <c r="AA231" s="74"/>
    </row>
    <row r="232" spans="2:30">
      <c r="B232" s="2" t="s">
        <v>76</v>
      </c>
      <c r="H232" s="2" t="s">
        <v>50</v>
      </c>
      <c r="J232" s="4">
        <f>SUM(L232:S232)</f>
        <v>6936151.3200340858</v>
      </c>
      <c r="L232" s="69">
        <v>135412.53846153847</v>
      </c>
      <c r="M232" s="70">
        <v>184784.3479452199</v>
      </c>
      <c r="N232" s="70">
        <v>2001131.9473577777</v>
      </c>
      <c r="O232" s="70">
        <v>2205199.2356288875</v>
      </c>
      <c r="P232" s="70">
        <v>100201.44000000002</v>
      </c>
      <c r="Q232" s="70">
        <v>1870965.4174656949</v>
      </c>
      <c r="R232" s="70">
        <v>50273.825842202117</v>
      </c>
      <c r="S232" s="71">
        <v>388182.56733276404</v>
      </c>
      <c r="U232" s="40">
        <v>214688.22966531612</v>
      </c>
      <c r="W232" s="62">
        <v>388182.56733276404</v>
      </c>
      <c r="Y232" s="67"/>
      <c r="Z232" s="67"/>
      <c r="AA232" s="67"/>
      <c r="AC232" s="67"/>
      <c r="AD232" s="38" t="s">
        <v>216</v>
      </c>
    </row>
    <row r="233" spans="2:30">
      <c r="B233" s="2" t="s">
        <v>77</v>
      </c>
      <c r="H233" s="2" t="s">
        <v>50</v>
      </c>
      <c r="J233" s="4">
        <f>SUM(L233:S233)</f>
        <v>27596.703402329062</v>
      </c>
      <c r="L233" s="58">
        <v>60.46153846153846</v>
      </c>
      <c r="M233" s="62">
        <v>129.13972602739724</v>
      </c>
      <c r="N233" s="62">
        <v>5531.5606085185182</v>
      </c>
      <c r="O233" s="62">
        <v>10652.6328767124</v>
      </c>
      <c r="P233" s="62">
        <v>677.2</v>
      </c>
      <c r="Q233" s="62">
        <v>7819.4272520671466</v>
      </c>
      <c r="R233" s="62">
        <v>374.95532451060564</v>
      </c>
      <c r="S233" s="59">
        <v>2351.3260760314502</v>
      </c>
      <c r="U233" s="40">
        <v>595.26329001151692</v>
      </c>
      <c r="W233" s="62">
        <v>2351.3260760314502</v>
      </c>
      <c r="Y233" s="67"/>
      <c r="Z233" s="67"/>
      <c r="AA233" s="67"/>
      <c r="AC233" s="67"/>
    </row>
    <row r="234" spans="2:30">
      <c r="B234" s="2" t="s">
        <v>78</v>
      </c>
      <c r="H234" s="2" t="s">
        <v>50</v>
      </c>
      <c r="J234" s="4">
        <f>SUM(L234:S234)</f>
        <v>68846.714395427014</v>
      </c>
      <c r="L234" s="58">
        <v>2094.1538461538462</v>
      </c>
      <c r="M234" s="62">
        <v>2530.495890410959</v>
      </c>
      <c r="N234" s="62">
        <v>24378.446287777777</v>
      </c>
      <c r="O234" s="62">
        <v>19554.715068492595</v>
      </c>
      <c r="P234" s="62">
        <v>1017.6</v>
      </c>
      <c r="Q234" s="62">
        <v>13987.859860292776</v>
      </c>
      <c r="R234" s="62">
        <v>382.20234640865777</v>
      </c>
      <c r="S234" s="59">
        <v>4901.2410958904111</v>
      </c>
      <c r="U234" s="40">
        <v>2833.8986632998785</v>
      </c>
      <c r="W234" s="62">
        <v>4902.2410958904111</v>
      </c>
      <c r="Y234" s="67"/>
      <c r="Z234" s="67"/>
      <c r="AA234" s="67"/>
      <c r="AC234" s="67"/>
    </row>
    <row r="235" spans="2:30">
      <c r="B235" s="2" t="s">
        <v>79</v>
      </c>
      <c r="H235" s="2" t="s">
        <v>50</v>
      </c>
      <c r="J235" s="4">
        <f>SUM(L235:S235)</f>
        <v>25506.116168773842</v>
      </c>
      <c r="L235" s="60">
        <v>674.69230769230774</v>
      </c>
      <c r="M235" s="63">
        <v>655.78630136986294</v>
      </c>
      <c r="N235" s="63">
        <v>7927.6162018518517</v>
      </c>
      <c r="O235" s="63">
        <v>7858.4986301370154</v>
      </c>
      <c r="P235" s="63">
        <v>374</v>
      </c>
      <c r="Q235" s="63">
        <v>6036.912061173286</v>
      </c>
      <c r="R235" s="63">
        <v>264.53121449472349</v>
      </c>
      <c r="S235" s="61">
        <v>1714.079452054794</v>
      </c>
      <c r="U235" s="40">
        <v>816.65071879785</v>
      </c>
      <c r="W235" s="62">
        <v>1715.079452054794</v>
      </c>
      <c r="Y235" s="67"/>
      <c r="Z235" s="67"/>
      <c r="AA235" s="67"/>
      <c r="AC235" s="67"/>
    </row>
    <row r="236" spans="2:30">
      <c r="W236" s="74"/>
    </row>
    <row r="237" spans="2:30">
      <c r="B237" s="10" t="s">
        <v>80</v>
      </c>
      <c r="W237" s="74"/>
    </row>
    <row r="238" spans="2:30">
      <c r="B238" s="2" t="s">
        <v>76</v>
      </c>
      <c r="H238" s="2" t="s">
        <v>50</v>
      </c>
      <c r="J238" s="4">
        <f>SUM(L238:S238)</f>
        <v>0</v>
      </c>
      <c r="L238" s="69"/>
      <c r="M238" s="70"/>
      <c r="N238" s="70"/>
      <c r="O238" s="70"/>
      <c r="P238" s="70"/>
      <c r="Q238" s="70"/>
      <c r="R238" s="70"/>
      <c r="S238" s="71">
        <v>0</v>
      </c>
      <c r="U238" s="40">
        <v>0</v>
      </c>
      <c r="W238" s="62">
        <v>0</v>
      </c>
      <c r="Y238" s="67"/>
      <c r="Z238" s="67"/>
      <c r="AA238" s="67"/>
      <c r="AC238" s="67"/>
    </row>
    <row r="239" spans="2:30">
      <c r="B239" s="2" t="s">
        <v>77</v>
      </c>
      <c r="H239" s="2" t="s">
        <v>50</v>
      </c>
      <c r="J239" s="4">
        <f>SUM(L239:S239)</f>
        <v>0</v>
      </c>
      <c r="L239" s="58"/>
      <c r="M239" s="62"/>
      <c r="N239" s="62"/>
      <c r="O239" s="62"/>
      <c r="P239" s="62"/>
      <c r="Q239" s="62"/>
      <c r="R239" s="62"/>
      <c r="S239" s="59">
        <v>0</v>
      </c>
      <c r="U239" s="40">
        <v>0</v>
      </c>
      <c r="W239" s="62">
        <v>0</v>
      </c>
      <c r="Y239" s="67"/>
      <c r="Z239" s="67"/>
      <c r="AA239" s="67"/>
      <c r="AC239" s="67"/>
    </row>
    <row r="240" spans="2:30">
      <c r="B240" s="2" t="s">
        <v>78</v>
      </c>
      <c r="H240" s="2" t="s">
        <v>50</v>
      </c>
      <c r="J240" s="4">
        <f>SUM(L240:S240)</f>
        <v>1</v>
      </c>
      <c r="L240" s="58"/>
      <c r="M240" s="62"/>
      <c r="N240" s="62"/>
      <c r="O240" s="62"/>
      <c r="P240" s="62"/>
      <c r="Q240" s="62"/>
      <c r="R240" s="62"/>
      <c r="S240" s="59">
        <v>1</v>
      </c>
      <c r="U240" s="40">
        <v>0</v>
      </c>
      <c r="W240" s="62">
        <v>0</v>
      </c>
      <c r="Y240" s="67"/>
      <c r="Z240" s="67"/>
      <c r="AA240" s="67"/>
      <c r="AC240" s="67"/>
    </row>
    <row r="241" spans="2:29">
      <c r="B241" s="2" t="s">
        <v>79</v>
      </c>
      <c r="H241" s="2" t="s">
        <v>50</v>
      </c>
      <c r="J241" s="4">
        <f>SUM(L241:S241)</f>
        <v>1</v>
      </c>
      <c r="L241" s="60"/>
      <c r="M241" s="63"/>
      <c r="N241" s="63"/>
      <c r="O241" s="63"/>
      <c r="P241" s="63"/>
      <c r="Q241" s="63"/>
      <c r="R241" s="63"/>
      <c r="S241" s="61">
        <v>1</v>
      </c>
      <c r="U241" s="40">
        <v>0</v>
      </c>
      <c r="W241" s="62">
        <v>0</v>
      </c>
      <c r="Y241" s="67"/>
      <c r="Z241" s="67"/>
      <c r="AA241" s="67"/>
      <c r="AC241" s="67"/>
    </row>
    <row r="242" spans="2:29">
      <c r="W242" s="74"/>
      <c r="Y242" s="74"/>
      <c r="Z242" s="74"/>
      <c r="AA242" s="74"/>
    </row>
    <row r="243" spans="2:29">
      <c r="W243" s="74"/>
      <c r="Y243" s="74"/>
      <c r="Z243" s="74"/>
      <c r="AA243" s="74"/>
    </row>
    <row r="244" spans="2:29">
      <c r="W244" s="74"/>
      <c r="Y244" s="74"/>
      <c r="Z244" s="74"/>
      <c r="AA244" s="74"/>
    </row>
    <row r="245" spans="2:29">
      <c r="B245" s="10" t="s">
        <v>83</v>
      </c>
      <c r="W245" s="74"/>
      <c r="Y245" s="74"/>
      <c r="Z245" s="74"/>
      <c r="AA245" s="74"/>
    </row>
    <row r="246" spans="2:29">
      <c r="W246" s="74"/>
      <c r="Y246" s="74"/>
      <c r="Z246" s="74"/>
      <c r="AA246" s="74"/>
    </row>
    <row r="247" spans="2:29">
      <c r="B247" s="10" t="s">
        <v>75</v>
      </c>
      <c r="W247" s="74"/>
      <c r="Y247" s="74"/>
      <c r="Z247" s="74"/>
      <c r="AA247" s="74"/>
    </row>
    <row r="248" spans="2:29">
      <c r="B248" s="2" t="s">
        <v>84</v>
      </c>
      <c r="H248" s="2" t="s">
        <v>50</v>
      </c>
      <c r="J248" s="4">
        <f t="shared" ref="J248:J257" si="8">SUM(L248:S248)</f>
        <v>9544.1185701527793</v>
      </c>
      <c r="L248" s="69">
        <v>233.46153846153845</v>
      </c>
      <c r="M248" s="70">
        <v>192.81818181818181</v>
      </c>
      <c r="N248" s="70">
        <v>2764.4552659984124</v>
      </c>
      <c r="O248" s="70">
        <v>3090.6578934411891</v>
      </c>
      <c r="P248" s="70">
        <v>134.68</v>
      </c>
      <c r="Q248" s="70">
        <v>2258.2912727272724</v>
      </c>
      <c r="R248" s="70">
        <v>107</v>
      </c>
      <c r="S248" s="71">
        <v>762.75441770618477</v>
      </c>
      <c r="U248" s="40">
        <v>256.1405286343637</v>
      </c>
      <c r="W248" s="62">
        <v>764.75441770618477</v>
      </c>
      <c r="Y248" s="62"/>
      <c r="Z248" s="62"/>
      <c r="AA248" s="40"/>
      <c r="AC248" s="67"/>
    </row>
    <row r="249" spans="2:29">
      <c r="B249" s="2" t="s">
        <v>85</v>
      </c>
      <c r="H249" s="2" t="s">
        <v>50</v>
      </c>
      <c r="J249" s="4">
        <f t="shared" si="8"/>
        <v>11958.283456756893</v>
      </c>
      <c r="L249" s="58">
        <v>179.53846153846155</v>
      </c>
      <c r="M249" s="62">
        <v>252.81818181818184</v>
      </c>
      <c r="N249" s="62">
        <v>3322.6034192609891</v>
      </c>
      <c r="O249" s="62">
        <v>4066.6046705526296</v>
      </c>
      <c r="P249" s="62">
        <v>134.9</v>
      </c>
      <c r="Q249" s="62">
        <v>3270.5006363636362</v>
      </c>
      <c r="R249" s="62">
        <v>198</v>
      </c>
      <c r="S249" s="59">
        <v>533.3180872229957</v>
      </c>
      <c r="U249" s="40">
        <v>336.02709251102362</v>
      </c>
      <c r="W249" s="62">
        <v>545.3180872229957</v>
      </c>
      <c r="Y249" s="62"/>
      <c r="Z249" s="62"/>
      <c r="AA249" s="62">
        <v>3</v>
      </c>
      <c r="AC249" s="67"/>
    </row>
    <row r="250" spans="2:29">
      <c r="B250" s="2" t="s">
        <v>86</v>
      </c>
      <c r="H250" s="2" t="s">
        <v>50</v>
      </c>
      <c r="J250" s="4">
        <f t="shared" si="8"/>
        <v>6289.0747441755166</v>
      </c>
      <c r="L250" s="58">
        <v>58.84615384615384</v>
      </c>
      <c r="M250" s="62">
        <v>94.272727272727266</v>
      </c>
      <c r="N250" s="62">
        <v>1717.1780446504324</v>
      </c>
      <c r="O250" s="62">
        <v>1953.988997698244</v>
      </c>
      <c r="P250" s="62">
        <v>36.54</v>
      </c>
      <c r="Q250" s="62">
        <v>1889.1709999999996</v>
      </c>
      <c r="R250" s="62">
        <v>185</v>
      </c>
      <c r="S250" s="59">
        <v>354.07782070795957</v>
      </c>
      <c r="U250" s="40">
        <v>157.61718061674006</v>
      </c>
      <c r="W250" s="62">
        <v>373.07782070795957</v>
      </c>
      <c r="Y250" s="62"/>
      <c r="Z250" s="62"/>
      <c r="AA250" s="62"/>
      <c r="AC250" s="67"/>
    </row>
    <row r="251" spans="2:29">
      <c r="B251" s="2" t="s">
        <v>87</v>
      </c>
      <c r="H251" s="2" t="s">
        <v>50</v>
      </c>
      <c r="J251" s="4">
        <f t="shared" si="8"/>
        <v>3199.5389993190415</v>
      </c>
      <c r="L251" s="58">
        <v>54.692307692307693</v>
      </c>
      <c r="M251" s="62">
        <v>53.727272727272727</v>
      </c>
      <c r="N251" s="62">
        <v>901.7217328176157</v>
      </c>
      <c r="O251" s="62">
        <v>1130.3179172682542</v>
      </c>
      <c r="P251" s="62">
        <v>19.25</v>
      </c>
      <c r="Q251" s="62">
        <v>628.17045454545462</v>
      </c>
      <c r="R251" s="62">
        <v>294.66084371341572</v>
      </c>
      <c r="S251" s="59">
        <v>116.998470554721</v>
      </c>
      <c r="U251" s="40">
        <v>72.210352422907675</v>
      </c>
      <c r="W251" s="62">
        <v>150.998470554721</v>
      </c>
      <c r="Y251" s="62"/>
      <c r="Z251" s="62"/>
      <c r="AA251" s="62">
        <v>1</v>
      </c>
      <c r="AC251" s="67"/>
    </row>
    <row r="252" spans="2:29">
      <c r="B252" s="2" t="s">
        <v>88</v>
      </c>
      <c r="H252" s="2" t="s">
        <v>50</v>
      </c>
      <c r="J252" s="4">
        <f t="shared" si="8"/>
        <v>2545.4996868070525</v>
      </c>
      <c r="L252" s="58">
        <v>15</v>
      </c>
      <c r="M252" s="62">
        <v>12</v>
      </c>
      <c r="N252" s="62">
        <v>760.81591900693991</v>
      </c>
      <c r="O252" s="62">
        <v>589.18233747744489</v>
      </c>
      <c r="P252" s="62">
        <v>4</v>
      </c>
      <c r="Q252" s="62">
        <v>703.55227272727279</v>
      </c>
      <c r="R252" s="62">
        <v>395.99698812762881</v>
      </c>
      <c r="S252" s="59">
        <v>64.952169467766041</v>
      </c>
      <c r="U252" s="40">
        <v>75.253744493391821</v>
      </c>
      <c r="W252" s="62">
        <v>128.95216946776605</v>
      </c>
      <c r="Y252" s="62"/>
      <c r="Z252" s="62"/>
      <c r="AA252" s="62"/>
      <c r="AC252" s="67"/>
    </row>
    <row r="253" spans="2:29">
      <c r="B253" s="2" t="s">
        <v>89</v>
      </c>
      <c r="H253" s="2" t="s">
        <v>50</v>
      </c>
      <c r="J253" s="4">
        <f t="shared" si="8"/>
        <v>1120.0943226895176</v>
      </c>
      <c r="L253" s="58">
        <v>3</v>
      </c>
      <c r="M253" s="62">
        <v>0</v>
      </c>
      <c r="N253" s="62">
        <v>351.52758599766048</v>
      </c>
      <c r="O253" s="62">
        <v>327.58185375394862</v>
      </c>
      <c r="P253" s="62">
        <v>3</v>
      </c>
      <c r="Q253" s="62">
        <v>421.98509090909096</v>
      </c>
      <c r="R253" s="62">
        <v>2</v>
      </c>
      <c r="S253" s="59">
        <v>10.99979202881774</v>
      </c>
      <c r="U253" s="40">
        <v>33.836936936936944</v>
      </c>
      <c r="W253" s="62">
        <v>59.999792028817737</v>
      </c>
      <c r="Y253" s="62"/>
      <c r="Z253" s="62"/>
      <c r="AA253" s="62"/>
      <c r="AC253" s="67"/>
    </row>
    <row r="254" spans="2:29">
      <c r="B254" s="2" t="s">
        <v>90</v>
      </c>
      <c r="H254" s="2" t="s">
        <v>50</v>
      </c>
      <c r="J254" s="4">
        <f t="shared" si="8"/>
        <v>717.94918725160449</v>
      </c>
      <c r="L254" s="58">
        <v>0</v>
      </c>
      <c r="M254" s="62">
        <v>1</v>
      </c>
      <c r="N254" s="62">
        <v>208.30779802986171</v>
      </c>
      <c r="O254" s="62">
        <v>189.62501092601016</v>
      </c>
      <c r="P254" s="62">
        <v>0</v>
      </c>
      <c r="Q254" s="62">
        <v>315.82190909090917</v>
      </c>
      <c r="R254" s="62">
        <v>0</v>
      </c>
      <c r="S254" s="59">
        <v>3.1944692048234016</v>
      </c>
      <c r="U254" s="40">
        <v>14.462462462462463</v>
      </c>
      <c r="W254" s="62">
        <v>40.194469204823399</v>
      </c>
      <c r="Y254" s="62"/>
      <c r="Z254" s="62"/>
      <c r="AA254" s="62"/>
      <c r="AC254" s="67"/>
    </row>
    <row r="255" spans="2:29">
      <c r="B255" s="2" t="s">
        <v>91</v>
      </c>
      <c r="H255" s="2" t="s">
        <v>50</v>
      </c>
      <c r="J255" s="4">
        <f t="shared" si="8"/>
        <v>512.08408616438214</v>
      </c>
      <c r="L255" s="58"/>
      <c r="M255" s="62">
        <v>0</v>
      </c>
      <c r="N255" s="62">
        <v>79.4197330603062</v>
      </c>
      <c r="O255" s="62">
        <v>86.836507290032401</v>
      </c>
      <c r="P255" s="62">
        <v>0</v>
      </c>
      <c r="Q255" s="62">
        <v>130.82790909090909</v>
      </c>
      <c r="R255" s="62">
        <v>214</v>
      </c>
      <c r="S255" s="59">
        <v>0.99993672313450876</v>
      </c>
      <c r="U255" s="40">
        <v>7.0030030030030037</v>
      </c>
      <c r="W255" s="62">
        <v>4.9999367231345087</v>
      </c>
      <c r="Y255" s="62"/>
      <c r="Z255" s="62"/>
      <c r="AA255" s="62">
        <v>1</v>
      </c>
      <c r="AC255" s="67"/>
    </row>
    <row r="256" spans="2:29">
      <c r="B256" s="2" t="s">
        <v>92</v>
      </c>
      <c r="H256" s="2" t="s">
        <v>50</v>
      </c>
      <c r="J256" s="4">
        <f t="shared" si="8"/>
        <v>121.26430316087729</v>
      </c>
      <c r="L256" s="58"/>
      <c r="M256" s="62">
        <v>0</v>
      </c>
      <c r="N256" s="62">
        <v>31.411326784559744</v>
      </c>
      <c r="O256" s="62">
        <v>37.211703649044814</v>
      </c>
      <c r="P256" s="62">
        <v>0</v>
      </c>
      <c r="Q256" s="62">
        <v>52.641272727272728</v>
      </c>
      <c r="R256" s="62">
        <v>0</v>
      </c>
      <c r="S256" s="59">
        <v>0</v>
      </c>
      <c r="U256" s="40">
        <v>6.4564564564564568</v>
      </c>
      <c r="W256" s="62">
        <v>3</v>
      </c>
      <c r="Y256" s="62"/>
      <c r="Z256" s="62"/>
      <c r="AA256" s="62"/>
      <c r="AC256" s="67"/>
    </row>
    <row r="257" spans="2:29">
      <c r="B257" s="2" t="s">
        <v>93</v>
      </c>
      <c r="H257" s="2" t="s">
        <v>50</v>
      </c>
      <c r="J257" s="4">
        <f t="shared" si="8"/>
        <v>101.012950169617</v>
      </c>
      <c r="L257" s="60"/>
      <c r="M257" s="63">
        <v>0</v>
      </c>
      <c r="N257" s="63">
        <v>20.040817590286327</v>
      </c>
      <c r="O257" s="63">
        <v>27.566314397512478</v>
      </c>
      <c r="P257" s="63">
        <v>0</v>
      </c>
      <c r="Q257" s="63">
        <v>44.405818181818184</v>
      </c>
      <c r="R257" s="63">
        <v>9</v>
      </c>
      <c r="S257" s="61">
        <v>0</v>
      </c>
      <c r="U257" s="40">
        <v>6.0012012012012015</v>
      </c>
      <c r="W257" s="62">
        <v>1</v>
      </c>
      <c r="Y257" s="62"/>
      <c r="Z257" s="62"/>
      <c r="AA257" s="62">
        <v>3</v>
      </c>
      <c r="AC257" s="67"/>
    </row>
    <row r="258" spans="2:29">
      <c r="W258" s="74"/>
      <c r="Y258" s="74"/>
      <c r="Z258" s="74"/>
      <c r="AA258" s="74"/>
    </row>
    <row r="259" spans="2:29">
      <c r="B259" s="10" t="s">
        <v>80</v>
      </c>
      <c r="W259" s="74"/>
      <c r="Y259" s="74"/>
      <c r="Z259" s="74"/>
      <c r="AA259" s="74"/>
    </row>
    <row r="260" spans="2:29">
      <c r="B260" s="2" t="s">
        <v>84</v>
      </c>
      <c r="H260" s="2" t="s">
        <v>50</v>
      </c>
      <c r="J260" s="4">
        <f t="shared" ref="J260:J269" si="9">SUM(L260:S260)</f>
        <v>103.46580316916348</v>
      </c>
      <c r="L260" s="69">
        <v>3</v>
      </c>
      <c r="M260" s="70">
        <v>4.7272727272727266</v>
      </c>
      <c r="N260" s="70">
        <v>80.892012641833617</v>
      </c>
      <c r="O260" s="70">
        <v>7</v>
      </c>
      <c r="P260" s="70">
        <v>2.67</v>
      </c>
      <c r="Q260" s="70"/>
      <c r="R260" s="70">
        <v>1</v>
      </c>
      <c r="S260" s="71">
        <v>4.1765178000571339</v>
      </c>
      <c r="U260" s="42">
        <f>SUM($AC$260:$AC$264)*(U366/SUM($U$366:$U$370))</f>
        <v>10.137905376502623</v>
      </c>
      <c r="W260" s="62">
        <v>2.1765178000571339</v>
      </c>
      <c r="Y260" s="62"/>
      <c r="Z260" s="62"/>
      <c r="AA260" s="62"/>
      <c r="AC260" s="40"/>
    </row>
    <row r="261" spans="2:29">
      <c r="B261" s="2" t="s">
        <v>85</v>
      </c>
      <c r="H261" s="2" t="s">
        <v>50</v>
      </c>
      <c r="J261" s="4">
        <f t="shared" si="9"/>
        <v>62.91891779187285</v>
      </c>
      <c r="L261" s="58">
        <v>6</v>
      </c>
      <c r="M261" s="62">
        <v>12.363636363636363</v>
      </c>
      <c r="N261" s="62">
        <v>0.49035838297840895</v>
      </c>
      <c r="O261" s="62">
        <v>20</v>
      </c>
      <c r="P261" s="62">
        <v>8.07</v>
      </c>
      <c r="Q261" s="62"/>
      <c r="R261" s="62">
        <v>2</v>
      </c>
      <c r="S261" s="59">
        <v>13.994923045258078</v>
      </c>
      <c r="U261" s="42">
        <f>SUM($AC$260:$AC$264)*(U367/SUM($U$366:$U$370))</f>
        <v>0</v>
      </c>
      <c r="W261" s="62">
        <v>1.9949230452580782</v>
      </c>
      <c r="Y261" s="62"/>
      <c r="Z261" s="62"/>
      <c r="AA261" s="62"/>
      <c r="AC261" s="40"/>
    </row>
    <row r="262" spans="2:29">
      <c r="B262" s="2" t="s">
        <v>86</v>
      </c>
      <c r="H262" s="2" t="s">
        <v>50</v>
      </c>
      <c r="J262" s="4">
        <f t="shared" si="9"/>
        <v>95.089052901381592</v>
      </c>
      <c r="L262" s="58">
        <v>7</v>
      </c>
      <c r="M262" s="62">
        <v>11.272727272727273</v>
      </c>
      <c r="N262" s="62">
        <v>0.36114668785893339</v>
      </c>
      <c r="O262" s="62">
        <v>23</v>
      </c>
      <c r="P262" s="62">
        <v>14.35</v>
      </c>
      <c r="Q262" s="62"/>
      <c r="R262" s="62">
        <v>18</v>
      </c>
      <c r="S262" s="59">
        <v>21.10517894079538</v>
      </c>
      <c r="U262" s="42">
        <f>SUM($AC$260:$AC$264)*(U368/SUM($U$366:$U$370))</f>
        <v>0.36101889666209752</v>
      </c>
      <c r="W262" s="62">
        <v>2.1051789407953798</v>
      </c>
      <c r="Y262" s="62"/>
      <c r="Z262" s="62"/>
      <c r="AA262" s="62"/>
      <c r="AC262" s="40"/>
    </row>
    <row r="263" spans="2:29">
      <c r="B263" s="2" t="s">
        <v>87</v>
      </c>
      <c r="H263" s="2" t="s">
        <v>50</v>
      </c>
      <c r="J263" s="4">
        <f t="shared" si="9"/>
        <v>192.56017322055817</v>
      </c>
      <c r="L263" s="58">
        <v>19</v>
      </c>
      <c r="M263" s="62">
        <v>30.181818181818183</v>
      </c>
      <c r="N263" s="62">
        <v>0.60374164544574893</v>
      </c>
      <c r="O263" s="62">
        <v>56</v>
      </c>
      <c r="P263" s="62">
        <v>20.509999999999998</v>
      </c>
      <c r="Q263" s="62"/>
      <c r="R263" s="62">
        <v>30</v>
      </c>
      <c r="S263" s="59">
        <v>36.26461339329424</v>
      </c>
      <c r="U263" s="42">
        <f>SUM($AC$260:$AC$264)*(U369/SUM($U$366:$U$370))</f>
        <v>0.54191487486109302</v>
      </c>
      <c r="W263" s="62">
        <v>2.2646133932942405</v>
      </c>
      <c r="Y263" s="62"/>
      <c r="Z263" s="62"/>
      <c r="AA263" s="62"/>
      <c r="AC263" s="40"/>
    </row>
    <row r="264" spans="2:29">
      <c r="B264" s="2" t="s">
        <v>88</v>
      </c>
      <c r="H264" s="2" t="s">
        <v>50</v>
      </c>
      <c r="J264" s="4">
        <f t="shared" si="9"/>
        <v>196.93294174803523</v>
      </c>
      <c r="L264" s="58">
        <v>16</v>
      </c>
      <c r="M264" s="62">
        <v>20</v>
      </c>
      <c r="N264" s="62">
        <v>1.9415672337890162</v>
      </c>
      <c r="O264" s="62">
        <v>30</v>
      </c>
      <c r="P264" s="62">
        <v>20.88</v>
      </c>
      <c r="Q264" s="62"/>
      <c r="R264" s="62">
        <v>35</v>
      </c>
      <c r="S264" s="59">
        <v>73.111374514246222</v>
      </c>
      <c r="U264" s="42">
        <f>SUM($AC$260:$AC$264)*(U370/SUM($U$366:$U$370))</f>
        <v>1.2635661383173422</v>
      </c>
      <c r="W264" s="62">
        <v>9.1113745142462221</v>
      </c>
      <c r="Y264" s="62"/>
      <c r="Z264" s="62"/>
      <c r="AA264" s="62"/>
      <c r="AC264" s="40">
        <v>12.304405286343155</v>
      </c>
    </row>
    <row r="265" spans="2:29">
      <c r="B265" s="2" t="s">
        <v>89</v>
      </c>
      <c r="H265" s="2" t="s">
        <v>50</v>
      </c>
      <c r="J265" s="4">
        <f t="shared" si="9"/>
        <v>230.07164899372779</v>
      </c>
      <c r="L265" s="58">
        <v>9</v>
      </c>
      <c r="M265" s="62">
        <v>15</v>
      </c>
      <c r="N265" s="62">
        <v>103.6296356757241</v>
      </c>
      <c r="O265" s="62">
        <v>21</v>
      </c>
      <c r="P265" s="62">
        <v>8</v>
      </c>
      <c r="Q265" s="62"/>
      <c r="R265" s="62">
        <v>1</v>
      </c>
      <c r="S265" s="59">
        <v>72.442013318003688</v>
      </c>
      <c r="T265" s="15"/>
      <c r="U265" s="42">
        <f>SUM($AC$265:$AC$266)*(U371/SUM($U$371:$U$372))</f>
        <v>9.449132323081141</v>
      </c>
      <c r="W265" s="62">
        <v>23.442013318003688</v>
      </c>
      <c r="Y265" s="62"/>
      <c r="Z265" s="62"/>
      <c r="AA265" s="62"/>
      <c r="AC265" s="40"/>
    </row>
    <row r="266" spans="2:29">
      <c r="B266" s="2" t="s">
        <v>90</v>
      </c>
      <c r="H266" s="2" t="s">
        <v>50</v>
      </c>
      <c r="J266" s="4">
        <f t="shared" si="9"/>
        <v>89.63430099462461</v>
      </c>
      <c r="L266" s="58">
        <v>1.3846153846153846</v>
      </c>
      <c r="M266" s="62">
        <v>15</v>
      </c>
      <c r="N266" s="62">
        <v>0.91691087082517009</v>
      </c>
      <c r="O266" s="62">
        <v>13</v>
      </c>
      <c r="P266" s="62">
        <v>6</v>
      </c>
      <c r="Q266" s="62"/>
      <c r="R266" s="62">
        <v>0</v>
      </c>
      <c r="S266" s="59">
        <v>53.33277473918406</v>
      </c>
      <c r="U266" s="42">
        <f>SUM($AC$265:$AC$266)*(U372/SUM($U$371:$U$372))</f>
        <v>0.55597278202369682</v>
      </c>
      <c r="W266" s="62">
        <v>16.33277473918406</v>
      </c>
      <c r="Y266" s="62"/>
      <c r="Z266" s="62"/>
      <c r="AA266" s="62"/>
      <c r="AC266" s="40">
        <v>10.005105105104839</v>
      </c>
    </row>
    <row r="267" spans="2:29">
      <c r="B267" s="2" t="s">
        <v>91</v>
      </c>
      <c r="H267" s="2" t="s">
        <v>50</v>
      </c>
      <c r="J267" s="4">
        <f t="shared" si="9"/>
        <v>160.98361539984955</v>
      </c>
      <c r="L267" s="58"/>
      <c r="M267" s="62">
        <v>9</v>
      </c>
      <c r="N267" s="62">
        <v>84.504558062897019</v>
      </c>
      <c r="O267" s="62">
        <v>10</v>
      </c>
      <c r="P267" s="62">
        <v>6.48</v>
      </c>
      <c r="Q267" s="62"/>
      <c r="R267" s="62">
        <v>32</v>
      </c>
      <c r="S267" s="59">
        <v>18.999057336952557</v>
      </c>
      <c r="U267" s="42">
        <f>SUM($AC$267:$AC$268)*(U373/SUM($U$373:$U$374))</f>
        <v>7.1849296185387628</v>
      </c>
      <c r="W267" s="62">
        <v>14.999057336952557</v>
      </c>
      <c r="Y267" s="62"/>
      <c r="Z267" s="62"/>
      <c r="AA267" s="62"/>
      <c r="AC267" s="40"/>
    </row>
    <row r="268" spans="2:29">
      <c r="B268" s="2" t="s">
        <v>92</v>
      </c>
      <c r="H268" s="2" t="s">
        <v>50</v>
      </c>
      <c r="J268" s="4">
        <f t="shared" si="9"/>
        <v>26.666851725951688</v>
      </c>
      <c r="L268" s="58"/>
      <c r="M268" s="62">
        <v>5</v>
      </c>
      <c r="N268" s="62">
        <v>0.66814190980288735</v>
      </c>
      <c r="O268" s="62">
        <v>4</v>
      </c>
      <c r="P268" s="62">
        <v>5</v>
      </c>
      <c r="Q268" s="62"/>
      <c r="R268" s="62">
        <v>0</v>
      </c>
      <c r="S268" s="59">
        <v>11.998709816148798</v>
      </c>
      <c r="U268" s="42">
        <f>SUM($AC$267:$AC$268)*(U374/SUM($U$373:$U$374))</f>
        <v>0.65310841949926668</v>
      </c>
      <c r="W268" s="62">
        <v>8.9987098161487982</v>
      </c>
      <c r="Y268" s="62"/>
      <c r="Z268" s="62"/>
      <c r="AA268" s="62"/>
      <c r="AC268" s="40">
        <v>7.8380380380380306</v>
      </c>
    </row>
    <row r="269" spans="2:29">
      <c r="B269" s="2" t="s">
        <v>93</v>
      </c>
      <c r="H269" s="2" t="s">
        <v>50</v>
      </c>
      <c r="J269" s="4">
        <f t="shared" si="9"/>
        <v>116.55452012464585</v>
      </c>
      <c r="L269" s="60"/>
      <c r="M269" s="63">
        <v>3</v>
      </c>
      <c r="N269" s="63">
        <v>32.554627354627357</v>
      </c>
      <c r="O269" s="63">
        <v>3</v>
      </c>
      <c r="P269" s="63">
        <v>3</v>
      </c>
      <c r="Q269" s="63"/>
      <c r="R269" s="63">
        <v>70</v>
      </c>
      <c r="S269" s="61">
        <v>4.9998927700184979</v>
      </c>
      <c r="U269" s="42">
        <v>1.1673673673673663</v>
      </c>
      <c r="W269" s="62">
        <v>3.9998927700184979</v>
      </c>
      <c r="Y269" s="62">
        <v>1</v>
      </c>
      <c r="Z269" s="62">
        <v>1</v>
      </c>
      <c r="AA269" s="62"/>
      <c r="AC269" s="40">
        <v>1.1673673673673663</v>
      </c>
    </row>
    <row r="270" spans="2:29">
      <c r="W270" s="74"/>
      <c r="Y270" s="74"/>
      <c r="Z270" s="74"/>
      <c r="AA270" s="74"/>
    </row>
    <row r="271" spans="2:29">
      <c r="W271" s="74"/>
      <c r="Y271" s="74"/>
      <c r="Z271" s="74"/>
      <c r="AA271" s="74"/>
    </row>
    <row r="272" spans="2:29">
      <c r="W272" s="74"/>
      <c r="Y272" s="74"/>
      <c r="Z272" s="74"/>
      <c r="AA272" s="74"/>
    </row>
    <row r="273" spans="2:29">
      <c r="B273" s="10" t="s">
        <v>94</v>
      </c>
      <c r="W273" s="74"/>
      <c r="Y273" s="74"/>
      <c r="Z273" s="74"/>
      <c r="AA273" s="74"/>
    </row>
    <row r="274" spans="2:29">
      <c r="W274" s="74"/>
      <c r="Y274" s="74"/>
      <c r="Z274" s="74"/>
      <c r="AA274" s="74"/>
    </row>
    <row r="275" spans="2:29">
      <c r="B275" s="10" t="s">
        <v>75</v>
      </c>
      <c r="W275" s="74"/>
      <c r="Y275" s="74"/>
      <c r="Z275" s="74"/>
      <c r="AA275" s="74"/>
    </row>
    <row r="276" spans="2:29">
      <c r="B276" s="2" t="s">
        <v>76</v>
      </c>
      <c r="H276" s="2" t="s">
        <v>50</v>
      </c>
      <c r="J276" s="4">
        <f>SUM(L276:S276)</f>
        <v>35155.091131147929</v>
      </c>
      <c r="L276" s="69">
        <v>596.89936194895461</v>
      </c>
      <c r="M276" s="70">
        <v>1250</v>
      </c>
      <c r="N276" s="70">
        <v>9018.9136988304072</v>
      </c>
      <c r="O276" s="70">
        <v>12117.722880909996</v>
      </c>
      <c r="P276" s="70">
        <v>610</v>
      </c>
      <c r="Q276" s="70">
        <v>8167.2645491714147</v>
      </c>
      <c r="R276" s="70">
        <v>417.7925621621622</v>
      </c>
      <c r="S276" s="71">
        <v>2976.4980781250001</v>
      </c>
      <c r="U276" s="40">
        <v>829.84066521816919</v>
      </c>
      <c r="W276" s="62">
        <v>2976.4980781250001</v>
      </c>
      <c r="Y276" s="67"/>
      <c r="Z276" s="67"/>
      <c r="AA276" s="67"/>
      <c r="AC276" s="67"/>
    </row>
    <row r="277" spans="2:29">
      <c r="B277" s="2" t="s">
        <v>77</v>
      </c>
      <c r="H277" s="2" t="s">
        <v>50</v>
      </c>
      <c r="J277" s="4">
        <f>SUM(L277:S277)</f>
        <v>392.07140045354157</v>
      </c>
      <c r="L277" s="58">
        <v>1</v>
      </c>
      <c r="M277" s="62">
        <v>8</v>
      </c>
      <c r="N277" s="62">
        <v>148.55249999999998</v>
      </c>
      <c r="O277" s="62">
        <v>105.77876527515217</v>
      </c>
      <c r="P277" s="62">
        <v>6</v>
      </c>
      <c r="Q277" s="62">
        <v>84.207263206071119</v>
      </c>
      <c r="R277" s="62">
        <v>4</v>
      </c>
      <c r="S277" s="59">
        <v>34.53287197231834</v>
      </c>
      <c r="U277" s="40">
        <v>13.668487085735018</v>
      </c>
      <c r="W277" s="62">
        <v>34.53287197231834</v>
      </c>
      <c r="Y277" s="67"/>
      <c r="Z277" s="67"/>
      <c r="AA277" s="67"/>
      <c r="AC277" s="67"/>
    </row>
    <row r="278" spans="2:29">
      <c r="B278" s="2" t="s">
        <v>78</v>
      </c>
      <c r="H278" s="2" t="s">
        <v>50</v>
      </c>
      <c r="J278" s="4">
        <f>SUM(L278:S278)</f>
        <v>416.70941604351384</v>
      </c>
      <c r="L278" s="58">
        <v>5.422804214137976</v>
      </c>
      <c r="M278" s="62">
        <v>8</v>
      </c>
      <c r="N278" s="62">
        <v>145.06831198191412</v>
      </c>
      <c r="O278" s="62">
        <v>101.40171291893897</v>
      </c>
      <c r="P278" s="62">
        <v>4</v>
      </c>
      <c r="Q278" s="62">
        <v>114.07402637488957</v>
      </c>
      <c r="R278" s="62">
        <v>3</v>
      </c>
      <c r="S278" s="59">
        <v>35.742560553633218</v>
      </c>
      <c r="U278" s="40">
        <v>13.347902922361939</v>
      </c>
      <c r="W278" s="62">
        <v>35.742560553633218</v>
      </c>
      <c r="Y278" s="67"/>
      <c r="Z278" s="67"/>
      <c r="AA278" s="67"/>
      <c r="AC278" s="67"/>
    </row>
    <row r="279" spans="2:29">
      <c r="B279" s="2" t="s">
        <v>79</v>
      </c>
      <c r="H279" s="2" t="s">
        <v>50</v>
      </c>
      <c r="J279" s="4">
        <f>SUM(L279:S279)</f>
        <v>260.82836710163042</v>
      </c>
      <c r="L279" s="60">
        <v>2.3762362487476318</v>
      </c>
      <c r="M279" s="63">
        <v>7</v>
      </c>
      <c r="N279" s="63">
        <v>95.938574561403499</v>
      </c>
      <c r="O279" s="63">
        <v>80.245959863908539</v>
      </c>
      <c r="P279" s="63">
        <v>3</v>
      </c>
      <c r="Q279" s="63">
        <v>57.221763094237438</v>
      </c>
      <c r="R279" s="63">
        <v>0</v>
      </c>
      <c r="S279" s="61">
        <v>15.045833333333333</v>
      </c>
      <c r="U279" s="40">
        <v>8.8274190432094386</v>
      </c>
      <c r="W279" s="62">
        <v>15.045833333333333</v>
      </c>
      <c r="Y279" s="67"/>
      <c r="Z279" s="67"/>
      <c r="AA279" s="67"/>
      <c r="AC279" s="67"/>
    </row>
    <row r="280" spans="2:29">
      <c r="W280" s="74"/>
    </row>
    <row r="281" spans="2:29">
      <c r="B281" s="10" t="s">
        <v>80</v>
      </c>
      <c r="W281" s="74"/>
    </row>
    <row r="282" spans="2:29">
      <c r="B282" s="2" t="s">
        <v>76</v>
      </c>
      <c r="H282" s="2" t="s">
        <v>50</v>
      </c>
      <c r="J282" s="4">
        <f>SUM(L282:S282)</f>
        <v>0</v>
      </c>
      <c r="L282" s="69"/>
      <c r="M282" s="70"/>
      <c r="N282" s="70"/>
      <c r="O282" s="70"/>
      <c r="P282" s="70"/>
      <c r="Q282" s="70"/>
      <c r="R282" s="70"/>
      <c r="S282" s="71">
        <v>0</v>
      </c>
      <c r="U282" s="40">
        <v>0</v>
      </c>
      <c r="W282" s="62">
        <v>0</v>
      </c>
      <c r="Y282" s="67"/>
      <c r="Z282" s="67"/>
      <c r="AA282" s="67"/>
      <c r="AC282" s="67"/>
    </row>
    <row r="283" spans="2:29">
      <c r="B283" s="2" t="s">
        <v>77</v>
      </c>
      <c r="H283" s="2" t="s">
        <v>50</v>
      </c>
      <c r="J283" s="4">
        <f>SUM(L283:S283)</f>
        <v>0</v>
      </c>
      <c r="L283" s="58"/>
      <c r="M283" s="62"/>
      <c r="N283" s="62"/>
      <c r="O283" s="62"/>
      <c r="P283" s="62"/>
      <c r="Q283" s="62"/>
      <c r="R283" s="62"/>
      <c r="S283" s="59">
        <v>0</v>
      </c>
      <c r="U283" s="40">
        <v>0</v>
      </c>
      <c r="W283" s="62">
        <v>0</v>
      </c>
      <c r="Y283" s="67"/>
      <c r="Z283" s="67"/>
      <c r="AA283" s="67"/>
      <c r="AC283" s="67"/>
    </row>
    <row r="284" spans="2:29">
      <c r="B284" s="2" t="s">
        <v>78</v>
      </c>
      <c r="H284" s="2" t="s">
        <v>50</v>
      </c>
      <c r="J284" s="4">
        <f>SUM(L284:S284)</f>
        <v>0</v>
      </c>
      <c r="L284" s="58"/>
      <c r="M284" s="62"/>
      <c r="N284" s="62"/>
      <c r="O284" s="62"/>
      <c r="P284" s="62"/>
      <c r="Q284" s="62"/>
      <c r="R284" s="62"/>
      <c r="S284" s="59">
        <v>0</v>
      </c>
      <c r="U284" s="40">
        <v>0</v>
      </c>
      <c r="W284" s="62">
        <v>0</v>
      </c>
      <c r="Y284" s="67"/>
      <c r="Z284" s="67"/>
      <c r="AA284" s="67"/>
      <c r="AC284" s="67"/>
    </row>
    <row r="285" spans="2:29">
      <c r="B285" s="2" t="s">
        <v>79</v>
      </c>
      <c r="H285" s="2" t="s">
        <v>50</v>
      </c>
      <c r="J285" s="4">
        <f>SUM(L285:S285)</f>
        <v>0</v>
      </c>
      <c r="L285" s="60"/>
      <c r="M285" s="63"/>
      <c r="N285" s="63"/>
      <c r="O285" s="63"/>
      <c r="P285" s="63"/>
      <c r="Q285" s="63"/>
      <c r="R285" s="63"/>
      <c r="S285" s="61">
        <v>0</v>
      </c>
      <c r="U285" s="40">
        <v>0</v>
      </c>
      <c r="W285" s="62">
        <v>0</v>
      </c>
      <c r="Y285" s="67"/>
      <c r="Z285" s="67"/>
      <c r="AA285" s="67"/>
      <c r="AC285" s="67"/>
    </row>
    <row r="286" spans="2:29">
      <c r="W286" s="74"/>
    </row>
    <row r="287" spans="2:29">
      <c r="W287" s="74"/>
    </row>
    <row r="288" spans="2:29">
      <c r="W288" s="74"/>
    </row>
    <row r="289" spans="2:29">
      <c r="B289" s="10" t="s">
        <v>95</v>
      </c>
      <c r="W289" s="74"/>
    </row>
    <row r="290" spans="2:29">
      <c r="W290" s="74"/>
    </row>
    <row r="291" spans="2:29">
      <c r="B291" s="10" t="s">
        <v>75</v>
      </c>
      <c r="W291" s="74"/>
    </row>
    <row r="292" spans="2:29">
      <c r="B292" s="2" t="s">
        <v>76</v>
      </c>
      <c r="H292" s="2" t="s">
        <v>50</v>
      </c>
      <c r="J292" s="4">
        <f>SUM(L292:S292)</f>
        <v>38467.187548907568</v>
      </c>
      <c r="L292" s="69">
        <v>1881.7655139744199</v>
      </c>
      <c r="M292" s="70">
        <v>1346</v>
      </c>
      <c r="N292" s="70">
        <v>15555.160975609755</v>
      </c>
      <c r="O292" s="70">
        <v>10603.583501996382</v>
      </c>
      <c r="P292" s="70">
        <v>1653</v>
      </c>
      <c r="Q292" s="70">
        <v>5551.0398022249683</v>
      </c>
      <c r="R292" s="70">
        <v>170</v>
      </c>
      <c r="S292" s="71">
        <v>1706.6377551020407</v>
      </c>
      <c r="U292" s="40">
        <v>1431.2483257545398</v>
      </c>
      <c r="W292" s="62">
        <v>1706.6377551020407</v>
      </c>
      <c r="Y292" s="67"/>
      <c r="Z292" s="67"/>
      <c r="AA292" s="67"/>
      <c r="AC292" s="67"/>
    </row>
    <row r="293" spans="2:29">
      <c r="B293" s="2" t="s">
        <v>77</v>
      </c>
      <c r="H293" s="2" t="s">
        <v>50</v>
      </c>
      <c r="J293" s="4">
        <f>SUM(L293:S293)</f>
        <v>12501.874753034897</v>
      </c>
      <c r="L293" s="58">
        <v>684.10381077529576</v>
      </c>
      <c r="M293" s="62">
        <v>460</v>
      </c>
      <c r="N293" s="62">
        <v>7986.0075098814223</v>
      </c>
      <c r="O293" s="62">
        <v>1236.3228784062835</v>
      </c>
      <c r="P293" s="62">
        <v>185</v>
      </c>
      <c r="Q293" s="62">
        <v>1413.6242274412853</v>
      </c>
      <c r="R293" s="62">
        <v>30</v>
      </c>
      <c r="S293" s="59">
        <v>506.81632653061223</v>
      </c>
      <c r="U293" s="40">
        <v>734.8017738873267</v>
      </c>
      <c r="W293" s="62">
        <v>506.81632653061223</v>
      </c>
      <c r="Y293" s="67"/>
      <c r="Z293" s="67"/>
      <c r="AA293" s="67"/>
      <c r="AC293" s="67"/>
    </row>
    <row r="294" spans="2:29">
      <c r="B294" s="2" t="s">
        <v>78</v>
      </c>
      <c r="H294" s="2" t="s">
        <v>50</v>
      </c>
      <c r="J294" s="4">
        <f>SUM(L294:S294)</f>
        <v>4655.4066431548918</v>
      </c>
      <c r="L294" s="58">
        <v>18.179938744257274</v>
      </c>
      <c r="M294" s="62">
        <v>82</v>
      </c>
      <c r="N294" s="62">
        <v>0</v>
      </c>
      <c r="O294" s="62">
        <v>1185.1646903342994</v>
      </c>
      <c r="P294" s="62">
        <v>66</v>
      </c>
      <c r="Q294" s="62">
        <v>2246.623238566131</v>
      </c>
      <c r="R294" s="62">
        <v>52</v>
      </c>
      <c r="S294" s="59">
        <v>1005.438775510204</v>
      </c>
      <c r="U294" s="40">
        <v>0</v>
      </c>
      <c r="W294" s="62">
        <v>1005.438775510204</v>
      </c>
      <c r="Y294" s="67"/>
      <c r="Z294" s="67"/>
      <c r="AA294" s="67"/>
      <c r="AC294" s="67"/>
    </row>
    <row r="295" spans="2:29">
      <c r="B295" s="2" t="s">
        <v>79</v>
      </c>
      <c r="H295" s="2" t="s">
        <v>50</v>
      </c>
      <c r="J295" s="4">
        <f>SUM(L295:S295)</f>
        <v>2697.3658243185009</v>
      </c>
      <c r="L295" s="60">
        <v>36.003026227303295</v>
      </c>
      <c r="M295" s="63">
        <v>105</v>
      </c>
      <c r="N295" s="63">
        <v>0</v>
      </c>
      <c r="O295" s="63">
        <v>937.90011465304269</v>
      </c>
      <c r="P295" s="63">
        <v>99</v>
      </c>
      <c r="Q295" s="63">
        <v>1004.4626834381552</v>
      </c>
      <c r="R295" s="63">
        <v>0</v>
      </c>
      <c r="S295" s="61">
        <v>515</v>
      </c>
      <c r="U295" s="40">
        <v>0</v>
      </c>
      <c r="W295" s="62">
        <v>515</v>
      </c>
      <c r="Y295" s="67"/>
      <c r="Z295" s="67"/>
      <c r="AA295" s="67"/>
      <c r="AC295" s="67"/>
    </row>
    <row r="296" spans="2:29">
      <c r="W296" s="74"/>
    </row>
    <row r="297" spans="2:29">
      <c r="B297" s="10" t="s">
        <v>80</v>
      </c>
      <c r="W297" s="74"/>
    </row>
    <row r="298" spans="2:29">
      <c r="B298" s="2" t="s">
        <v>76</v>
      </c>
      <c r="H298" s="2" t="s">
        <v>50</v>
      </c>
      <c r="J298" s="4">
        <f>SUM(L298:S298)</f>
        <v>0</v>
      </c>
      <c r="L298" s="69"/>
      <c r="M298" s="70"/>
      <c r="N298" s="70"/>
      <c r="O298" s="70"/>
      <c r="P298" s="70"/>
      <c r="Q298" s="70"/>
      <c r="R298" s="70"/>
      <c r="S298" s="71">
        <v>0</v>
      </c>
      <c r="U298" s="40"/>
      <c r="W298" s="62">
        <v>0</v>
      </c>
      <c r="Y298" s="67"/>
      <c r="Z298" s="67"/>
      <c r="AA298" s="67"/>
      <c r="AC298" s="67"/>
    </row>
    <row r="299" spans="2:29">
      <c r="B299" s="2" t="s">
        <v>77</v>
      </c>
      <c r="H299" s="2" t="s">
        <v>50</v>
      </c>
      <c r="J299" s="4">
        <f>SUM(L299:S299)</f>
        <v>0</v>
      </c>
      <c r="L299" s="58"/>
      <c r="M299" s="62"/>
      <c r="N299" s="62"/>
      <c r="O299" s="62"/>
      <c r="P299" s="62"/>
      <c r="Q299" s="62"/>
      <c r="R299" s="62"/>
      <c r="S299" s="59">
        <v>0</v>
      </c>
      <c r="U299" s="40"/>
      <c r="W299" s="62">
        <v>0</v>
      </c>
      <c r="Y299" s="67"/>
      <c r="Z299" s="67"/>
      <c r="AA299" s="67"/>
      <c r="AC299" s="67"/>
    </row>
    <row r="300" spans="2:29">
      <c r="B300" s="2" t="s">
        <v>78</v>
      </c>
      <c r="H300" s="2" t="s">
        <v>50</v>
      </c>
      <c r="J300" s="4">
        <f>SUM(L300:S300)</f>
        <v>0</v>
      </c>
      <c r="L300" s="58"/>
      <c r="M300" s="62"/>
      <c r="N300" s="62"/>
      <c r="O300" s="62"/>
      <c r="P300" s="62"/>
      <c r="Q300" s="62"/>
      <c r="R300" s="62"/>
      <c r="S300" s="59">
        <v>0</v>
      </c>
      <c r="U300" s="40"/>
      <c r="W300" s="62">
        <v>0</v>
      </c>
      <c r="Y300" s="67"/>
      <c r="Z300" s="67"/>
      <c r="AA300" s="67"/>
      <c r="AC300" s="67"/>
    </row>
    <row r="301" spans="2:29">
      <c r="B301" s="2" t="s">
        <v>79</v>
      </c>
      <c r="H301" s="2" t="s">
        <v>50</v>
      </c>
      <c r="J301" s="4">
        <f>SUM(L301:S301)</f>
        <v>0</v>
      </c>
      <c r="L301" s="60"/>
      <c r="M301" s="63"/>
      <c r="N301" s="63"/>
      <c r="O301" s="63"/>
      <c r="P301" s="63"/>
      <c r="Q301" s="63"/>
      <c r="R301" s="63"/>
      <c r="S301" s="61">
        <v>0</v>
      </c>
      <c r="U301" s="40"/>
      <c r="W301" s="62">
        <v>0</v>
      </c>
      <c r="Y301" s="67"/>
      <c r="Z301" s="67"/>
      <c r="AA301" s="67"/>
      <c r="AC301" s="67"/>
    </row>
    <row r="302" spans="2:29">
      <c r="W302" s="74"/>
    </row>
    <row r="303" spans="2:29">
      <c r="W303" s="74"/>
      <c r="Y303" s="45"/>
      <c r="Z303" s="45"/>
      <c r="AA303" s="45"/>
    </row>
    <row r="304" spans="2:29">
      <c r="W304" s="74"/>
      <c r="Y304" s="45"/>
      <c r="Z304" s="45"/>
      <c r="AA304" s="45"/>
    </row>
    <row r="305" spans="2:29">
      <c r="B305" s="10" t="s">
        <v>96</v>
      </c>
      <c r="W305" s="74"/>
    </row>
    <row r="306" spans="2:29">
      <c r="W306" s="74"/>
    </row>
    <row r="307" spans="2:29">
      <c r="B307" s="10" t="s">
        <v>75</v>
      </c>
      <c r="W307" s="74"/>
    </row>
    <row r="308" spans="2:29">
      <c r="B308" s="2" t="s">
        <v>84</v>
      </c>
      <c r="H308" s="2" t="s">
        <v>50</v>
      </c>
      <c r="J308" s="4">
        <f t="shared" ref="J308:J317" si="10">SUM(L308:S308)</f>
        <v>83.468863586635578</v>
      </c>
      <c r="L308" s="69">
        <v>3.6942110783326729</v>
      </c>
      <c r="M308" s="70">
        <v>1</v>
      </c>
      <c r="N308" s="70">
        <v>38.467719897523487</v>
      </c>
      <c r="O308" s="70"/>
      <c r="P308" s="70">
        <v>2</v>
      </c>
      <c r="Q308" s="70">
        <v>25.476743931534138</v>
      </c>
      <c r="R308" s="70">
        <v>1</v>
      </c>
      <c r="S308" s="71">
        <v>11.830188679245284</v>
      </c>
      <c r="U308" s="40">
        <v>3.5394593334812394</v>
      </c>
      <c r="W308" s="62">
        <v>11.830188679245284</v>
      </c>
      <c r="Y308" s="67"/>
      <c r="Z308" s="67"/>
      <c r="AA308" s="67"/>
      <c r="AC308" s="67"/>
    </row>
    <row r="309" spans="2:29">
      <c r="B309" s="2" t="s">
        <v>85</v>
      </c>
      <c r="H309" s="2" t="s">
        <v>50</v>
      </c>
      <c r="J309" s="4">
        <f t="shared" si="10"/>
        <v>140.6016271305094</v>
      </c>
      <c r="L309" s="58">
        <v>2.7961407188884486</v>
      </c>
      <c r="M309" s="62">
        <v>1</v>
      </c>
      <c r="N309" s="62">
        <v>27.663279248505553</v>
      </c>
      <c r="O309" s="62">
        <v>86.591943401049321</v>
      </c>
      <c r="P309" s="62">
        <v>2</v>
      </c>
      <c r="Q309" s="62">
        <v>14.774144359080994</v>
      </c>
      <c r="R309" s="62">
        <v>1</v>
      </c>
      <c r="S309" s="59">
        <v>4.7761194029850742</v>
      </c>
      <c r="U309" s="40">
        <v>2.5453302715018578</v>
      </c>
      <c r="W309" s="62">
        <v>4.7761194029850742</v>
      </c>
      <c r="Y309" s="67"/>
      <c r="Z309" s="67"/>
      <c r="AA309" s="67"/>
      <c r="AC309" s="67"/>
    </row>
    <row r="310" spans="2:29">
      <c r="B310" s="2" t="s">
        <v>86</v>
      </c>
      <c r="H310" s="2" t="s">
        <v>50</v>
      </c>
      <c r="J310" s="4">
        <f t="shared" si="10"/>
        <v>58.44611175030812</v>
      </c>
      <c r="L310" s="58">
        <v>0</v>
      </c>
      <c r="M310" s="62">
        <v>1</v>
      </c>
      <c r="N310" s="62">
        <v>19.053800170794194</v>
      </c>
      <c r="O310" s="62">
        <v>25.869198715865814</v>
      </c>
      <c r="P310" s="62">
        <v>1</v>
      </c>
      <c r="Q310" s="62">
        <v>9.5949978476736639</v>
      </c>
      <c r="R310" s="62"/>
      <c r="S310" s="59">
        <v>1.9281150159744409</v>
      </c>
      <c r="U310" s="40">
        <v>1.7531621586218755</v>
      </c>
      <c r="W310" s="62">
        <v>1.9281150159744409</v>
      </c>
      <c r="Y310" s="67"/>
      <c r="Z310" s="67"/>
      <c r="AA310" s="67"/>
      <c r="AC310" s="67"/>
    </row>
    <row r="311" spans="2:29">
      <c r="B311" s="2" t="s">
        <v>87</v>
      </c>
      <c r="H311" s="2" t="s">
        <v>50</v>
      </c>
      <c r="J311" s="4">
        <f t="shared" si="10"/>
        <v>22.363003056245098</v>
      </c>
      <c r="L311" s="58">
        <v>0.90229947715454506</v>
      </c>
      <c r="M311" s="62">
        <v>1</v>
      </c>
      <c r="N311" s="62">
        <v>11.765157984628523</v>
      </c>
      <c r="O311" s="62">
        <v>6.7679437845072776</v>
      </c>
      <c r="P311" s="62"/>
      <c r="Q311" s="62"/>
      <c r="R311" s="62"/>
      <c r="S311" s="59">
        <v>1.9276018099547512</v>
      </c>
      <c r="U311" s="40">
        <v>1.0825257735448897</v>
      </c>
      <c r="W311" s="62">
        <v>1.9276018099547512</v>
      </c>
      <c r="Y311" s="67"/>
      <c r="Z311" s="67"/>
      <c r="AA311" s="67"/>
      <c r="AC311" s="67"/>
    </row>
    <row r="312" spans="2:29">
      <c r="B312" s="2" t="s">
        <v>88</v>
      </c>
      <c r="H312" s="2" t="s">
        <v>50</v>
      </c>
      <c r="J312" s="4">
        <f t="shared" si="10"/>
        <v>9.4147148469931778</v>
      </c>
      <c r="L312" s="58"/>
      <c r="M312" s="62"/>
      <c r="N312" s="62">
        <v>6.030742954739539</v>
      </c>
      <c r="O312" s="62">
        <v>3.3839718922536393</v>
      </c>
      <c r="P312" s="62"/>
      <c r="Q312" s="62"/>
      <c r="R312" s="62"/>
      <c r="S312" s="59">
        <v>0</v>
      </c>
      <c r="U312" s="40">
        <v>0.55489562406721427</v>
      </c>
      <c r="W312" s="62">
        <v>0</v>
      </c>
      <c r="Y312" s="67"/>
      <c r="Z312" s="67"/>
      <c r="AA312" s="67"/>
      <c r="AC312" s="67"/>
    </row>
    <row r="313" spans="2:29">
      <c r="B313" s="2" t="s">
        <v>89</v>
      </c>
      <c r="H313" s="2" t="s">
        <v>50</v>
      </c>
      <c r="J313" s="4">
        <f t="shared" si="10"/>
        <v>8.353903915772479</v>
      </c>
      <c r="L313" s="58"/>
      <c r="M313" s="62"/>
      <c r="N313" s="62">
        <v>1.7139507620164127</v>
      </c>
      <c r="O313" s="62">
        <v>5.6399531537560659</v>
      </c>
      <c r="P313" s="62"/>
      <c r="Q313" s="62"/>
      <c r="R313" s="62">
        <v>1</v>
      </c>
      <c r="S313" s="59">
        <v>0</v>
      </c>
      <c r="U313" s="40">
        <v>0.15770258902547607</v>
      </c>
      <c r="W313" s="62">
        <v>1</v>
      </c>
      <c r="Y313" s="67"/>
      <c r="Z313" s="67"/>
      <c r="AA313" s="67"/>
      <c r="AC313" s="67"/>
    </row>
    <row r="314" spans="2:29">
      <c r="B314" s="2" t="s">
        <v>90</v>
      </c>
      <c r="H314" s="2" t="s">
        <v>50</v>
      </c>
      <c r="J314" s="4">
        <f t="shared" si="10"/>
        <v>3.0164126611957798</v>
      </c>
      <c r="L314" s="58"/>
      <c r="M314" s="62"/>
      <c r="N314" s="62">
        <v>3.0164126611957798</v>
      </c>
      <c r="O314" s="62">
        <v>0</v>
      </c>
      <c r="P314" s="62"/>
      <c r="Q314" s="62"/>
      <c r="R314" s="62"/>
      <c r="S314" s="59">
        <v>0</v>
      </c>
      <c r="U314" s="40">
        <v>0.27754361255988369</v>
      </c>
      <c r="W314" s="62">
        <v>0</v>
      </c>
      <c r="Y314" s="67"/>
      <c r="Z314" s="67"/>
      <c r="AA314" s="67"/>
      <c r="AC314" s="67"/>
    </row>
    <row r="315" spans="2:29">
      <c r="B315" s="2" t="s">
        <v>91</v>
      </c>
      <c r="H315" s="2" t="s">
        <v>50</v>
      </c>
      <c r="J315" s="4">
        <f t="shared" si="10"/>
        <v>1</v>
      </c>
      <c r="L315" s="58"/>
      <c r="M315" s="62"/>
      <c r="N315" s="62">
        <v>1</v>
      </c>
      <c r="O315" s="62"/>
      <c r="P315" s="62"/>
      <c r="Q315" s="62"/>
      <c r="R315" s="62"/>
      <c r="S315" s="59">
        <v>0</v>
      </c>
      <c r="U315" s="40">
        <v>9.2011154882852997E-2</v>
      </c>
      <c r="W315" s="62">
        <v>0</v>
      </c>
      <c r="Y315" s="67"/>
      <c r="Z315" s="67"/>
      <c r="AA315" s="67"/>
      <c r="AC315" s="67"/>
    </row>
    <row r="316" spans="2:29">
      <c r="B316" s="2" t="s">
        <v>92</v>
      </c>
      <c r="H316" s="2" t="s">
        <v>50</v>
      </c>
      <c r="J316" s="4">
        <f t="shared" si="10"/>
        <v>0</v>
      </c>
      <c r="L316" s="58"/>
      <c r="M316" s="62"/>
      <c r="N316" s="62">
        <v>0</v>
      </c>
      <c r="O316" s="62"/>
      <c r="P316" s="62"/>
      <c r="Q316" s="62"/>
      <c r="R316" s="62"/>
      <c r="S316" s="59">
        <v>0</v>
      </c>
      <c r="U316" s="40">
        <v>0</v>
      </c>
      <c r="W316" s="62">
        <v>0</v>
      </c>
      <c r="Y316" s="67"/>
      <c r="Z316" s="67"/>
      <c r="AA316" s="67"/>
      <c r="AC316" s="67"/>
    </row>
    <row r="317" spans="2:29">
      <c r="B317" s="2" t="s">
        <v>93</v>
      </c>
      <c r="H317" s="2" t="s">
        <v>50</v>
      </c>
      <c r="J317" s="4">
        <f t="shared" si="10"/>
        <v>0</v>
      </c>
      <c r="L317" s="60"/>
      <c r="M317" s="63"/>
      <c r="N317" s="63">
        <v>0</v>
      </c>
      <c r="O317" s="63"/>
      <c r="P317" s="63"/>
      <c r="Q317" s="63"/>
      <c r="R317" s="63"/>
      <c r="S317" s="61">
        <v>0</v>
      </c>
      <c r="U317" s="40">
        <v>0</v>
      </c>
      <c r="W317" s="62">
        <v>0</v>
      </c>
      <c r="Y317" s="67"/>
      <c r="Z317" s="67"/>
      <c r="AA317" s="67"/>
      <c r="AC317" s="67"/>
    </row>
    <row r="318" spans="2:29">
      <c r="W318" s="74"/>
    </row>
    <row r="319" spans="2:29">
      <c r="B319" s="10" t="s">
        <v>80</v>
      </c>
      <c r="W319" s="74"/>
    </row>
    <row r="320" spans="2:29">
      <c r="B320" s="2" t="s">
        <v>84</v>
      </c>
      <c r="H320" s="2" t="s">
        <v>50</v>
      </c>
      <c r="J320" s="4">
        <f t="shared" ref="J320:J329" si="11">SUM(L320:S320)</f>
        <v>1.8027828416432823</v>
      </c>
      <c r="L320" s="69">
        <v>0.89806892382892767</v>
      </c>
      <c r="M320" s="70"/>
      <c r="N320" s="70">
        <v>0</v>
      </c>
      <c r="O320" s="70"/>
      <c r="P320" s="70"/>
      <c r="Q320" s="70">
        <v>0.90471391781435451</v>
      </c>
      <c r="R320" s="70"/>
      <c r="S320" s="71"/>
      <c r="U320" s="40">
        <v>0</v>
      </c>
      <c r="W320" s="62">
        <v>0</v>
      </c>
      <c r="Y320" s="67"/>
      <c r="Z320" s="67"/>
      <c r="AA320" s="67"/>
      <c r="AC320" s="67"/>
    </row>
    <row r="321" spans="2:29">
      <c r="B321" s="2" t="s">
        <v>85</v>
      </c>
      <c r="H321" s="2" t="s">
        <v>50</v>
      </c>
      <c r="J321" s="4">
        <f t="shared" si="11"/>
        <v>10.836651294105064</v>
      </c>
      <c r="L321" s="58">
        <v>0.89806892382892767</v>
      </c>
      <c r="M321" s="62"/>
      <c r="N321" s="62">
        <v>2</v>
      </c>
      <c r="O321" s="62">
        <v>4.8791489361702123</v>
      </c>
      <c r="P321" s="62"/>
      <c r="Q321" s="62">
        <v>3.0594334341059231</v>
      </c>
      <c r="R321" s="62"/>
      <c r="S321" s="59">
        <v>0</v>
      </c>
      <c r="U321" s="40">
        <v>0.18402230976570599</v>
      </c>
      <c r="W321" s="62">
        <v>0</v>
      </c>
      <c r="Y321" s="67"/>
      <c r="Z321" s="67"/>
      <c r="AA321" s="67"/>
      <c r="AC321" s="67"/>
    </row>
    <row r="322" spans="2:29">
      <c r="B322" s="2" t="s">
        <v>86</v>
      </c>
      <c r="H322" s="2" t="s">
        <v>50</v>
      </c>
      <c r="J322" s="4">
        <f t="shared" si="11"/>
        <v>4.9515353816353791</v>
      </c>
      <c r="L322" s="58">
        <v>1.0751512832165324</v>
      </c>
      <c r="M322" s="62"/>
      <c r="N322" s="62">
        <v>0</v>
      </c>
      <c r="O322" s="62">
        <v>1.6263829787234041</v>
      </c>
      <c r="P322" s="62"/>
      <c r="Q322" s="62">
        <v>2.2500011196954426</v>
      </c>
      <c r="R322" s="62"/>
      <c r="S322" s="59">
        <v>0</v>
      </c>
      <c r="U322" s="40">
        <v>0</v>
      </c>
      <c r="W322" s="62">
        <v>0</v>
      </c>
      <c r="Y322" s="67"/>
      <c r="Z322" s="67"/>
      <c r="AA322" s="67"/>
      <c r="AC322" s="67"/>
    </row>
    <row r="323" spans="2:29">
      <c r="B323" s="2" t="s">
        <v>87</v>
      </c>
      <c r="H323" s="2" t="s">
        <v>50</v>
      </c>
      <c r="J323" s="4">
        <f t="shared" si="11"/>
        <v>2.9047139178143544</v>
      </c>
      <c r="L323" s="58"/>
      <c r="M323" s="62">
        <v>1</v>
      </c>
      <c r="N323" s="62">
        <v>0</v>
      </c>
      <c r="O323" s="62">
        <v>0</v>
      </c>
      <c r="P323" s="62"/>
      <c r="Q323" s="62">
        <v>1.9047139178143544</v>
      </c>
      <c r="R323" s="62"/>
      <c r="S323" s="59">
        <v>0</v>
      </c>
      <c r="U323" s="40">
        <v>0</v>
      </c>
      <c r="W323" s="62">
        <v>0</v>
      </c>
      <c r="Y323" s="67"/>
      <c r="Z323" s="67"/>
      <c r="AA323" s="67"/>
      <c r="AC323" s="67"/>
    </row>
    <row r="324" spans="2:29">
      <c r="B324" s="2" t="s">
        <v>88</v>
      </c>
      <c r="H324" s="2" t="s">
        <v>50</v>
      </c>
      <c r="J324" s="4">
        <f t="shared" si="11"/>
        <v>4.7994539393512383</v>
      </c>
      <c r="L324" s="58"/>
      <c r="M324" s="62"/>
      <c r="N324" s="62">
        <v>0</v>
      </c>
      <c r="O324" s="62">
        <v>1.1279906307512131</v>
      </c>
      <c r="P324" s="62"/>
      <c r="Q324" s="62">
        <v>2.7450184749748066</v>
      </c>
      <c r="R324" s="62"/>
      <c r="S324" s="59">
        <v>0.9264448336252189</v>
      </c>
      <c r="U324" s="40">
        <v>0</v>
      </c>
      <c r="W324" s="62">
        <v>0.9264448336252189</v>
      </c>
      <c r="Y324" s="67"/>
      <c r="Z324" s="67"/>
      <c r="AA324" s="67"/>
      <c r="AC324" s="67"/>
    </row>
    <row r="325" spans="2:29">
      <c r="B325" s="2" t="s">
        <v>89</v>
      </c>
      <c r="H325" s="2" t="s">
        <v>50</v>
      </c>
      <c r="J325" s="4">
        <f t="shared" si="11"/>
        <v>19.306328851160817</v>
      </c>
      <c r="L325" s="58"/>
      <c r="M325" s="62"/>
      <c r="N325" s="62">
        <v>0</v>
      </c>
      <c r="O325" s="62">
        <v>3.3839718922536393</v>
      </c>
      <c r="P325" s="62"/>
      <c r="Q325" s="62">
        <v>14.069792856343076</v>
      </c>
      <c r="R325" s="62"/>
      <c r="S325" s="59">
        <v>1.8525641025641026</v>
      </c>
      <c r="U325" s="40">
        <v>0</v>
      </c>
      <c r="W325" s="62">
        <v>0.85256410256410264</v>
      </c>
      <c r="Y325" s="67"/>
      <c r="Z325" s="67"/>
      <c r="AA325" s="67"/>
      <c r="AC325" s="67"/>
    </row>
    <row r="326" spans="2:29">
      <c r="B326" s="2" t="s">
        <v>90</v>
      </c>
      <c r="H326" s="2" t="s">
        <v>50</v>
      </c>
      <c r="J326" s="4">
        <f t="shared" si="11"/>
        <v>4.7471311737416508</v>
      </c>
      <c r="L326" s="58"/>
      <c r="M326" s="62"/>
      <c r="N326" s="62">
        <v>0</v>
      </c>
      <c r="O326" s="62">
        <v>1.1279906307512131</v>
      </c>
      <c r="P326" s="62"/>
      <c r="Q326" s="62">
        <v>3.5262938276619704</v>
      </c>
      <c r="R326" s="62"/>
      <c r="S326" s="59">
        <v>9.2846715328467153E-2</v>
      </c>
      <c r="U326" s="40">
        <v>0</v>
      </c>
      <c r="W326" s="62">
        <v>9.2846715328467153E-2</v>
      </c>
      <c r="Y326" s="67"/>
      <c r="Z326" s="67"/>
      <c r="AA326" s="67"/>
      <c r="AC326" s="67"/>
    </row>
    <row r="327" spans="2:29">
      <c r="B327" s="2" t="s">
        <v>91</v>
      </c>
      <c r="H327" s="2" t="s">
        <v>50</v>
      </c>
      <c r="J327" s="4">
        <f t="shared" si="11"/>
        <v>12.939018851202896</v>
      </c>
      <c r="L327" s="58"/>
      <c r="M327" s="62"/>
      <c r="N327" s="62">
        <v>0</v>
      </c>
      <c r="O327" s="62"/>
      <c r="P327" s="62"/>
      <c r="Q327" s="62">
        <v>12.939018851202896</v>
      </c>
      <c r="R327" s="62"/>
      <c r="S327" s="59">
        <v>0</v>
      </c>
      <c r="U327" s="40">
        <v>0</v>
      </c>
      <c r="W327" s="62">
        <v>0</v>
      </c>
      <c r="Y327" s="67"/>
      <c r="Z327" s="67"/>
      <c r="AA327" s="67"/>
      <c r="AC327" s="67"/>
    </row>
    <row r="328" spans="2:29">
      <c r="B328" s="2" t="s">
        <v>92</v>
      </c>
      <c r="H328" s="2" t="s">
        <v>50</v>
      </c>
      <c r="J328" s="4">
        <f t="shared" si="11"/>
        <v>-0.67853252340244818</v>
      </c>
      <c r="L328" s="58"/>
      <c r="M328" s="62"/>
      <c r="N328" s="62">
        <v>0</v>
      </c>
      <c r="O328" s="62"/>
      <c r="P328" s="62"/>
      <c r="Q328" s="62">
        <v>-0.67853252340244818</v>
      </c>
      <c r="R328" s="62"/>
      <c r="S328" s="59">
        <v>0</v>
      </c>
      <c r="U328" s="40">
        <v>0</v>
      </c>
      <c r="W328" s="62">
        <v>0</v>
      </c>
      <c r="Y328" s="67"/>
      <c r="Z328" s="67"/>
      <c r="AA328" s="67"/>
      <c r="AC328" s="67"/>
    </row>
    <row r="329" spans="2:29">
      <c r="B329" s="2" t="s">
        <v>93</v>
      </c>
      <c r="H329" s="2" t="s">
        <v>50</v>
      </c>
      <c r="J329" s="4">
        <f t="shared" si="11"/>
        <v>2.9999999999999996</v>
      </c>
      <c r="L329" s="60"/>
      <c r="M329" s="63"/>
      <c r="N329" s="63">
        <v>0</v>
      </c>
      <c r="O329" s="63"/>
      <c r="P329" s="63"/>
      <c r="Q329" s="63">
        <v>2.9999999999999996</v>
      </c>
      <c r="R329" s="63"/>
      <c r="S329" s="61">
        <v>0</v>
      </c>
      <c r="U329" s="40">
        <v>0</v>
      </c>
      <c r="W329" s="62">
        <v>0</v>
      </c>
      <c r="Y329" s="67"/>
      <c r="Z329" s="67"/>
      <c r="AA329" s="67"/>
      <c r="AC329" s="67"/>
    </row>
    <row r="333" spans="2:29" s="5" customFormat="1" ht="12.75">
      <c r="B333" s="5" t="s">
        <v>99</v>
      </c>
      <c r="D333" s="5" t="s">
        <v>21</v>
      </c>
      <c r="H333" s="5" t="s">
        <v>0</v>
      </c>
      <c r="J333" s="13" t="s">
        <v>6</v>
      </c>
      <c r="K333" s="13"/>
      <c r="L333" s="44" t="s">
        <v>1</v>
      </c>
      <c r="M333" s="44" t="s">
        <v>225</v>
      </c>
      <c r="N333" s="44" t="s">
        <v>23</v>
      </c>
      <c r="O333" s="44" t="s">
        <v>24</v>
      </c>
      <c r="P333" s="44" t="s">
        <v>3</v>
      </c>
      <c r="Q333" s="44" t="s">
        <v>4</v>
      </c>
      <c r="R333" s="44" t="s">
        <v>5</v>
      </c>
      <c r="S333" s="44" t="s">
        <v>22</v>
      </c>
      <c r="T333" s="44"/>
      <c r="U333" s="44" t="s">
        <v>25</v>
      </c>
      <c r="V333" s="13"/>
      <c r="W333" s="44" t="s">
        <v>267</v>
      </c>
      <c r="X333" s="13"/>
      <c r="Y333" s="13" t="s">
        <v>233</v>
      </c>
      <c r="Z333" s="13" t="s">
        <v>234</v>
      </c>
      <c r="AA333" s="13" t="s">
        <v>235</v>
      </c>
      <c r="AB333" s="13"/>
      <c r="AC333" s="44" t="s">
        <v>272</v>
      </c>
    </row>
    <row r="335" spans="2:29">
      <c r="B335" s="10" t="s">
        <v>74</v>
      </c>
    </row>
    <row r="336" spans="2:29">
      <c r="Y336" s="74"/>
      <c r="Z336" s="74"/>
      <c r="AA336" s="74"/>
    </row>
    <row r="337" spans="2:30">
      <c r="B337" s="10" t="s">
        <v>75</v>
      </c>
      <c r="Y337" s="74"/>
      <c r="Z337" s="74"/>
      <c r="AA337" s="74"/>
    </row>
    <row r="338" spans="2:30">
      <c r="B338" s="2" t="s">
        <v>76</v>
      </c>
      <c r="H338" s="2" t="s">
        <v>50</v>
      </c>
      <c r="J338" s="4">
        <f>SUM(L338:S338)</f>
        <v>6964049.8904060666</v>
      </c>
      <c r="L338" s="69">
        <v>136014.53846153847</v>
      </c>
      <c r="M338" s="70">
        <v>185298.33581450646</v>
      </c>
      <c r="N338" s="70">
        <v>2006866.1501804325</v>
      </c>
      <c r="O338" s="70">
        <v>2215991.7726052133</v>
      </c>
      <c r="P338" s="70">
        <v>100651.3</v>
      </c>
      <c r="Q338" s="70">
        <v>1878222.4775358979</v>
      </c>
      <c r="R338" s="70">
        <v>50743.315808478263</v>
      </c>
      <c r="S338" s="71">
        <v>390262</v>
      </c>
      <c r="U338" s="40">
        <v>215134.94000400961</v>
      </c>
      <c r="W338" s="62">
        <v>390262</v>
      </c>
      <c r="Y338" s="67"/>
      <c r="Z338" s="67"/>
      <c r="AA338" s="67"/>
      <c r="AC338" s="67"/>
      <c r="AD338" s="38" t="s">
        <v>217</v>
      </c>
    </row>
    <row r="339" spans="2:30">
      <c r="B339" s="2" t="s">
        <v>77</v>
      </c>
      <c r="H339" s="2" t="s">
        <v>50</v>
      </c>
      <c r="J339" s="4">
        <f>SUM(L339:S339)</f>
        <v>27989.369216213487</v>
      </c>
      <c r="L339" s="58">
        <v>71.92307692307692</v>
      </c>
      <c r="M339" s="62">
        <v>148.98727824109551</v>
      </c>
      <c r="N339" s="62">
        <v>5672.1531874726179</v>
      </c>
      <c r="O339" s="62">
        <v>10803.194520547784</v>
      </c>
      <c r="P339" s="62">
        <v>666.8</v>
      </c>
      <c r="Q339" s="62">
        <v>7877.2335083199996</v>
      </c>
      <c r="R339" s="62">
        <v>368.72697798156412</v>
      </c>
      <c r="S339" s="59">
        <v>2380.3506667273473</v>
      </c>
      <c r="U339" s="40">
        <v>624.31176526053366</v>
      </c>
      <c r="W339" s="62">
        <v>2380.3506667273473</v>
      </c>
      <c r="Y339" s="67"/>
      <c r="Z339" s="67"/>
      <c r="AA339" s="67"/>
      <c r="AC339" s="67"/>
    </row>
    <row r="340" spans="2:30">
      <c r="B340" s="2" t="s">
        <v>78</v>
      </c>
      <c r="H340" s="2" t="s">
        <v>50</v>
      </c>
      <c r="J340" s="4">
        <f>SUM(L340:S340)</f>
        <v>67699.413100915888</v>
      </c>
      <c r="L340" s="58">
        <v>2066.7692307692309</v>
      </c>
      <c r="M340" s="62">
        <v>2488.9239149671971</v>
      </c>
      <c r="N340" s="62">
        <v>23874.597731481477</v>
      </c>
      <c r="O340" s="62">
        <v>19261.654794520477</v>
      </c>
      <c r="P340" s="62">
        <v>998.80000000000007</v>
      </c>
      <c r="Q340" s="62">
        <v>13808.622743975555</v>
      </c>
      <c r="R340" s="62">
        <v>380.61730273254608</v>
      </c>
      <c r="S340" s="59">
        <v>4819.4273824693946</v>
      </c>
      <c r="U340" s="40">
        <v>2745.7348268007504</v>
      </c>
      <c r="W340" s="62">
        <v>4820.4273824693946</v>
      </c>
      <c r="Y340" s="67"/>
      <c r="Z340" s="67"/>
      <c r="AA340" s="67"/>
      <c r="AC340" s="67"/>
    </row>
    <row r="341" spans="2:30">
      <c r="B341" s="2" t="s">
        <v>79</v>
      </c>
      <c r="H341" s="2" t="s">
        <v>50</v>
      </c>
      <c r="J341" s="4">
        <f>SUM(L341:S341)</f>
        <v>25258.97915479611</v>
      </c>
      <c r="L341" s="60">
        <v>666.15384615384619</v>
      </c>
      <c r="M341" s="63">
        <v>646.16899759039927</v>
      </c>
      <c r="N341" s="63">
        <v>7830.0867466517702</v>
      </c>
      <c r="O341" s="63">
        <v>7797.4575342465769</v>
      </c>
      <c r="P341" s="63">
        <v>360.6</v>
      </c>
      <c r="Q341" s="63">
        <v>6009.7416048411114</v>
      </c>
      <c r="R341" s="63">
        <v>263.31827708022104</v>
      </c>
      <c r="S341" s="61">
        <v>1685.4521482321923</v>
      </c>
      <c r="U341" s="40">
        <v>804.4444896447767</v>
      </c>
      <c r="W341" s="62">
        <v>1686.4521482321923</v>
      </c>
      <c r="Y341" s="67"/>
      <c r="Z341" s="67"/>
      <c r="AA341" s="67"/>
      <c r="AC341" s="67"/>
    </row>
    <row r="342" spans="2:30">
      <c r="W342" s="74"/>
    </row>
    <row r="343" spans="2:30">
      <c r="B343" s="10" t="s">
        <v>80</v>
      </c>
      <c r="W343" s="74"/>
    </row>
    <row r="344" spans="2:30">
      <c r="B344" s="2" t="s">
        <v>76</v>
      </c>
      <c r="H344" s="2" t="s">
        <v>50</v>
      </c>
      <c r="J344" s="4">
        <f>SUM(L344:S344)</f>
        <v>0</v>
      </c>
      <c r="L344" s="69"/>
      <c r="M344" s="70"/>
      <c r="N344" s="70">
        <v>0</v>
      </c>
      <c r="O344" s="70"/>
      <c r="P344" s="70"/>
      <c r="Q344" s="70"/>
      <c r="R344" s="70"/>
      <c r="S344" s="71">
        <v>0</v>
      </c>
      <c r="U344" s="40"/>
      <c r="W344" s="62">
        <v>0</v>
      </c>
      <c r="Y344" s="67"/>
      <c r="Z344" s="67"/>
      <c r="AA344" s="67"/>
      <c r="AC344" s="67"/>
    </row>
    <row r="345" spans="2:30">
      <c r="B345" s="2" t="s">
        <v>77</v>
      </c>
      <c r="H345" s="2" t="s">
        <v>50</v>
      </c>
      <c r="J345" s="4">
        <f>SUM(L345:S345)</f>
        <v>0</v>
      </c>
      <c r="L345" s="58"/>
      <c r="M345" s="62"/>
      <c r="N345" s="62">
        <v>0</v>
      </c>
      <c r="O345" s="62"/>
      <c r="P345" s="62"/>
      <c r="Q345" s="62"/>
      <c r="R345" s="62"/>
      <c r="S345" s="59">
        <v>0</v>
      </c>
      <c r="U345" s="40"/>
      <c r="W345" s="62">
        <v>0</v>
      </c>
      <c r="Y345" s="67"/>
      <c r="Z345" s="67"/>
      <c r="AA345" s="67"/>
      <c r="AC345" s="67"/>
    </row>
    <row r="346" spans="2:30">
      <c r="B346" s="2" t="s">
        <v>78</v>
      </c>
      <c r="H346" s="2" t="s">
        <v>50</v>
      </c>
      <c r="J346" s="4">
        <f>SUM(L346:S346)</f>
        <v>1</v>
      </c>
      <c r="L346" s="58"/>
      <c r="M346" s="62"/>
      <c r="N346" s="62">
        <v>0</v>
      </c>
      <c r="O346" s="62"/>
      <c r="P346" s="62"/>
      <c r="Q346" s="62"/>
      <c r="R346" s="62"/>
      <c r="S346" s="59">
        <v>1</v>
      </c>
      <c r="U346" s="40"/>
      <c r="W346" s="62">
        <v>0</v>
      </c>
      <c r="Y346" s="67"/>
      <c r="Z346" s="67"/>
      <c r="AA346" s="67"/>
      <c r="AC346" s="67"/>
    </row>
    <row r="347" spans="2:30">
      <c r="B347" s="2" t="s">
        <v>79</v>
      </c>
      <c r="H347" s="2" t="s">
        <v>50</v>
      </c>
      <c r="J347" s="4">
        <f>SUM(L347:S347)</f>
        <v>1</v>
      </c>
      <c r="L347" s="60"/>
      <c r="M347" s="63"/>
      <c r="N347" s="63">
        <v>0</v>
      </c>
      <c r="O347" s="63"/>
      <c r="P347" s="63"/>
      <c r="Q347" s="63"/>
      <c r="R347" s="63"/>
      <c r="S347" s="61">
        <v>1</v>
      </c>
      <c r="U347" s="40"/>
      <c r="W347" s="62">
        <v>0</v>
      </c>
      <c r="Y347" s="67"/>
      <c r="Z347" s="67"/>
      <c r="AA347" s="67"/>
      <c r="AC347" s="67"/>
    </row>
    <row r="348" spans="2:30">
      <c r="W348" s="74"/>
      <c r="Y348" s="74"/>
      <c r="Z348" s="74"/>
      <c r="AA348" s="74"/>
    </row>
    <row r="349" spans="2:30">
      <c r="W349" s="74"/>
      <c r="Y349" s="74"/>
      <c r="Z349" s="74"/>
      <c r="AA349" s="74"/>
    </row>
    <row r="350" spans="2:30">
      <c r="W350" s="74"/>
      <c r="Y350" s="74"/>
      <c r="Z350" s="74"/>
      <c r="AA350" s="74"/>
    </row>
    <row r="351" spans="2:30">
      <c r="B351" s="10" t="s">
        <v>83</v>
      </c>
      <c r="W351" s="74"/>
      <c r="Y351" s="74"/>
      <c r="Z351" s="74"/>
      <c r="AA351" s="74"/>
    </row>
    <row r="352" spans="2:30">
      <c r="W352" s="74"/>
      <c r="Y352" s="74"/>
      <c r="Z352" s="74"/>
      <c r="AA352" s="74"/>
    </row>
    <row r="353" spans="2:29">
      <c r="B353" s="10" t="s">
        <v>75</v>
      </c>
      <c r="W353" s="74"/>
      <c r="Y353" s="74"/>
      <c r="Z353" s="74"/>
      <c r="AA353" s="74"/>
    </row>
    <row r="354" spans="2:29">
      <c r="B354" s="2" t="s">
        <v>84</v>
      </c>
      <c r="H354" s="2" t="s">
        <v>50</v>
      </c>
      <c r="J354" s="4">
        <f t="shared" ref="J354:J363" si="12">SUM(L354:S354)</f>
        <v>9553.5039231168739</v>
      </c>
      <c r="L354" s="69">
        <v>226.92307692307693</v>
      </c>
      <c r="M354" s="70">
        <v>195.11377787841053</v>
      </c>
      <c r="N354" s="70">
        <v>2736.4588088445457</v>
      </c>
      <c r="O354" s="70">
        <v>3113.2516676773803</v>
      </c>
      <c r="P354" s="70">
        <v>141.68</v>
      </c>
      <c r="Q354" s="70">
        <v>2266.6078333333335</v>
      </c>
      <c r="R354" s="70">
        <v>113</v>
      </c>
      <c r="S354" s="71">
        <v>760.46875846012699</v>
      </c>
      <c r="U354" s="40">
        <v>257.64675463623314</v>
      </c>
      <c r="W354" s="62">
        <v>763.46875846012699</v>
      </c>
      <c r="Y354" s="62"/>
      <c r="Z354" s="62"/>
      <c r="AA354" s="40"/>
      <c r="AC354" s="67"/>
    </row>
    <row r="355" spans="2:29">
      <c r="B355" s="2" t="s">
        <v>85</v>
      </c>
      <c r="H355" s="2" t="s">
        <v>50</v>
      </c>
      <c r="J355" s="4">
        <f t="shared" si="12"/>
        <v>11807.093242244335</v>
      </c>
      <c r="L355" s="58">
        <v>168.46153846153845</v>
      </c>
      <c r="M355" s="62">
        <v>247.11386844786594</v>
      </c>
      <c r="N355" s="62">
        <v>3245.5254992867781</v>
      </c>
      <c r="O355" s="62">
        <v>4052.218477022408</v>
      </c>
      <c r="P355" s="62">
        <v>130.51</v>
      </c>
      <c r="Q355" s="62">
        <v>3231.8834999999999</v>
      </c>
      <c r="R355" s="62">
        <v>203</v>
      </c>
      <c r="S355" s="59">
        <v>528.38035902574563</v>
      </c>
      <c r="U355" s="40">
        <v>330.61858059914374</v>
      </c>
      <c r="W355" s="62">
        <v>540.38035902574563</v>
      </c>
      <c r="Y355" s="62"/>
      <c r="Z355" s="62"/>
      <c r="AA355" s="62">
        <v>3</v>
      </c>
      <c r="AC355" s="67"/>
    </row>
    <row r="356" spans="2:29">
      <c r="B356" s="2" t="s">
        <v>86</v>
      </c>
      <c r="H356" s="2" t="s">
        <v>50</v>
      </c>
      <c r="J356" s="4">
        <f t="shared" si="12"/>
        <v>6214.8159026690464</v>
      </c>
      <c r="L356" s="58">
        <v>55.307692307692307</v>
      </c>
      <c r="M356" s="62">
        <v>92.747107438016528</v>
      </c>
      <c r="N356" s="62">
        <v>1686.5372681883239</v>
      </c>
      <c r="O356" s="62">
        <v>1922.5821785204812</v>
      </c>
      <c r="P356" s="62">
        <v>36.130000000000003</v>
      </c>
      <c r="Q356" s="62">
        <v>1873.1036666666666</v>
      </c>
      <c r="R356" s="62">
        <v>198</v>
      </c>
      <c r="S356" s="59">
        <v>350.40798954786561</v>
      </c>
      <c r="U356" s="40">
        <v>154.3769614835949</v>
      </c>
      <c r="W356" s="62">
        <v>370.40798954786561</v>
      </c>
      <c r="Y356" s="62"/>
      <c r="Z356" s="62"/>
      <c r="AA356" s="62"/>
      <c r="AC356" s="67"/>
    </row>
    <row r="357" spans="2:29">
      <c r="B357" s="2" t="s">
        <v>87</v>
      </c>
      <c r="H357" s="2" t="s">
        <v>50</v>
      </c>
      <c r="J357" s="4">
        <f t="shared" si="12"/>
        <v>3102.7501536712721</v>
      </c>
      <c r="L357" s="58">
        <v>45.384615384615387</v>
      </c>
      <c r="M357" s="62">
        <v>51.546337597645191</v>
      </c>
      <c r="N357" s="62">
        <v>875.56579885878193</v>
      </c>
      <c r="O357" s="62">
        <v>1103.1506953324811</v>
      </c>
      <c r="P357" s="62">
        <v>19</v>
      </c>
      <c r="Q357" s="62">
        <v>610.65791666666667</v>
      </c>
      <c r="R357" s="62">
        <v>284</v>
      </c>
      <c r="S357" s="59">
        <v>113.44478983108168</v>
      </c>
      <c r="U357" s="40">
        <v>69.587910128387975</v>
      </c>
      <c r="W357" s="62">
        <v>147.44478983108166</v>
      </c>
      <c r="Y357" s="62"/>
      <c r="Z357" s="62"/>
      <c r="AA357" s="62">
        <v>1</v>
      </c>
      <c r="AC357" s="67"/>
    </row>
    <row r="358" spans="2:29">
      <c r="B358" s="2" t="s">
        <v>88</v>
      </c>
      <c r="H358" s="2" t="s">
        <v>50</v>
      </c>
      <c r="J358" s="4">
        <f t="shared" si="12"/>
        <v>2455.3199391271482</v>
      </c>
      <c r="L358" s="58">
        <v>15.384615384615383</v>
      </c>
      <c r="M358" s="62">
        <v>12.432831427601043</v>
      </c>
      <c r="N358" s="62">
        <v>750.02191099433162</v>
      </c>
      <c r="O358" s="62">
        <v>561.75</v>
      </c>
      <c r="P358" s="62">
        <v>4</v>
      </c>
      <c r="Q358" s="62">
        <v>674.06524999999999</v>
      </c>
      <c r="R358" s="62">
        <v>373</v>
      </c>
      <c r="S358" s="59">
        <v>64.665331320600345</v>
      </c>
      <c r="U358" s="40">
        <v>73.583808844507843</v>
      </c>
      <c r="W358" s="62">
        <v>128.66533132060033</v>
      </c>
      <c r="Y358" s="62"/>
      <c r="Z358" s="62"/>
      <c r="AA358" s="62"/>
      <c r="AC358" s="67"/>
    </row>
    <row r="359" spans="2:29">
      <c r="B359" s="2" t="s">
        <v>89</v>
      </c>
      <c r="H359" s="2" t="s">
        <v>50</v>
      </c>
      <c r="J359" s="4">
        <f t="shared" si="12"/>
        <v>1104.6816028427634</v>
      </c>
      <c r="L359" s="58">
        <v>3</v>
      </c>
      <c r="M359" s="62">
        <v>0.99825653798256542</v>
      </c>
      <c r="N359" s="62">
        <v>353.52610134961253</v>
      </c>
      <c r="O359" s="62">
        <v>317.08333333333331</v>
      </c>
      <c r="P359" s="62">
        <v>3</v>
      </c>
      <c r="Q359" s="62">
        <v>413.81641666666673</v>
      </c>
      <c r="R359" s="62">
        <v>2</v>
      </c>
      <c r="S359" s="59">
        <v>11.257494955168148</v>
      </c>
      <c r="U359" s="40">
        <v>34.895467277820217</v>
      </c>
      <c r="W359" s="62">
        <v>60.257494955168148</v>
      </c>
      <c r="Y359" s="62"/>
      <c r="Z359" s="62"/>
      <c r="AA359" s="62"/>
      <c r="AC359" s="67"/>
    </row>
    <row r="360" spans="2:29">
      <c r="B360" s="2" t="s">
        <v>90</v>
      </c>
      <c r="H360" s="2" t="s">
        <v>50</v>
      </c>
      <c r="J360" s="4">
        <f t="shared" si="12"/>
        <v>703.39154515091445</v>
      </c>
      <c r="L360" s="58">
        <v>9</v>
      </c>
      <c r="M360" s="62">
        <v>0.99825653798256542</v>
      </c>
      <c r="N360" s="62">
        <v>207.31983702571739</v>
      </c>
      <c r="O360" s="62">
        <v>185.66666666666666</v>
      </c>
      <c r="P360" s="62"/>
      <c r="Q360" s="62">
        <v>297.40683333333328</v>
      </c>
      <c r="R360" s="62">
        <v>0</v>
      </c>
      <c r="S360" s="59">
        <v>2.9999515872145386</v>
      </c>
      <c r="U360" s="40">
        <v>14.673796791443847</v>
      </c>
      <c r="W360" s="62">
        <v>38.999951587214539</v>
      </c>
      <c r="Y360" s="62"/>
      <c r="Z360" s="62"/>
      <c r="AA360" s="62"/>
      <c r="AC360" s="67"/>
    </row>
    <row r="361" spans="2:29">
      <c r="B361" s="2" t="s">
        <v>91</v>
      </c>
      <c r="H361" s="2" t="s">
        <v>50</v>
      </c>
      <c r="J361" s="4">
        <f t="shared" si="12"/>
        <v>517.78941622834327</v>
      </c>
      <c r="L361" s="58">
        <v>23</v>
      </c>
      <c r="M361" s="62"/>
      <c r="N361" s="62">
        <v>75.819162277402043</v>
      </c>
      <c r="O361" s="62">
        <v>86.25</v>
      </c>
      <c r="P361" s="62"/>
      <c r="Q361" s="62">
        <v>127.72041666666667</v>
      </c>
      <c r="R361" s="62">
        <v>204</v>
      </c>
      <c r="S361" s="59">
        <v>0.9998372842745421</v>
      </c>
      <c r="U361" s="40">
        <v>7.0100326059694016</v>
      </c>
      <c r="W361" s="62">
        <v>4.999837284274542</v>
      </c>
      <c r="Y361" s="62"/>
      <c r="Z361" s="62"/>
      <c r="AA361" s="62">
        <v>1</v>
      </c>
      <c r="AC361" s="67"/>
    </row>
    <row r="362" spans="2:29">
      <c r="B362" s="2" t="s">
        <v>92</v>
      </c>
      <c r="H362" s="2" t="s">
        <v>50</v>
      </c>
      <c r="J362" s="4">
        <f t="shared" si="12"/>
        <v>119.8529332831703</v>
      </c>
      <c r="L362" s="58"/>
      <c r="M362" s="62"/>
      <c r="N362" s="62">
        <v>31.351266616503636</v>
      </c>
      <c r="O362" s="62">
        <v>37.416666666666664</v>
      </c>
      <c r="P362" s="62"/>
      <c r="Q362" s="62">
        <v>51.085000000000008</v>
      </c>
      <c r="R362" s="62">
        <v>0</v>
      </c>
      <c r="S362" s="59">
        <v>0</v>
      </c>
      <c r="U362" s="40">
        <v>5.7875595685979437</v>
      </c>
      <c r="W362" s="62">
        <v>3</v>
      </c>
      <c r="Y362" s="62"/>
      <c r="Z362" s="62"/>
      <c r="AA362" s="62"/>
      <c r="AC362" s="67"/>
    </row>
    <row r="363" spans="2:29">
      <c r="B363" s="2" t="s">
        <v>93</v>
      </c>
      <c r="H363" s="2" t="s">
        <v>50</v>
      </c>
      <c r="J363" s="4">
        <f t="shared" si="12"/>
        <v>107.91636018507532</v>
      </c>
      <c r="L363" s="60"/>
      <c r="M363" s="63"/>
      <c r="N363" s="63">
        <v>20.916360185075312</v>
      </c>
      <c r="O363" s="63">
        <v>31.833333333333336</v>
      </c>
      <c r="P363" s="63"/>
      <c r="Q363" s="63">
        <v>46.166666666666664</v>
      </c>
      <c r="R363" s="63">
        <v>9</v>
      </c>
      <c r="S363" s="61">
        <v>0</v>
      </c>
      <c r="U363" s="40">
        <v>5.7544192668169396</v>
      </c>
      <c r="W363" s="62">
        <v>1</v>
      </c>
      <c r="Y363" s="62"/>
      <c r="Z363" s="62"/>
      <c r="AA363" s="62">
        <v>3</v>
      </c>
      <c r="AC363" s="67"/>
    </row>
    <row r="364" spans="2:29">
      <c r="W364" s="74"/>
      <c r="Y364" s="74"/>
      <c r="Z364" s="74"/>
      <c r="AA364" s="74"/>
    </row>
    <row r="365" spans="2:29">
      <c r="B365" s="10" t="s">
        <v>80</v>
      </c>
      <c r="W365" s="74"/>
      <c r="Y365" s="74"/>
      <c r="Z365" s="74"/>
      <c r="AA365" s="74"/>
    </row>
    <row r="366" spans="2:29">
      <c r="B366" s="2" t="s">
        <v>84</v>
      </c>
      <c r="H366" s="2" t="s">
        <v>50</v>
      </c>
      <c r="J366" s="4">
        <f t="shared" ref="J366:J375" si="13">SUM(L366:S366)</f>
        <v>115.11153931139754</v>
      </c>
      <c r="L366" s="69">
        <v>4</v>
      </c>
      <c r="M366" s="70">
        <v>4.4467791237405194</v>
      </c>
      <c r="N366" s="70">
        <v>89.307061340940891</v>
      </c>
      <c r="O366" s="70">
        <v>9</v>
      </c>
      <c r="P366" s="70">
        <v>2.36</v>
      </c>
      <c r="Q366" s="70"/>
      <c r="R366" s="70">
        <v>1</v>
      </c>
      <c r="S366" s="71">
        <v>4.9976988467161192</v>
      </c>
      <c r="U366" s="40">
        <v>9.3537803138373263</v>
      </c>
      <c r="W366" s="62">
        <v>1.9976988467161192</v>
      </c>
      <c r="Y366" s="62"/>
      <c r="Z366" s="62"/>
      <c r="AA366" s="62"/>
      <c r="AC366" s="67"/>
    </row>
    <row r="367" spans="2:29">
      <c r="B367" s="2" t="s">
        <v>85</v>
      </c>
      <c r="H367" s="2" t="s">
        <v>50</v>
      </c>
      <c r="J367" s="4">
        <f t="shared" si="13"/>
        <v>65.700597806537345</v>
      </c>
      <c r="L367" s="58">
        <v>6</v>
      </c>
      <c r="M367" s="62">
        <v>12.614332616325145</v>
      </c>
      <c r="N367" s="62">
        <v>0.54136947218259612</v>
      </c>
      <c r="O367" s="62">
        <v>22</v>
      </c>
      <c r="P367" s="62">
        <v>8</v>
      </c>
      <c r="Q367" s="62"/>
      <c r="R367" s="62">
        <v>2</v>
      </c>
      <c r="S367" s="59">
        <v>14.544895718029606</v>
      </c>
      <c r="U367" s="40">
        <v>0</v>
      </c>
      <c r="W367" s="62">
        <v>2.5448957180296059</v>
      </c>
      <c r="Y367" s="62"/>
      <c r="Z367" s="62"/>
      <c r="AA367" s="62"/>
      <c r="AC367" s="67"/>
    </row>
    <row r="368" spans="2:29">
      <c r="B368" s="2" t="s">
        <v>86</v>
      </c>
      <c r="H368" s="2" t="s">
        <v>50</v>
      </c>
      <c r="J368" s="4">
        <f t="shared" si="13"/>
        <v>95.500767099176514</v>
      </c>
      <c r="L368" s="58">
        <v>7</v>
      </c>
      <c r="M368" s="62">
        <v>11.979078455790784</v>
      </c>
      <c r="N368" s="62">
        <v>0.39871611982881561</v>
      </c>
      <c r="O368" s="62">
        <v>24</v>
      </c>
      <c r="P368" s="62">
        <v>14.63</v>
      </c>
      <c r="Q368" s="62"/>
      <c r="R368" s="62">
        <v>15</v>
      </c>
      <c r="S368" s="59">
        <v>22.492972523556904</v>
      </c>
      <c r="U368" s="40">
        <v>0.3330955777460769</v>
      </c>
      <c r="W368" s="62">
        <v>2.4929725235569045</v>
      </c>
      <c r="Y368" s="62"/>
      <c r="Z368" s="62"/>
      <c r="AA368" s="62"/>
      <c r="AC368" s="67"/>
    </row>
    <row r="369" spans="2:29">
      <c r="B369" s="2" t="s">
        <v>87</v>
      </c>
      <c r="H369" s="2" t="s">
        <v>50</v>
      </c>
      <c r="J369" s="4">
        <f t="shared" si="13"/>
        <v>184.5311496406722</v>
      </c>
      <c r="L369" s="58">
        <v>17</v>
      </c>
      <c r="M369" s="62">
        <v>31.308955054907727</v>
      </c>
      <c r="N369" s="62">
        <v>0.66654778887303867</v>
      </c>
      <c r="O369" s="62">
        <v>55</v>
      </c>
      <c r="P369" s="62">
        <v>17.97</v>
      </c>
      <c r="Q369" s="62"/>
      <c r="R369" s="62">
        <v>26</v>
      </c>
      <c r="S369" s="59">
        <v>36.585646796891439</v>
      </c>
      <c r="U369" s="40">
        <v>0.5</v>
      </c>
      <c r="W369" s="62">
        <v>2.5856467968914387</v>
      </c>
      <c r="Y369" s="62"/>
      <c r="Z369" s="62"/>
      <c r="AA369" s="62"/>
      <c r="AC369" s="67"/>
    </row>
    <row r="370" spans="2:29">
      <c r="B370" s="2" t="s">
        <v>88</v>
      </c>
      <c r="H370" s="2" t="s">
        <v>50</v>
      </c>
      <c r="J370" s="4">
        <f t="shared" si="13"/>
        <v>189.90988116878668</v>
      </c>
      <c r="L370" s="58">
        <v>15</v>
      </c>
      <c r="M370" s="62">
        <v>23.050650967961055</v>
      </c>
      <c r="N370" s="62">
        <v>2.1435449358059904</v>
      </c>
      <c r="O370" s="62">
        <v>27</v>
      </c>
      <c r="P370" s="62">
        <v>21</v>
      </c>
      <c r="Q370" s="62"/>
      <c r="R370" s="62">
        <v>32</v>
      </c>
      <c r="S370" s="59">
        <v>69.715685265019644</v>
      </c>
      <c r="U370" s="40">
        <v>1.16583452211127</v>
      </c>
      <c r="W370" s="62">
        <v>5.7156852650196441</v>
      </c>
      <c r="Y370" s="62"/>
      <c r="Z370" s="62"/>
      <c r="AA370" s="62"/>
      <c r="AC370" s="67"/>
    </row>
    <row r="371" spans="2:29">
      <c r="B371" s="2" t="s">
        <v>89</v>
      </c>
      <c r="H371" s="2" t="s">
        <v>50</v>
      </c>
      <c r="J371" s="4">
        <f t="shared" si="13"/>
        <v>231.45856477589876</v>
      </c>
      <c r="L371" s="58">
        <v>9</v>
      </c>
      <c r="M371" s="62">
        <v>18.966874221668743</v>
      </c>
      <c r="N371" s="62">
        <v>103.68118156356309</v>
      </c>
      <c r="O371" s="62">
        <v>20</v>
      </c>
      <c r="P371" s="62">
        <v>8</v>
      </c>
      <c r="Q371" s="62"/>
      <c r="R371" s="62">
        <v>1</v>
      </c>
      <c r="S371" s="59">
        <v>70.810508990666932</v>
      </c>
      <c r="U371" s="40">
        <v>8.5043290043290156</v>
      </c>
      <c r="W371" s="62">
        <v>21.810508990666932</v>
      </c>
      <c r="Y371" s="62"/>
      <c r="Z371" s="62"/>
      <c r="AA371" s="62"/>
      <c r="AC371" s="67"/>
    </row>
    <row r="372" spans="2:29">
      <c r="B372" s="2" t="s">
        <v>90</v>
      </c>
      <c r="H372" s="2" t="s">
        <v>50</v>
      </c>
      <c r="J372" s="4">
        <f t="shared" si="13"/>
        <v>86.384867687330143</v>
      </c>
      <c r="L372" s="58">
        <v>1</v>
      </c>
      <c r="M372" s="62">
        <v>12.977334993773347</v>
      </c>
      <c r="N372" s="62">
        <v>0.91736694677871089</v>
      </c>
      <c r="O372" s="62">
        <v>13</v>
      </c>
      <c r="P372" s="62">
        <v>5.71</v>
      </c>
      <c r="Q372" s="62"/>
      <c r="R372" s="62">
        <v>0</v>
      </c>
      <c r="S372" s="59">
        <v>52.780165746778096</v>
      </c>
      <c r="U372" s="40">
        <v>0.50038197097020554</v>
      </c>
      <c r="W372" s="62">
        <v>16.780165746778096</v>
      </c>
      <c r="Y372" s="62"/>
      <c r="Z372" s="62"/>
      <c r="AA372" s="62"/>
      <c r="AC372" s="67"/>
    </row>
    <row r="373" spans="2:29">
      <c r="B373" s="2" t="s">
        <v>91</v>
      </c>
      <c r="H373" s="2" t="s">
        <v>50</v>
      </c>
      <c r="J373" s="4">
        <f t="shared" si="13"/>
        <v>162.3148996606981</v>
      </c>
      <c r="L373" s="58"/>
      <c r="M373" s="62">
        <v>8.9843088418430881</v>
      </c>
      <c r="N373" s="62">
        <v>84.333834963631332</v>
      </c>
      <c r="O373" s="62">
        <v>11</v>
      </c>
      <c r="P373" s="62">
        <v>7</v>
      </c>
      <c r="Q373" s="62"/>
      <c r="R373" s="62">
        <v>32</v>
      </c>
      <c r="S373" s="59">
        <v>18.996755855223682</v>
      </c>
      <c r="U373" s="40">
        <v>7.3354652621018319</v>
      </c>
      <c r="W373" s="62">
        <v>14.996755855223682</v>
      </c>
      <c r="Y373" s="62"/>
      <c r="Z373" s="62"/>
      <c r="AA373" s="62"/>
      <c r="AC373" s="67"/>
    </row>
    <row r="374" spans="2:29">
      <c r="B374" s="2" t="s">
        <v>92</v>
      </c>
      <c r="H374" s="2" t="s">
        <v>50</v>
      </c>
      <c r="J374" s="4">
        <f t="shared" si="13"/>
        <v>24.284935548965237</v>
      </c>
      <c r="L374" s="58"/>
      <c r="M374" s="62">
        <v>4.0837767462923136</v>
      </c>
      <c r="N374" s="62">
        <v>0.66679207424128428</v>
      </c>
      <c r="O374" s="62">
        <v>3</v>
      </c>
      <c r="P374" s="62">
        <v>5</v>
      </c>
      <c r="Q374" s="62"/>
      <c r="R374" s="62">
        <v>0</v>
      </c>
      <c r="S374" s="59">
        <v>11.534366728431637</v>
      </c>
      <c r="U374" s="40">
        <v>0.66679207424128428</v>
      </c>
      <c r="W374" s="62">
        <v>8.5343667284316371</v>
      </c>
      <c r="Y374" s="62"/>
      <c r="Z374" s="62"/>
      <c r="AA374" s="62"/>
      <c r="AC374" s="67"/>
    </row>
    <row r="375" spans="2:29">
      <c r="B375" s="2" t="s">
        <v>93</v>
      </c>
      <c r="H375" s="2" t="s">
        <v>50</v>
      </c>
      <c r="J375" s="4">
        <f t="shared" si="13"/>
        <v>116.60086306463954</v>
      </c>
      <c r="L375" s="60"/>
      <c r="M375" s="63">
        <v>1.9965130759651308</v>
      </c>
      <c r="N375" s="63">
        <v>32.604579428164662</v>
      </c>
      <c r="O375" s="63">
        <v>4</v>
      </c>
      <c r="P375" s="63">
        <v>3</v>
      </c>
      <c r="Q375" s="63"/>
      <c r="R375" s="63">
        <v>70</v>
      </c>
      <c r="S375" s="61">
        <v>4.9997705605097487</v>
      </c>
      <c r="U375" s="40">
        <v>1.9988136196464601</v>
      </c>
      <c r="W375" s="62">
        <v>3.9997705605097487</v>
      </c>
      <c r="Y375" s="62">
        <v>1</v>
      </c>
      <c r="Z375" s="62">
        <v>1</v>
      </c>
      <c r="AA375" s="62"/>
      <c r="AC375" s="67"/>
    </row>
    <row r="376" spans="2:29">
      <c r="W376" s="74"/>
      <c r="Y376" s="74"/>
      <c r="Z376" s="74"/>
      <c r="AA376" s="74"/>
    </row>
    <row r="377" spans="2:29">
      <c r="W377" s="74"/>
      <c r="Y377" s="74"/>
      <c r="Z377" s="74"/>
      <c r="AA377" s="74"/>
    </row>
    <row r="378" spans="2:29">
      <c r="W378" s="74"/>
      <c r="Y378" s="74"/>
      <c r="Z378" s="74"/>
      <c r="AA378" s="74"/>
    </row>
    <row r="379" spans="2:29">
      <c r="B379" s="10" t="s">
        <v>94</v>
      </c>
      <c r="W379" s="74"/>
      <c r="Y379" s="74"/>
      <c r="Z379" s="74"/>
      <c r="AA379" s="74"/>
    </row>
    <row r="380" spans="2:29">
      <c r="W380" s="74"/>
      <c r="Y380" s="74"/>
      <c r="Z380" s="74"/>
      <c r="AA380" s="74"/>
    </row>
    <row r="381" spans="2:29">
      <c r="B381" s="10" t="s">
        <v>75</v>
      </c>
      <c r="W381" s="74"/>
      <c r="Y381" s="74"/>
      <c r="Z381" s="74"/>
      <c r="AA381" s="74"/>
    </row>
    <row r="382" spans="2:29">
      <c r="B382" s="2" t="s">
        <v>76</v>
      </c>
      <c r="H382" s="2" t="s">
        <v>50</v>
      </c>
      <c r="J382" s="4">
        <f>SUM(L382:S382)</f>
        <v>41413.490778230727</v>
      </c>
      <c r="L382" s="78">
        <v>883.82180645161259</v>
      </c>
      <c r="M382" s="70">
        <v>1152</v>
      </c>
      <c r="N382" s="70">
        <v>10437.690012093843</v>
      </c>
      <c r="O382" s="70">
        <v>14580.747598969478</v>
      </c>
      <c r="P382" s="70">
        <v>648</v>
      </c>
      <c r="Q382" s="70">
        <v>10236.012129946557</v>
      </c>
      <c r="R382" s="70">
        <v>500</v>
      </c>
      <c r="S382" s="71">
        <v>2975.2192307692308</v>
      </c>
      <c r="U382" s="40">
        <v>1309.0799981225</v>
      </c>
      <c r="W382" s="62">
        <v>2975.2192307692308</v>
      </c>
      <c r="Y382" s="67"/>
      <c r="Z382" s="67"/>
      <c r="AA382" s="67"/>
      <c r="AC382" s="67"/>
    </row>
    <row r="383" spans="2:29">
      <c r="B383" s="2" t="s">
        <v>77</v>
      </c>
      <c r="H383" s="2" t="s">
        <v>50</v>
      </c>
      <c r="J383" s="4">
        <f>SUM(L383:S383)</f>
        <v>421.87537033603712</v>
      </c>
      <c r="L383" s="58">
        <v>2</v>
      </c>
      <c r="M383" s="62">
        <v>18</v>
      </c>
      <c r="N383" s="62">
        <v>133.09112010080258</v>
      </c>
      <c r="O383" s="62">
        <v>143.27317565507701</v>
      </c>
      <c r="P383" s="62">
        <v>2</v>
      </c>
      <c r="Q383" s="62">
        <v>87.213115396484085</v>
      </c>
      <c r="R383" s="62">
        <v>2</v>
      </c>
      <c r="S383" s="59">
        <v>34.29795918367347</v>
      </c>
      <c r="U383" s="40">
        <v>16.692095957037285</v>
      </c>
      <c r="W383" s="62">
        <v>34.29795918367347</v>
      </c>
      <c r="Y383" s="67"/>
      <c r="Z383" s="67"/>
      <c r="AA383" s="67"/>
      <c r="AC383" s="67"/>
    </row>
    <row r="384" spans="2:29">
      <c r="B384" s="2" t="s">
        <v>78</v>
      </c>
      <c r="H384" s="2" t="s">
        <v>50</v>
      </c>
      <c r="J384" s="4">
        <f>SUM(L384:S384)</f>
        <v>360.39056604826879</v>
      </c>
      <c r="L384" s="58">
        <v>10.314190909090909</v>
      </c>
      <c r="M384" s="62">
        <v>10</v>
      </c>
      <c r="N384" s="62">
        <v>99.724922683333617</v>
      </c>
      <c r="O384" s="62">
        <v>123.23496926975157</v>
      </c>
      <c r="P384" s="62">
        <v>5</v>
      </c>
      <c r="Q384" s="62">
        <v>83.699476383371618</v>
      </c>
      <c r="R384" s="62">
        <v>4</v>
      </c>
      <c r="S384" s="59">
        <v>24.417006802721087</v>
      </c>
      <c r="U384" s="40">
        <v>12.507355693434356</v>
      </c>
      <c r="W384" s="62">
        <v>24.417006802721087</v>
      </c>
      <c r="Y384" s="67"/>
      <c r="Z384" s="67"/>
      <c r="AA384" s="67"/>
      <c r="AC384" s="67"/>
    </row>
    <row r="385" spans="2:29">
      <c r="B385" s="2" t="s">
        <v>79</v>
      </c>
      <c r="H385" s="2" t="s">
        <v>50</v>
      </c>
      <c r="J385" s="4">
        <f>SUM(L385:S385)</f>
        <v>296.5203531374803</v>
      </c>
      <c r="L385" s="60">
        <v>5.3441200000000002</v>
      </c>
      <c r="M385" s="63">
        <v>2</v>
      </c>
      <c r="N385" s="63">
        <v>124.99191890634287</v>
      </c>
      <c r="O385" s="63">
        <v>99.189121607361017</v>
      </c>
      <c r="P385" s="63"/>
      <c r="Q385" s="63">
        <v>48.648253848266251</v>
      </c>
      <c r="R385" s="63">
        <v>0</v>
      </c>
      <c r="S385" s="61">
        <v>16.346938775510203</v>
      </c>
      <c r="U385" s="40">
        <v>15.676305847142061</v>
      </c>
      <c r="W385" s="62">
        <v>16.346938775510203</v>
      </c>
      <c r="Y385" s="67"/>
      <c r="Z385" s="67"/>
      <c r="AA385" s="67"/>
      <c r="AC385" s="67"/>
    </row>
    <row r="386" spans="2:29">
      <c r="W386" s="74"/>
    </row>
    <row r="387" spans="2:29">
      <c r="B387" s="10" t="s">
        <v>80</v>
      </c>
      <c r="W387" s="74"/>
    </row>
    <row r="388" spans="2:29">
      <c r="B388" s="2" t="s">
        <v>76</v>
      </c>
      <c r="H388" s="2" t="s">
        <v>50</v>
      </c>
      <c r="J388" s="4">
        <f>SUM(L388:S388)</f>
        <v>0</v>
      </c>
      <c r="L388" s="78"/>
      <c r="M388" s="70"/>
      <c r="N388" s="70"/>
      <c r="O388" s="70"/>
      <c r="P388" s="70"/>
      <c r="Q388" s="70"/>
      <c r="R388" s="70"/>
      <c r="S388" s="71">
        <v>0</v>
      </c>
      <c r="U388" s="40"/>
      <c r="W388" s="62">
        <v>0</v>
      </c>
      <c r="Y388" s="67"/>
      <c r="Z388" s="67"/>
      <c r="AA388" s="67"/>
      <c r="AC388" s="67"/>
    </row>
    <row r="389" spans="2:29">
      <c r="B389" s="2" t="s">
        <v>77</v>
      </c>
      <c r="H389" s="2" t="s">
        <v>50</v>
      </c>
      <c r="J389" s="4">
        <f>SUM(L389:S389)</f>
        <v>0</v>
      </c>
      <c r="L389" s="58"/>
      <c r="M389" s="62"/>
      <c r="N389" s="62"/>
      <c r="O389" s="62"/>
      <c r="P389" s="62"/>
      <c r="Q389" s="62"/>
      <c r="R389" s="62"/>
      <c r="S389" s="59">
        <v>0</v>
      </c>
      <c r="U389" s="40"/>
      <c r="W389" s="62">
        <v>0</v>
      </c>
      <c r="Y389" s="67"/>
      <c r="Z389" s="67"/>
      <c r="AA389" s="67"/>
      <c r="AC389" s="67"/>
    </row>
    <row r="390" spans="2:29">
      <c r="B390" s="2" t="s">
        <v>78</v>
      </c>
      <c r="H390" s="2" t="s">
        <v>50</v>
      </c>
      <c r="J390" s="4">
        <f>SUM(L390:S390)</f>
        <v>0</v>
      </c>
      <c r="L390" s="58"/>
      <c r="M390" s="62"/>
      <c r="N390" s="62"/>
      <c r="O390" s="62"/>
      <c r="P390" s="62"/>
      <c r="Q390" s="62"/>
      <c r="R390" s="62"/>
      <c r="S390" s="59">
        <v>0</v>
      </c>
      <c r="U390" s="40"/>
      <c r="W390" s="62">
        <v>0</v>
      </c>
      <c r="Y390" s="67"/>
      <c r="Z390" s="67"/>
      <c r="AA390" s="67"/>
      <c r="AC390" s="67"/>
    </row>
    <row r="391" spans="2:29">
      <c r="B391" s="2" t="s">
        <v>79</v>
      </c>
      <c r="H391" s="2" t="s">
        <v>50</v>
      </c>
      <c r="J391" s="4">
        <f>SUM(L391:S391)</f>
        <v>0</v>
      </c>
      <c r="L391" s="60"/>
      <c r="M391" s="63"/>
      <c r="N391" s="63"/>
      <c r="O391" s="63"/>
      <c r="P391" s="63"/>
      <c r="Q391" s="63"/>
      <c r="R391" s="63"/>
      <c r="S391" s="61">
        <v>0</v>
      </c>
      <c r="U391" s="40"/>
      <c r="W391" s="62">
        <v>0</v>
      </c>
      <c r="Y391" s="67"/>
      <c r="Z391" s="67"/>
      <c r="AA391" s="67"/>
      <c r="AC391" s="67"/>
    </row>
    <row r="395" spans="2:29">
      <c r="B395" s="10" t="s">
        <v>95</v>
      </c>
    </row>
    <row r="397" spans="2:29">
      <c r="B397" s="10" t="s">
        <v>75</v>
      </c>
    </row>
    <row r="398" spans="2:29">
      <c r="B398" s="2" t="s">
        <v>76</v>
      </c>
      <c r="H398" s="2" t="s">
        <v>50</v>
      </c>
      <c r="J398" s="4">
        <f>SUM(L398:S398)</f>
        <v>36471.340319407296</v>
      </c>
      <c r="L398" s="78">
        <v>2184.4333151878059</v>
      </c>
      <c r="M398" s="70">
        <v>978</v>
      </c>
      <c r="N398" s="70">
        <v>13495.266247379453</v>
      </c>
      <c r="O398" s="70">
        <v>11087.404432258289</v>
      </c>
      <c r="P398" s="70">
        <v>1008</v>
      </c>
      <c r="Q398" s="70">
        <v>6018.3714710252607</v>
      </c>
      <c r="R398" s="70">
        <v>307</v>
      </c>
      <c r="S398" s="71">
        <v>1392.8648535564853</v>
      </c>
      <c r="U398" s="40">
        <v>1692.5567911398612</v>
      </c>
      <c r="W398" s="62">
        <v>1392.8648535564853</v>
      </c>
      <c r="Y398" s="67"/>
      <c r="Z398" s="67"/>
      <c r="AA398" s="67"/>
      <c r="AC398" s="67"/>
    </row>
    <row r="399" spans="2:29">
      <c r="B399" s="2" t="s">
        <v>77</v>
      </c>
      <c r="H399" s="2" t="s">
        <v>50</v>
      </c>
      <c r="J399" s="4">
        <f>SUM(L399:S399)</f>
        <v>10286.416059846244</v>
      </c>
      <c r="L399" s="58">
        <v>29</v>
      </c>
      <c r="M399" s="62">
        <v>147</v>
      </c>
      <c r="N399" s="62">
        <v>6707.6861995753688</v>
      </c>
      <c r="O399" s="62">
        <v>1769.1293224039234</v>
      </c>
      <c r="P399" s="62">
        <v>55</v>
      </c>
      <c r="Q399" s="62">
        <v>1227.5879855656974</v>
      </c>
      <c r="R399" s="62">
        <v>15</v>
      </c>
      <c r="S399" s="59">
        <v>336.0125523012552</v>
      </c>
      <c r="U399" s="40">
        <v>841.26831007361557</v>
      </c>
      <c r="W399" s="62">
        <v>336.0125523012552</v>
      </c>
      <c r="Y399" s="67"/>
      <c r="Z399" s="67"/>
      <c r="AA399" s="67"/>
      <c r="AC399" s="67"/>
    </row>
    <row r="400" spans="2:29">
      <c r="B400" s="2" t="s">
        <v>78</v>
      </c>
      <c r="H400" s="2" t="s">
        <v>50</v>
      </c>
      <c r="J400" s="4">
        <f>SUM(L400:S400)</f>
        <v>3705.2056272079894</v>
      </c>
      <c r="L400" s="58">
        <v>255.09150901891772</v>
      </c>
      <c r="M400" s="62">
        <v>66</v>
      </c>
      <c r="N400" s="62">
        <v>0</v>
      </c>
      <c r="O400" s="62">
        <v>1521.6986479418363</v>
      </c>
      <c r="P400" s="62"/>
      <c r="Q400" s="62">
        <v>1653.6079388664825</v>
      </c>
      <c r="R400" s="62">
        <v>29</v>
      </c>
      <c r="S400" s="59">
        <v>179.80753138075312</v>
      </c>
      <c r="U400" s="40">
        <v>0</v>
      </c>
      <c r="W400" s="62">
        <v>179.80753138075312</v>
      </c>
      <c r="Y400" s="67"/>
      <c r="Z400" s="67"/>
      <c r="AA400" s="67"/>
      <c r="AC400" s="67"/>
    </row>
    <row r="401" spans="2:29">
      <c r="B401" s="2" t="s">
        <v>79</v>
      </c>
      <c r="H401" s="2" t="s">
        <v>50</v>
      </c>
      <c r="J401" s="4">
        <f>SUM(L401:S401)</f>
        <v>2354.144325164315</v>
      </c>
      <c r="L401" s="60">
        <v>118.49149922720248</v>
      </c>
      <c r="M401" s="63">
        <v>19</v>
      </c>
      <c r="N401" s="63">
        <v>0</v>
      </c>
      <c r="O401" s="63">
        <v>1224.7818385873318</v>
      </c>
      <c r="P401" s="63"/>
      <c r="Q401" s="63">
        <v>691.34797479747976</v>
      </c>
      <c r="R401" s="63">
        <v>0</v>
      </c>
      <c r="S401" s="61">
        <v>300.52301255230122</v>
      </c>
      <c r="U401" s="40">
        <v>0</v>
      </c>
      <c r="W401" s="62">
        <v>300.52301255230122</v>
      </c>
      <c r="Y401" s="67"/>
      <c r="Z401" s="67"/>
      <c r="AA401" s="67"/>
      <c r="AC401" s="67"/>
    </row>
    <row r="402" spans="2:29">
      <c r="W402" s="74"/>
    </row>
    <row r="403" spans="2:29">
      <c r="B403" s="10" t="s">
        <v>80</v>
      </c>
      <c r="W403" s="74"/>
    </row>
    <row r="404" spans="2:29">
      <c r="B404" s="2" t="s">
        <v>76</v>
      </c>
      <c r="H404" s="2" t="s">
        <v>50</v>
      </c>
      <c r="J404" s="4">
        <f>SUM(L404:S404)</f>
        <v>0</v>
      </c>
      <c r="L404" s="78"/>
      <c r="M404" s="70"/>
      <c r="N404" s="70"/>
      <c r="O404" s="70"/>
      <c r="P404" s="70"/>
      <c r="Q404" s="70"/>
      <c r="R404" s="70"/>
      <c r="S404" s="71">
        <v>0</v>
      </c>
      <c r="U404" s="40"/>
      <c r="W404" s="62">
        <v>0</v>
      </c>
      <c r="Y404" s="67"/>
      <c r="Z404" s="67"/>
      <c r="AA404" s="67"/>
      <c r="AC404" s="67"/>
    </row>
    <row r="405" spans="2:29">
      <c r="B405" s="2" t="s">
        <v>77</v>
      </c>
      <c r="H405" s="2" t="s">
        <v>50</v>
      </c>
      <c r="J405" s="4">
        <f>SUM(L405:S405)</f>
        <v>0</v>
      </c>
      <c r="L405" s="58"/>
      <c r="M405" s="62"/>
      <c r="N405" s="62"/>
      <c r="O405" s="62"/>
      <c r="P405" s="62"/>
      <c r="Q405" s="62"/>
      <c r="R405" s="62"/>
      <c r="S405" s="59">
        <v>0</v>
      </c>
      <c r="U405" s="40"/>
      <c r="W405" s="62">
        <v>0</v>
      </c>
      <c r="Y405" s="67"/>
      <c r="Z405" s="67"/>
      <c r="AA405" s="67"/>
      <c r="AC405" s="67"/>
    </row>
    <row r="406" spans="2:29">
      <c r="B406" s="2" t="s">
        <v>78</v>
      </c>
      <c r="H406" s="2" t="s">
        <v>50</v>
      </c>
      <c r="J406" s="4">
        <f>SUM(L406:S406)</f>
        <v>0</v>
      </c>
      <c r="L406" s="58"/>
      <c r="M406" s="62"/>
      <c r="N406" s="62"/>
      <c r="O406" s="62"/>
      <c r="P406" s="62"/>
      <c r="Q406" s="62"/>
      <c r="R406" s="62"/>
      <c r="S406" s="59">
        <v>0</v>
      </c>
      <c r="U406" s="40"/>
      <c r="W406" s="62">
        <v>0</v>
      </c>
      <c r="Y406" s="67"/>
      <c r="Z406" s="67"/>
      <c r="AA406" s="67"/>
      <c r="AC406" s="67"/>
    </row>
    <row r="407" spans="2:29">
      <c r="B407" s="2" t="s">
        <v>79</v>
      </c>
      <c r="H407" s="2" t="s">
        <v>50</v>
      </c>
      <c r="J407" s="4">
        <f>SUM(L407:S407)</f>
        <v>0</v>
      </c>
      <c r="L407" s="60"/>
      <c r="M407" s="63"/>
      <c r="N407" s="63"/>
      <c r="O407" s="63"/>
      <c r="P407" s="63"/>
      <c r="Q407" s="63"/>
      <c r="R407" s="63"/>
      <c r="S407" s="61">
        <v>0</v>
      </c>
      <c r="U407" s="40"/>
      <c r="W407" s="62">
        <v>0</v>
      </c>
      <c r="Y407" s="67"/>
      <c r="Z407" s="67"/>
      <c r="AA407" s="67"/>
      <c r="AC407" s="67"/>
    </row>
    <row r="408" spans="2:29">
      <c r="W408" s="74"/>
    </row>
    <row r="409" spans="2:29">
      <c r="W409" s="74"/>
      <c r="Y409" s="45"/>
      <c r="Z409" s="45"/>
      <c r="AA409" s="45"/>
    </row>
    <row r="410" spans="2:29">
      <c r="W410" s="74"/>
      <c r="Y410" s="45"/>
      <c r="Z410" s="45"/>
      <c r="AA410" s="45"/>
    </row>
    <row r="411" spans="2:29">
      <c r="B411" s="10" t="s">
        <v>96</v>
      </c>
      <c r="W411" s="74"/>
    </row>
    <row r="412" spans="2:29">
      <c r="W412" s="74"/>
    </row>
    <row r="413" spans="2:29">
      <c r="B413" s="10" t="s">
        <v>75</v>
      </c>
      <c r="W413" s="74"/>
    </row>
    <row r="414" spans="2:29">
      <c r="B414" s="2" t="s">
        <v>84</v>
      </c>
      <c r="H414" s="2" t="s">
        <v>50</v>
      </c>
      <c r="J414" s="4">
        <f t="shared" ref="J414:J423" si="14">SUM(L414:S414)</f>
        <v>70.918090841974305</v>
      </c>
      <c r="L414" s="78">
        <v>2</v>
      </c>
      <c r="M414" s="70">
        <v>1</v>
      </c>
      <c r="N414" s="70">
        <v>28.569663960856733</v>
      </c>
      <c r="O414" s="70"/>
      <c r="P414" s="70">
        <v>4</v>
      </c>
      <c r="Q414" s="70">
        <v>26.35312171679832</v>
      </c>
      <c r="R414" s="70"/>
      <c r="S414" s="71">
        <v>8.9953051643192481</v>
      </c>
      <c r="U414" s="46">
        <v>3.583165968801961</v>
      </c>
      <c r="W414" s="62">
        <v>9.9953051643192481</v>
      </c>
      <c r="Y414" s="67"/>
      <c r="Z414" s="67"/>
      <c r="AA414" s="67"/>
      <c r="AC414" s="67"/>
    </row>
    <row r="415" spans="2:29">
      <c r="B415" s="2" t="s">
        <v>85</v>
      </c>
      <c r="H415" s="2" t="s">
        <v>50</v>
      </c>
      <c r="J415" s="4">
        <f t="shared" si="14"/>
        <v>59.852020050375515</v>
      </c>
      <c r="L415" s="58">
        <v>1.7639509706188166</v>
      </c>
      <c r="M415" s="62"/>
      <c r="N415" s="62">
        <v>22.745274510031635</v>
      </c>
      <c r="O415" s="62">
        <v>24.095863129636413</v>
      </c>
      <c r="P415" s="62">
        <v>1</v>
      </c>
      <c r="Q415" s="62">
        <v>5.1348982450679008</v>
      </c>
      <c r="R415" s="62"/>
      <c r="S415" s="59">
        <v>5.1120331950207465</v>
      </c>
      <c r="U415" s="46">
        <v>2.8526794605308359</v>
      </c>
      <c r="W415" s="62">
        <v>5.1120331950207465</v>
      </c>
      <c r="Y415" s="67"/>
      <c r="Z415" s="67"/>
      <c r="AA415" s="67"/>
      <c r="AC415" s="67"/>
    </row>
    <row r="416" spans="2:29">
      <c r="B416" s="2" t="s">
        <v>86</v>
      </c>
      <c r="H416" s="2" t="s">
        <v>50</v>
      </c>
      <c r="J416" s="4">
        <f t="shared" si="14"/>
        <v>23.591376779506984</v>
      </c>
      <c r="L416" s="58">
        <v>1</v>
      </c>
      <c r="M416" s="62"/>
      <c r="N416" s="62">
        <v>10.707891188183696</v>
      </c>
      <c r="O416" s="62">
        <v>5.1045563950473873</v>
      </c>
      <c r="P416" s="62"/>
      <c r="Q416" s="62">
        <v>3.4166650453325027</v>
      </c>
      <c r="R416" s="62">
        <v>1</v>
      </c>
      <c r="S416" s="59">
        <v>2.3622641509433961</v>
      </c>
      <c r="U416" s="46">
        <v>1.3429682391680344</v>
      </c>
      <c r="W416" s="62">
        <v>3.3622641509433961</v>
      </c>
      <c r="Y416" s="67"/>
      <c r="Z416" s="67"/>
      <c r="AA416" s="67"/>
      <c r="AC416" s="67"/>
    </row>
    <row r="417" spans="2:29">
      <c r="B417" s="2" t="s">
        <v>87</v>
      </c>
      <c r="H417" s="2" t="s">
        <v>50</v>
      </c>
      <c r="J417" s="4">
        <f t="shared" si="14"/>
        <v>12.850393204617633</v>
      </c>
      <c r="L417" s="58">
        <v>0</v>
      </c>
      <c r="M417" s="62"/>
      <c r="N417" s="62">
        <v>6.8503932046176335</v>
      </c>
      <c r="O417" s="62">
        <v>6</v>
      </c>
      <c r="P417" s="62"/>
      <c r="Q417" s="62"/>
      <c r="R417" s="62"/>
      <c r="S417" s="59">
        <v>0</v>
      </c>
      <c r="U417" s="46">
        <v>0.85916641642438263</v>
      </c>
      <c r="W417" s="62">
        <v>0</v>
      </c>
      <c r="Y417" s="67"/>
      <c r="Z417" s="67"/>
      <c r="AA417" s="67"/>
      <c r="AC417" s="67"/>
    </row>
    <row r="418" spans="2:29">
      <c r="B418" s="2" t="s">
        <v>88</v>
      </c>
      <c r="H418" s="2" t="s">
        <v>50</v>
      </c>
      <c r="J418" s="4">
        <f t="shared" si="14"/>
        <v>10.737888793668397</v>
      </c>
      <c r="L418" s="58"/>
      <c r="M418" s="62">
        <v>1</v>
      </c>
      <c r="N418" s="62">
        <v>4.7378887936683975</v>
      </c>
      <c r="O418" s="62">
        <v>4</v>
      </c>
      <c r="P418" s="62"/>
      <c r="Q418" s="62"/>
      <c r="R418" s="62"/>
      <c r="S418" s="59">
        <v>1</v>
      </c>
      <c r="U418" s="46">
        <v>0.5942191659202033</v>
      </c>
      <c r="W418" s="62">
        <v>1</v>
      </c>
      <c r="Y418" s="67"/>
      <c r="Z418" s="67"/>
      <c r="AA418" s="67"/>
      <c r="AC418" s="67"/>
    </row>
    <row r="419" spans="2:29">
      <c r="B419" s="2" t="s">
        <v>89</v>
      </c>
      <c r="H419" s="2" t="s">
        <v>50</v>
      </c>
      <c r="J419" s="4">
        <f t="shared" si="14"/>
        <v>1.6967123332020353</v>
      </c>
      <c r="L419" s="58"/>
      <c r="M419" s="62"/>
      <c r="N419" s="62">
        <v>1.6967123332020353</v>
      </c>
      <c r="O419" s="62"/>
      <c r="P419" s="62"/>
      <c r="Q419" s="62"/>
      <c r="R419" s="62"/>
      <c r="S419" s="59">
        <v>0</v>
      </c>
      <c r="U419" s="46">
        <v>0.21279920896184717</v>
      </c>
      <c r="W419" s="62">
        <v>0</v>
      </c>
      <c r="Y419" s="67"/>
      <c r="Z419" s="67"/>
      <c r="AA419" s="67"/>
      <c r="AC419" s="67"/>
    </row>
    <row r="420" spans="2:29">
      <c r="B420" s="2" t="s">
        <v>90</v>
      </c>
      <c r="H420" s="2" t="s">
        <v>50</v>
      </c>
      <c r="J420" s="4">
        <f t="shared" si="14"/>
        <v>1</v>
      </c>
      <c r="L420" s="58"/>
      <c r="M420" s="62"/>
      <c r="N420" s="62">
        <v>1</v>
      </c>
      <c r="O420" s="62"/>
      <c r="P420" s="62"/>
      <c r="Q420" s="62"/>
      <c r="R420" s="62"/>
      <c r="S420" s="59">
        <v>0</v>
      </c>
      <c r="U420" s="46">
        <v>0.12541855492984633</v>
      </c>
      <c r="W420" s="62">
        <v>0</v>
      </c>
      <c r="Y420" s="67"/>
      <c r="Z420" s="67"/>
      <c r="AA420" s="67"/>
      <c r="AC420" s="67"/>
    </row>
    <row r="421" spans="2:29">
      <c r="B421" s="2" t="s">
        <v>91</v>
      </c>
      <c r="H421" s="2" t="s">
        <v>50</v>
      </c>
      <c r="J421" s="4">
        <f t="shared" si="14"/>
        <v>0</v>
      </c>
      <c r="L421" s="58"/>
      <c r="M421" s="62"/>
      <c r="N421" s="62">
        <v>0</v>
      </c>
      <c r="O421" s="62"/>
      <c r="P421" s="62"/>
      <c r="Q421" s="62"/>
      <c r="R421" s="62"/>
      <c r="S421" s="59">
        <v>0</v>
      </c>
      <c r="U421" s="46">
        <v>0</v>
      </c>
      <c r="W421" s="62">
        <v>0</v>
      </c>
      <c r="Y421" s="67"/>
      <c r="Z421" s="67"/>
      <c r="AA421" s="67"/>
      <c r="AC421" s="67"/>
    </row>
    <row r="422" spans="2:29">
      <c r="B422" s="2" t="s">
        <v>92</v>
      </c>
      <c r="H422" s="2" t="s">
        <v>50</v>
      </c>
      <c r="J422" s="4">
        <f t="shared" si="14"/>
        <v>0</v>
      </c>
      <c r="L422" s="58"/>
      <c r="M422" s="62"/>
      <c r="N422" s="62">
        <v>0</v>
      </c>
      <c r="O422" s="62"/>
      <c r="P422" s="62"/>
      <c r="Q422" s="62"/>
      <c r="R422" s="62"/>
      <c r="S422" s="59">
        <v>0</v>
      </c>
      <c r="U422" s="46">
        <v>0</v>
      </c>
      <c r="W422" s="62">
        <v>0</v>
      </c>
      <c r="Y422" s="67"/>
      <c r="Z422" s="67"/>
      <c r="AA422" s="67"/>
      <c r="AC422" s="67"/>
    </row>
    <row r="423" spans="2:29">
      <c r="B423" s="2" t="s">
        <v>93</v>
      </c>
      <c r="H423" s="2" t="s">
        <v>50</v>
      </c>
      <c r="J423" s="4">
        <f t="shared" si="14"/>
        <v>0</v>
      </c>
      <c r="L423" s="60"/>
      <c r="M423" s="63"/>
      <c r="N423" s="63">
        <v>0</v>
      </c>
      <c r="O423" s="63"/>
      <c r="P423" s="63"/>
      <c r="Q423" s="63"/>
      <c r="R423" s="63"/>
      <c r="S423" s="61">
        <v>0</v>
      </c>
      <c r="U423" s="46">
        <v>0</v>
      </c>
      <c r="W423" s="62">
        <v>0</v>
      </c>
      <c r="Y423" s="67"/>
      <c r="Z423" s="67"/>
      <c r="AA423" s="67"/>
      <c r="AC423" s="67"/>
    </row>
    <row r="424" spans="2:29">
      <c r="W424" s="74"/>
    </row>
    <row r="425" spans="2:29">
      <c r="B425" s="10" t="s">
        <v>80</v>
      </c>
      <c r="W425" s="74"/>
    </row>
    <row r="426" spans="2:29">
      <c r="B426" s="2" t="s">
        <v>84</v>
      </c>
      <c r="H426" s="2" t="s">
        <v>50</v>
      </c>
      <c r="J426" s="4">
        <f t="shared" ref="J426:J435" si="15">SUM(L426:S426)</f>
        <v>4.4944258453951162</v>
      </c>
      <c r="L426" s="78">
        <v>0.8277601740118018</v>
      </c>
      <c r="M426" s="70">
        <v>1</v>
      </c>
      <c r="N426" s="70">
        <v>0</v>
      </c>
      <c r="O426" s="70"/>
      <c r="P426" s="70"/>
      <c r="Q426" s="70">
        <v>1.6666656713833146</v>
      </c>
      <c r="R426" s="70"/>
      <c r="S426" s="71">
        <v>1</v>
      </c>
      <c r="U426" s="46">
        <v>0</v>
      </c>
      <c r="W426" s="62">
        <v>0</v>
      </c>
      <c r="Y426" s="67"/>
      <c r="Z426" s="67"/>
      <c r="AA426" s="67"/>
      <c r="AC426" s="67"/>
    </row>
    <row r="427" spans="2:29">
      <c r="B427" s="2" t="s">
        <v>85</v>
      </c>
      <c r="H427" s="2" t="s">
        <v>50</v>
      </c>
      <c r="J427" s="4">
        <f t="shared" si="15"/>
        <v>5.3013851069890823</v>
      </c>
      <c r="L427" s="58"/>
      <c r="M427" s="62"/>
      <c r="N427" s="62">
        <v>0</v>
      </c>
      <c r="O427" s="62">
        <v>1.0513888393016533</v>
      </c>
      <c r="P427" s="62"/>
      <c r="Q427" s="62">
        <v>3.249996267687429</v>
      </c>
      <c r="R427" s="62"/>
      <c r="S427" s="59">
        <v>1</v>
      </c>
      <c r="U427" s="46">
        <v>0</v>
      </c>
      <c r="W427" s="62">
        <v>1</v>
      </c>
      <c r="Y427" s="67"/>
      <c r="Z427" s="67"/>
      <c r="AA427" s="67"/>
      <c r="AC427" s="67"/>
    </row>
    <row r="428" spans="2:29">
      <c r="B428" s="2" t="s">
        <v>86</v>
      </c>
      <c r="H428" s="2" t="s">
        <v>50</v>
      </c>
      <c r="J428" s="4">
        <f t="shared" si="15"/>
        <v>4.499998507074972</v>
      </c>
      <c r="L428" s="58"/>
      <c r="M428" s="62"/>
      <c r="N428" s="62">
        <v>0</v>
      </c>
      <c r="O428" s="62"/>
      <c r="P428" s="62">
        <v>1</v>
      </c>
      <c r="Q428" s="62">
        <v>2.4999985070749715</v>
      </c>
      <c r="R428" s="62"/>
      <c r="S428" s="59">
        <v>1</v>
      </c>
      <c r="U428" s="46">
        <v>0</v>
      </c>
      <c r="W428" s="62">
        <v>0</v>
      </c>
      <c r="Y428" s="67"/>
      <c r="Z428" s="67"/>
      <c r="AA428" s="67"/>
      <c r="AC428" s="67"/>
    </row>
    <row r="429" spans="2:29">
      <c r="B429" s="2" t="s">
        <v>87</v>
      </c>
      <c r="H429" s="2" t="s">
        <v>50</v>
      </c>
      <c r="J429" s="4">
        <f t="shared" si="15"/>
        <v>7.9166649249208003</v>
      </c>
      <c r="L429" s="58"/>
      <c r="M429" s="62">
        <v>3</v>
      </c>
      <c r="N429" s="62">
        <v>0</v>
      </c>
      <c r="O429" s="62"/>
      <c r="P429" s="62"/>
      <c r="Q429" s="62">
        <v>3.9166649249208003</v>
      </c>
      <c r="R429" s="62"/>
      <c r="S429" s="59">
        <v>1</v>
      </c>
      <c r="U429" s="46">
        <v>0</v>
      </c>
      <c r="W429" s="62">
        <v>1</v>
      </c>
      <c r="Y429" s="67"/>
      <c r="Z429" s="67"/>
      <c r="AA429" s="67"/>
      <c r="AC429" s="67"/>
    </row>
    <row r="430" spans="2:29">
      <c r="B430" s="2" t="s">
        <v>88</v>
      </c>
      <c r="H430" s="2" t="s">
        <v>50</v>
      </c>
      <c r="J430" s="4">
        <f t="shared" si="15"/>
        <v>3.4166634319957723</v>
      </c>
      <c r="L430" s="58"/>
      <c r="M430" s="62"/>
      <c r="N430" s="62">
        <v>0</v>
      </c>
      <c r="O430" s="62">
        <v>2</v>
      </c>
      <c r="P430" s="62"/>
      <c r="Q430" s="62">
        <v>1.416663431995772</v>
      </c>
      <c r="R430" s="62"/>
      <c r="S430" s="59">
        <v>0</v>
      </c>
      <c r="U430" s="46">
        <v>0</v>
      </c>
      <c r="W430" s="62">
        <v>0</v>
      </c>
      <c r="Y430" s="67"/>
      <c r="Z430" s="67"/>
      <c r="AA430" s="67"/>
      <c r="AC430" s="67"/>
    </row>
    <row r="431" spans="2:29">
      <c r="B431" s="2" t="s">
        <v>89</v>
      </c>
      <c r="H431" s="2" t="s">
        <v>50</v>
      </c>
      <c r="J431" s="4">
        <f t="shared" si="15"/>
        <v>3.249999253537486</v>
      </c>
      <c r="L431" s="58"/>
      <c r="M431" s="62"/>
      <c r="N431" s="62">
        <v>3</v>
      </c>
      <c r="O431" s="62"/>
      <c r="P431" s="62"/>
      <c r="Q431" s="62">
        <v>0.24999925353748584</v>
      </c>
      <c r="R431" s="62"/>
      <c r="S431" s="59">
        <v>0</v>
      </c>
      <c r="U431" s="46">
        <v>0.37625566478953898</v>
      </c>
      <c r="W431" s="62">
        <v>0</v>
      </c>
      <c r="Y431" s="67"/>
      <c r="Z431" s="67"/>
      <c r="AA431" s="67"/>
      <c r="AC431" s="67"/>
    </row>
    <row r="432" spans="2:29">
      <c r="B432" s="2" t="s">
        <v>90</v>
      </c>
      <c r="H432" s="2" t="s">
        <v>50</v>
      </c>
      <c r="J432" s="4">
        <f t="shared" si="15"/>
        <v>5.8031191264514632</v>
      </c>
      <c r="L432" s="58"/>
      <c r="M432" s="62"/>
      <c r="N432" s="62">
        <v>2.386453280382455</v>
      </c>
      <c r="O432" s="62">
        <v>2</v>
      </c>
      <c r="P432" s="62"/>
      <c r="Q432" s="62">
        <v>1.4166658460690091</v>
      </c>
      <c r="R432" s="62"/>
      <c r="S432" s="59">
        <v>0</v>
      </c>
      <c r="U432" s="46">
        <v>0.29930552183315889</v>
      </c>
      <c r="W432" s="62">
        <v>0</v>
      </c>
      <c r="Y432" s="67"/>
      <c r="Z432" s="67"/>
      <c r="AA432" s="67"/>
      <c r="AC432" s="67"/>
    </row>
    <row r="433" spans="2:29">
      <c r="B433" s="2" t="s">
        <v>91</v>
      </c>
      <c r="H433" s="2" t="s">
        <v>50</v>
      </c>
      <c r="J433" s="4">
        <f t="shared" si="15"/>
        <v>4.1988952207855341</v>
      </c>
      <c r="L433" s="58"/>
      <c r="M433" s="62"/>
      <c r="N433" s="62">
        <v>0.67937812609512893</v>
      </c>
      <c r="O433" s="62"/>
      <c r="P433" s="62"/>
      <c r="Q433" s="62">
        <v>3.5195170946904053</v>
      </c>
      <c r="R433" s="62"/>
      <c r="S433" s="59">
        <v>0</v>
      </c>
      <c r="U433" s="46">
        <v>8.5206622825797995E-2</v>
      </c>
      <c r="W433" s="62">
        <v>0</v>
      </c>
      <c r="Y433" s="67"/>
      <c r="Z433" s="67"/>
      <c r="AA433" s="67"/>
      <c r="AC433" s="67"/>
    </row>
    <row r="434" spans="2:29">
      <c r="B434" s="2" t="s">
        <v>92</v>
      </c>
      <c r="H434" s="2" t="s">
        <v>50</v>
      </c>
      <c r="J434" s="4">
        <f t="shared" si="15"/>
        <v>2</v>
      </c>
      <c r="L434" s="58"/>
      <c r="M434" s="62">
        <v>2</v>
      </c>
      <c r="N434" s="62">
        <v>0</v>
      </c>
      <c r="O434" s="62"/>
      <c r="P434" s="62"/>
      <c r="Q434" s="62"/>
      <c r="R434" s="62"/>
      <c r="S434" s="59">
        <v>0</v>
      </c>
      <c r="U434" s="46">
        <v>0</v>
      </c>
      <c r="W434" s="62">
        <v>0</v>
      </c>
      <c r="Y434" s="67"/>
      <c r="Z434" s="67"/>
      <c r="AA434" s="67"/>
      <c r="AC434" s="67"/>
    </row>
    <row r="435" spans="2:29">
      <c r="B435" s="2" t="s">
        <v>93</v>
      </c>
      <c r="H435" s="2" t="s">
        <v>50</v>
      </c>
      <c r="J435" s="4">
        <f t="shared" si="15"/>
        <v>0</v>
      </c>
      <c r="L435" s="60"/>
      <c r="M435" s="63"/>
      <c r="N435" s="63">
        <v>0</v>
      </c>
      <c r="O435" s="63"/>
      <c r="P435" s="63"/>
      <c r="Q435" s="63"/>
      <c r="R435" s="63"/>
      <c r="S435" s="61">
        <v>0</v>
      </c>
      <c r="U435" s="46">
        <v>0</v>
      </c>
      <c r="W435" s="62">
        <v>0</v>
      </c>
      <c r="Y435" s="67"/>
      <c r="Z435" s="67"/>
      <c r="AA435" s="67"/>
      <c r="AC435" s="67"/>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8">
    <tabColor rgb="FFCCFFCC"/>
  </sheetPr>
  <dimension ref="B1:Z305"/>
  <sheetViews>
    <sheetView showGridLines="0" zoomScale="85" zoomScaleNormal="85" workbookViewId="0">
      <pane xSplit="6" ySplit="8" topLeftCell="G9" activePane="bottomRight" state="frozen"/>
      <selection pane="topRight" activeCell="G1" sqref="G1"/>
      <selection pane="bottomLeft" activeCell="A10" sqref="A10"/>
      <selection pane="bottomRight"/>
    </sheetView>
  </sheetViews>
  <sheetFormatPr defaultRowHeight="14.2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8" width="14.7109375" style="11" customWidth="1"/>
    <col min="19" max="19" width="15.28515625" style="11" customWidth="1"/>
    <col min="20" max="20" width="4.7109375" style="11" customWidth="1"/>
    <col min="21" max="23" width="15.28515625" style="11" customWidth="1"/>
    <col min="24" max="24" width="9.140625" style="102"/>
    <col min="25" max="26" width="17.42578125" style="11" customWidth="1"/>
    <col min="27" max="16384" width="9.140625" style="2"/>
  </cols>
  <sheetData>
    <row r="1" spans="2:26">
      <c r="B1" s="2" t="s">
        <v>288</v>
      </c>
    </row>
    <row r="2" spans="2:26">
      <c r="B2" s="86"/>
      <c r="C2" s="86"/>
      <c r="D2" s="86"/>
      <c r="E2" s="86"/>
    </row>
    <row r="3" spans="2:26" s="8" customFormat="1" ht="18" customHeight="1">
      <c r="B3" s="7" t="s">
        <v>107</v>
      </c>
      <c r="C3" s="7"/>
      <c r="D3" s="7"/>
      <c r="E3" s="7"/>
      <c r="J3" s="12"/>
      <c r="K3" s="12"/>
      <c r="L3" s="12"/>
      <c r="M3" s="12"/>
      <c r="N3" s="12"/>
      <c r="O3" s="12"/>
      <c r="P3" s="12"/>
      <c r="Q3" s="12"/>
      <c r="R3" s="12"/>
      <c r="S3" s="12"/>
      <c r="T3" s="12"/>
      <c r="U3" s="12"/>
      <c r="V3" s="12"/>
      <c r="W3" s="12"/>
      <c r="X3" s="12"/>
      <c r="Y3" s="12"/>
      <c r="Z3" s="12"/>
    </row>
    <row r="5" spans="2:26">
      <c r="B5" s="2" t="s">
        <v>191</v>
      </c>
    </row>
    <row r="6" spans="2:26">
      <c r="B6" s="2" t="s">
        <v>192</v>
      </c>
    </row>
    <row r="8" spans="2:26" s="5" customFormat="1" ht="12.75">
      <c r="D8" s="5" t="s">
        <v>21</v>
      </c>
      <c r="H8" s="5" t="s">
        <v>0</v>
      </c>
      <c r="J8" s="13" t="s">
        <v>6</v>
      </c>
      <c r="K8" s="13"/>
      <c r="L8" s="13" t="s">
        <v>1</v>
      </c>
      <c r="M8" s="13" t="s">
        <v>225</v>
      </c>
      <c r="N8" s="13" t="s">
        <v>51</v>
      </c>
      <c r="O8" s="13" t="s">
        <v>2</v>
      </c>
      <c r="P8" s="13" t="s">
        <v>3</v>
      </c>
      <c r="Q8" s="13" t="s">
        <v>4</v>
      </c>
      <c r="R8" s="13" t="s">
        <v>5</v>
      </c>
      <c r="S8" s="13" t="s">
        <v>22</v>
      </c>
      <c r="T8" s="13"/>
      <c r="U8" s="13"/>
      <c r="V8" s="13"/>
      <c r="W8" s="13"/>
      <c r="X8" s="13"/>
      <c r="Y8" s="13"/>
      <c r="Z8" s="13"/>
    </row>
    <row r="10" spans="2:26" s="5" customFormat="1" ht="12.75">
      <c r="B10" s="5" t="s">
        <v>100</v>
      </c>
      <c r="D10" s="5" t="s">
        <v>21</v>
      </c>
      <c r="H10" s="5" t="s">
        <v>0</v>
      </c>
      <c r="J10" s="13" t="s">
        <v>6</v>
      </c>
      <c r="K10" s="13"/>
      <c r="L10" s="13" t="s">
        <v>1</v>
      </c>
      <c r="M10" s="13" t="s">
        <v>225</v>
      </c>
      <c r="N10" s="13" t="s">
        <v>51</v>
      </c>
      <c r="O10" s="13" t="s">
        <v>2</v>
      </c>
      <c r="P10" s="13" t="s">
        <v>3</v>
      </c>
      <c r="Q10" s="13" t="s">
        <v>4</v>
      </c>
      <c r="R10" s="13" t="s">
        <v>5</v>
      </c>
      <c r="S10" s="13" t="s">
        <v>22</v>
      </c>
      <c r="T10" s="13"/>
      <c r="U10" s="13"/>
      <c r="V10" s="13"/>
      <c r="W10" s="13"/>
      <c r="X10" s="13"/>
      <c r="Y10" s="13"/>
      <c r="Z10" s="13"/>
    </row>
    <row r="12" spans="2:26">
      <c r="B12" s="9" t="s">
        <v>94</v>
      </c>
    </row>
    <row r="13" spans="2:26">
      <c r="B13" s="9"/>
    </row>
    <row r="14" spans="2:26">
      <c r="B14" s="17" t="s">
        <v>75</v>
      </c>
      <c r="J14" s="2"/>
      <c r="K14" s="2"/>
      <c r="L14" s="2"/>
      <c r="M14" s="2"/>
      <c r="N14" s="2"/>
      <c r="O14" s="2"/>
      <c r="P14" s="2"/>
      <c r="Q14" s="2"/>
      <c r="R14" s="2"/>
      <c r="S14" s="2"/>
    </row>
    <row r="15" spans="2:26">
      <c r="B15" s="105" t="s">
        <v>76</v>
      </c>
      <c r="H15" s="2" t="s">
        <v>101</v>
      </c>
      <c r="J15" s="2"/>
      <c r="K15" s="2"/>
      <c r="L15" s="49">
        <v>681.24</v>
      </c>
      <c r="M15" s="49">
        <v>768.77</v>
      </c>
      <c r="N15" s="49">
        <v>690</v>
      </c>
      <c r="O15" s="49">
        <v>648</v>
      </c>
      <c r="P15" s="49">
        <v>567.45000000000005</v>
      </c>
      <c r="Q15" s="49">
        <v>832</v>
      </c>
      <c r="R15" s="49">
        <v>1016.64</v>
      </c>
      <c r="S15" s="49">
        <v>594</v>
      </c>
      <c r="U15" s="68" t="s">
        <v>221</v>
      </c>
    </row>
    <row r="16" spans="2:26">
      <c r="B16" s="105" t="s">
        <v>77</v>
      </c>
      <c r="H16" s="2" t="s">
        <v>101</v>
      </c>
      <c r="J16" s="2"/>
      <c r="K16" s="2"/>
      <c r="L16" s="49">
        <v>1298.26</v>
      </c>
      <c r="M16" s="49">
        <v>1406.41</v>
      </c>
      <c r="N16" s="49">
        <v>1306</v>
      </c>
      <c r="O16" s="49">
        <v>1352</v>
      </c>
      <c r="P16" s="49">
        <v>1508</v>
      </c>
      <c r="Q16" s="49">
        <v>1700</v>
      </c>
      <c r="R16" s="49">
        <v>2620.19</v>
      </c>
      <c r="S16" s="49">
        <v>1370</v>
      </c>
    </row>
    <row r="17" spans="2:19">
      <c r="B17" s="88" t="s">
        <v>78</v>
      </c>
      <c r="H17" s="2" t="s">
        <v>101</v>
      </c>
      <c r="J17" s="2"/>
      <c r="K17" s="2"/>
      <c r="L17" s="49">
        <v>1298.26</v>
      </c>
      <c r="M17" s="49">
        <v>1406.41</v>
      </c>
      <c r="N17" s="49">
        <v>1338</v>
      </c>
      <c r="O17" s="49">
        <v>1352</v>
      </c>
      <c r="P17" s="49">
        <v>1508</v>
      </c>
      <c r="Q17" s="49">
        <v>1700</v>
      </c>
      <c r="R17" s="49">
        <v>3648.2</v>
      </c>
      <c r="S17" s="49">
        <v>1370</v>
      </c>
    </row>
    <row r="18" spans="2:19">
      <c r="B18" s="88" t="s">
        <v>79</v>
      </c>
      <c r="H18" s="2" t="s">
        <v>101</v>
      </c>
      <c r="J18" s="2"/>
      <c r="K18" s="2"/>
      <c r="L18" s="49">
        <v>1810.67</v>
      </c>
      <c r="M18" s="49">
        <v>1789.68</v>
      </c>
      <c r="N18" s="49">
        <v>1839</v>
      </c>
      <c r="O18" s="49">
        <v>1894</v>
      </c>
      <c r="P18" s="49">
        <v>2217</v>
      </c>
      <c r="Q18" s="49">
        <v>2820</v>
      </c>
      <c r="R18" s="49">
        <v>3773.82</v>
      </c>
      <c r="S18" s="49">
        <v>1750</v>
      </c>
    </row>
    <row r="19" spans="2:19">
      <c r="B19" s="105"/>
      <c r="J19" s="2"/>
      <c r="K19" s="2"/>
      <c r="L19" s="50"/>
      <c r="M19" s="50"/>
      <c r="N19" s="50"/>
      <c r="O19" s="50"/>
      <c r="P19" s="50"/>
      <c r="Q19" s="50"/>
      <c r="R19" s="50"/>
      <c r="S19" s="50"/>
    </row>
    <row r="20" spans="2:19">
      <c r="B20" s="17" t="s">
        <v>80</v>
      </c>
      <c r="J20" s="2"/>
      <c r="K20" s="2"/>
      <c r="L20" s="50"/>
      <c r="M20" s="50"/>
      <c r="N20" s="50"/>
      <c r="O20" s="50"/>
      <c r="P20" s="50"/>
      <c r="Q20" s="50"/>
      <c r="R20" s="50"/>
      <c r="S20" s="50"/>
    </row>
    <row r="21" spans="2:19">
      <c r="B21" s="105" t="s">
        <v>76</v>
      </c>
      <c r="H21" s="2" t="s">
        <v>101</v>
      </c>
      <c r="J21" s="2"/>
      <c r="K21" s="2"/>
      <c r="L21" s="49"/>
      <c r="M21" s="49"/>
      <c r="N21" s="49"/>
      <c r="O21" s="49">
        <v>648</v>
      </c>
      <c r="P21" s="49"/>
      <c r="Q21" s="49"/>
      <c r="R21" s="49"/>
      <c r="S21" s="49">
        <v>594</v>
      </c>
    </row>
    <row r="22" spans="2:19">
      <c r="B22" s="105" t="s">
        <v>77</v>
      </c>
      <c r="H22" s="2" t="s">
        <v>101</v>
      </c>
      <c r="J22" s="2"/>
      <c r="K22" s="2"/>
      <c r="L22" s="49"/>
      <c r="M22" s="49"/>
      <c r="N22" s="49"/>
      <c r="O22" s="49">
        <v>1352</v>
      </c>
      <c r="P22" s="49"/>
      <c r="Q22" s="49"/>
      <c r="R22" s="49"/>
      <c r="S22" s="49">
        <v>1370</v>
      </c>
    </row>
    <row r="23" spans="2:19">
      <c r="B23" s="88" t="s">
        <v>78</v>
      </c>
      <c r="H23" s="2" t="s">
        <v>101</v>
      </c>
      <c r="J23" s="2"/>
      <c r="K23" s="2"/>
      <c r="L23" s="49"/>
      <c r="M23" s="49"/>
      <c r="N23" s="49"/>
      <c r="O23" s="49">
        <v>1352</v>
      </c>
      <c r="P23" s="49"/>
      <c r="Q23" s="49"/>
      <c r="R23" s="49"/>
      <c r="S23" s="49">
        <v>1370</v>
      </c>
    </row>
    <row r="24" spans="2:19">
      <c r="B24" s="88" t="s">
        <v>79</v>
      </c>
      <c r="H24" s="2" t="s">
        <v>101</v>
      </c>
      <c r="J24" s="2"/>
      <c r="K24" s="2"/>
      <c r="L24" s="49"/>
      <c r="M24" s="49"/>
      <c r="N24" s="49"/>
      <c r="O24" s="49">
        <v>1894</v>
      </c>
      <c r="P24" s="49"/>
      <c r="Q24" s="49"/>
      <c r="R24" s="49"/>
      <c r="S24" s="49">
        <v>1750</v>
      </c>
    </row>
    <row r="25" spans="2:19">
      <c r="B25" s="105"/>
      <c r="J25" s="2"/>
      <c r="K25" s="2"/>
      <c r="L25" s="50"/>
      <c r="M25" s="50"/>
      <c r="N25" s="50"/>
      <c r="O25" s="50"/>
      <c r="P25" s="50"/>
      <c r="Q25" s="50"/>
      <c r="R25" s="50"/>
      <c r="S25" s="50"/>
    </row>
    <row r="26" spans="2:19">
      <c r="B26" s="17" t="s">
        <v>81</v>
      </c>
      <c r="J26" s="2"/>
      <c r="K26" s="2"/>
      <c r="L26" s="50"/>
      <c r="M26" s="50"/>
      <c r="N26" s="50"/>
      <c r="O26" s="50"/>
      <c r="P26" s="50"/>
      <c r="Q26" s="50"/>
      <c r="R26" s="50"/>
      <c r="S26" s="50"/>
    </row>
    <row r="27" spans="2:19">
      <c r="B27" s="105" t="s">
        <v>82</v>
      </c>
      <c r="H27" s="2" t="s">
        <v>101</v>
      </c>
      <c r="L27" s="49"/>
      <c r="M27" s="49"/>
      <c r="N27" s="49"/>
      <c r="O27" s="49"/>
      <c r="P27" s="49"/>
      <c r="Q27" s="49"/>
      <c r="R27" s="49"/>
      <c r="S27" s="49"/>
    </row>
    <row r="28" spans="2:19">
      <c r="B28" s="9"/>
      <c r="L28" s="50"/>
      <c r="M28" s="50"/>
      <c r="N28" s="50"/>
      <c r="O28" s="50"/>
      <c r="P28" s="50"/>
      <c r="Q28" s="50"/>
      <c r="R28" s="50"/>
      <c r="S28" s="50"/>
    </row>
    <row r="29" spans="2:19">
      <c r="B29" s="9"/>
      <c r="L29" s="50"/>
      <c r="M29" s="50"/>
      <c r="N29" s="50"/>
      <c r="O29" s="50"/>
      <c r="P29" s="50"/>
      <c r="Q29" s="50"/>
      <c r="R29" s="50"/>
      <c r="S29" s="50"/>
    </row>
    <row r="30" spans="2:19">
      <c r="B30" s="9" t="s">
        <v>95</v>
      </c>
      <c r="L30" s="50"/>
      <c r="M30" s="50"/>
      <c r="N30" s="50"/>
      <c r="O30" s="50"/>
      <c r="P30" s="50"/>
      <c r="Q30" s="50"/>
      <c r="R30" s="50"/>
      <c r="S30" s="50"/>
    </row>
    <row r="31" spans="2:19">
      <c r="B31" s="9"/>
      <c r="L31" s="50"/>
      <c r="M31" s="50"/>
      <c r="N31" s="50"/>
      <c r="O31" s="50"/>
      <c r="P31" s="50"/>
      <c r="Q31" s="50"/>
      <c r="R31" s="50"/>
      <c r="S31" s="50"/>
    </row>
    <row r="32" spans="2:19">
      <c r="B32" s="17" t="s">
        <v>75</v>
      </c>
      <c r="L32" s="50"/>
      <c r="M32" s="50"/>
      <c r="N32" s="50"/>
      <c r="O32" s="50"/>
      <c r="P32" s="50"/>
      <c r="Q32" s="50"/>
      <c r="R32" s="50"/>
      <c r="S32" s="50"/>
    </row>
    <row r="33" spans="2:19">
      <c r="B33" s="105" t="s">
        <v>76</v>
      </c>
      <c r="H33" s="2" t="s">
        <v>101</v>
      </c>
      <c r="L33" s="49">
        <v>18.96</v>
      </c>
      <c r="M33" s="49">
        <v>28</v>
      </c>
      <c r="N33" s="49">
        <v>20.7</v>
      </c>
      <c r="O33" s="49">
        <v>24.5</v>
      </c>
      <c r="P33" s="49">
        <v>14.65</v>
      </c>
      <c r="Q33" s="49">
        <v>36.6</v>
      </c>
      <c r="R33" s="49">
        <v>61.64</v>
      </c>
      <c r="S33" s="49">
        <v>18.3</v>
      </c>
    </row>
    <row r="34" spans="2:19">
      <c r="B34" s="105" t="s">
        <v>77</v>
      </c>
      <c r="H34" s="2" t="s">
        <v>101</v>
      </c>
      <c r="L34" s="49">
        <v>20.5</v>
      </c>
      <c r="M34" s="49">
        <v>29.54</v>
      </c>
      <c r="N34" s="49">
        <v>25.5</v>
      </c>
      <c r="O34" s="49">
        <v>30.1</v>
      </c>
      <c r="P34" s="49">
        <v>23.1</v>
      </c>
      <c r="Q34" s="49">
        <v>36.6</v>
      </c>
      <c r="R34" s="49">
        <v>50.41</v>
      </c>
      <c r="S34" s="49">
        <v>18.3</v>
      </c>
    </row>
    <row r="35" spans="2:19">
      <c r="B35" s="88" t="s">
        <v>78</v>
      </c>
      <c r="H35" s="2" t="s">
        <v>101</v>
      </c>
      <c r="L35" s="49">
        <v>23.46</v>
      </c>
      <c r="M35" s="49">
        <v>31.16</v>
      </c>
      <c r="N35" s="49">
        <v>25.5</v>
      </c>
      <c r="O35" s="49">
        <v>30.1</v>
      </c>
      <c r="P35" s="49">
        <v>23.1</v>
      </c>
      <c r="Q35" s="49">
        <v>36.6</v>
      </c>
      <c r="R35" s="49">
        <v>50.41</v>
      </c>
      <c r="S35" s="49">
        <v>18.3</v>
      </c>
    </row>
    <row r="36" spans="2:19">
      <c r="B36" s="88" t="s">
        <v>79</v>
      </c>
      <c r="H36" s="2" t="s">
        <v>101</v>
      </c>
      <c r="L36" s="49">
        <v>26.71</v>
      </c>
      <c r="M36" s="49">
        <v>32.36</v>
      </c>
      <c r="N36" s="49">
        <v>25.5</v>
      </c>
      <c r="O36" s="49">
        <v>30.1</v>
      </c>
      <c r="P36" s="49">
        <v>18.5</v>
      </c>
      <c r="Q36" s="49">
        <v>43.2</v>
      </c>
      <c r="R36" s="49">
        <v>50.41</v>
      </c>
      <c r="S36" s="49">
        <v>18.3</v>
      </c>
    </row>
    <row r="37" spans="2:19">
      <c r="B37" s="105"/>
      <c r="L37" s="50"/>
      <c r="M37" s="50"/>
      <c r="N37" s="50"/>
      <c r="O37" s="50"/>
      <c r="P37" s="50"/>
      <c r="Q37" s="50"/>
      <c r="R37" s="50"/>
      <c r="S37" s="50"/>
    </row>
    <row r="38" spans="2:19">
      <c r="B38" s="17" t="s">
        <v>80</v>
      </c>
      <c r="L38" s="50"/>
      <c r="M38" s="50"/>
      <c r="N38" s="50"/>
      <c r="O38" s="50"/>
      <c r="P38" s="50"/>
      <c r="Q38" s="50"/>
      <c r="R38" s="50"/>
      <c r="S38" s="50"/>
    </row>
    <row r="39" spans="2:19">
      <c r="B39" s="105" t="s">
        <v>76</v>
      </c>
      <c r="H39" s="2" t="s">
        <v>101</v>
      </c>
      <c r="L39" s="49">
        <v>18.96</v>
      </c>
      <c r="M39" s="49"/>
      <c r="N39" s="49"/>
      <c r="O39" s="49">
        <v>24.5</v>
      </c>
      <c r="P39" s="49"/>
      <c r="Q39" s="49"/>
      <c r="R39" s="49"/>
      <c r="S39" s="49">
        <v>18.3</v>
      </c>
    </row>
    <row r="40" spans="2:19">
      <c r="B40" s="105" t="s">
        <v>77</v>
      </c>
      <c r="H40" s="2" t="s">
        <v>101</v>
      </c>
      <c r="L40" s="49">
        <v>20.5</v>
      </c>
      <c r="M40" s="49"/>
      <c r="N40" s="49"/>
      <c r="O40" s="49">
        <v>30.1</v>
      </c>
      <c r="P40" s="49"/>
      <c r="Q40" s="49"/>
      <c r="R40" s="49"/>
      <c r="S40" s="49">
        <v>18.3</v>
      </c>
    </row>
    <row r="41" spans="2:19">
      <c r="B41" s="88" t="s">
        <v>78</v>
      </c>
      <c r="H41" s="2" t="s">
        <v>101</v>
      </c>
      <c r="L41" s="49">
        <v>23.46</v>
      </c>
      <c r="M41" s="49"/>
      <c r="N41" s="49"/>
      <c r="O41" s="49">
        <v>30.1</v>
      </c>
      <c r="P41" s="49"/>
      <c r="Q41" s="49"/>
      <c r="R41" s="49"/>
      <c r="S41" s="49">
        <v>18.3</v>
      </c>
    </row>
    <row r="42" spans="2:19">
      <c r="B42" s="88" t="s">
        <v>79</v>
      </c>
      <c r="H42" s="2" t="s">
        <v>101</v>
      </c>
      <c r="L42" s="49">
        <v>26.71</v>
      </c>
      <c r="M42" s="49"/>
      <c r="N42" s="49"/>
      <c r="O42" s="49">
        <v>30.1</v>
      </c>
      <c r="P42" s="49"/>
      <c r="Q42" s="49"/>
      <c r="R42" s="49"/>
      <c r="S42" s="49">
        <v>18.3</v>
      </c>
    </row>
    <row r="43" spans="2:19">
      <c r="B43" s="105"/>
      <c r="L43" s="50"/>
      <c r="M43" s="50"/>
      <c r="N43" s="50"/>
      <c r="O43" s="50"/>
      <c r="P43" s="50"/>
      <c r="Q43" s="50"/>
      <c r="R43" s="50"/>
      <c r="S43" s="50"/>
    </row>
    <row r="44" spans="2:19">
      <c r="B44" s="9"/>
      <c r="L44" s="50"/>
      <c r="M44" s="50"/>
      <c r="N44" s="50"/>
      <c r="O44" s="50"/>
      <c r="P44" s="50"/>
      <c r="Q44" s="50"/>
      <c r="R44" s="50"/>
      <c r="S44" s="50"/>
    </row>
    <row r="45" spans="2:19">
      <c r="B45" s="9"/>
      <c r="L45" s="50"/>
      <c r="M45" s="50"/>
      <c r="N45" s="50"/>
      <c r="O45" s="50"/>
      <c r="P45" s="50"/>
      <c r="Q45" s="50"/>
      <c r="R45" s="50"/>
      <c r="S45" s="50"/>
    </row>
    <row r="46" spans="2:19">
      <c r="B46" s="9" t="s">
        <v>96</v>
      </c>
      <c r="L46" s="50"/>
      <c r="M46" s="50"/>
      <c r="N46" s="50"/>
      <c r="O46" s="50"/>
      <c r="P46" s="50"/>
      <c r="Q46" s="50"/>
      <c r="R46" s="50"/>
      <c r="S46" s="50"/>
    </row>
    <row r="47" spans="2:19">
      <c r="B47" s="9"/>
      <c r="L47" s="50"/>
      <c r="M47" s="50"/>
      <c r="N47" s="50"/>
      <c r="O47" s="50"/>
      <c r="P47" s="50"/>
      <c r="Q47" s="50"/>
      <c r="R47" s="50"/>
      <c r="S47" s="50"/>
    </row>
    <row r="48" spans="2:19">
      <c r="B48" s="17" t="s">
        <v>75</v>
      </c>
      <c r="L48" s="50"/>
      <c r="M48" s="50"/>
      <c r="N48" s="50"/>
      <c r="O48" s="50"/>
      <c r="P48" s="50"/>
      <c r="Q48" s="50"/>
      <c r="R48" s="50"/>
      <c r="S48" s="50"/>
    </row>
    <row r="49" spans="2:19">
      <c r="B49" s="88" t="s">
        <v>84</v>
      </c>
      <c r="H49" s="2" t="s">
        <v>101</v>
      </c>
      <c r="L49" s="49">
        <v>2560.21</v>
      </c>
      <c r="M49" s="49">
        <v>2363.66</v>
      </c>
      <c r="N49" s="49">
        <v>1180</v>
      </c>
      <c r="O49" s="49">
        <v>1949</v>
      </c>
      <c r="P49" s="49">
        <v>1175</v>
      </c>
      <c r="Q49" s="49">
        <v>1240</v>
      </c>
      <c r="R49" s="49">
        <v>2722.1</v>
      </c>
      <c r="S49" s="49">
        <v>2030</v>
      </c>
    </row>
    <row r="50" spans="2:19">
      <c r="B50" s="88" t="s">
        <v>85</v>
      </c>
      <c r="H50" s="2" t="s">
        <v>101</v>
      </c>
      <c r="L50" s="49">
        <v>2560.21</v>
      </c>
      <c r="M50" s="49">
        <v>2363.66</v>
      </c>
      <c r="N50" s="49">
        <v>1180</v>
      </c>
      <c r="O50" s="49">
        <v>1949</v>
      </c>
      <c r="P50" s="49">
        <v>1488</v>
      </c>
      <c r="Q50" s="49">
        <v>1240</v>
      </c>
      <c r="R50" s="49">
        <v>2722.1</v>
      </c>
      <c r="S50" s="49">
        <v>2480</v>
      </c>
    </row>
    <row r="51" spans="2:19">
      <c r="B51" s="88" t="s">
        <v>86</v>
      </c>
      <c r="H51" s="2" t="s">
        <v>101</v>
      </c>
      <c r="L51" s="49">
        <v>3789.15</v>
      </c>
      <c r="M51" s="49">
        <v>2363.66</v>
      </c>
      <c r="N51" s="49">
        <v>2580</v>
      </c>
      <c r="O51" s="49">
        <v>2769</v>
      </c>
      <c r="P51" s="49">
        <v>2612</v>
      </c>
      <c r="Q51" s="49">
        <v>1240</v>
      </c>
      <c r="R51" s="49">
        <v>5950.55</v>
      </c>
      <c r="S51" s="49">
        <v>2905</v>
      </c>
    </row>
    <row r="52" spans="2:19">
      <c r="B52" s="88" t="s">
        <v>87</v>
      </c>
      <c r="H52" s="2" t="s">
        <v>101</v>
      </c>
      <c r="L52" s="49">
        <v>3789.15</v>
      </c>
      <c r="M52" s="49">
        <v>2363.66</v>
      </c>
      <c r="N52" s="49">
        <v>2580</v>
      </c>
      <c r="O52" s="49">
        <v>3021</v>
      </c>
      <c r="P52" s="49">
        <v>4681</v>
      </c>
      <c r="Q52" s="49">
        <v>1240</v>
      </c>
      <c r="R52" s="49">
        <v>5950.55</v>
      </c>
      <c r="S52" s="49">
        <v>4100</v>
      </c>
    </row>
    <row r="53" spans="2:19">
      <c r="B53" s="18" t="s">
        <v>88</v>
      </c>
      <c r="H53" s="2" t="s">
        <v>101</v>
      </c>
      <c r="L53" s="49"/>
      <c r="M53" s="49">
        <v>2585.2600000000002</v>
      </c>
      <c r="N53" s="49">
        <v>2580</v>
      </c>
      <c r="O53" s="49">
        <v>3322</v>
      </c>
      <c r="P53" s="49">
        <v>5097</v>
      </c>
      <c r="Q53" s="49">
        <v>1240</v>
      </c>
      <c r="R53" s="49">
        <v>5950.55</v>
      </c>
      <c r="S53" s="49">
        <v>5290</v>
      </c>
    </row>
    <row r="54" spans="2:19">
      <c r="B54" s="88" t="s">
        <v>89</v>
      </c>
      <c r="H54" s="2" t="s">
        <v>101</v>
      </c>
      <c r="L54" s="49"/>
      <c r="M54" s="49">
        <v>2585.2600000000002</v>
      </c>
      <c r="N54" s="49">
        <v>2580</v>
      </c>
      <c r="O54" s="49">
        <v>3809</v>
      </c>
      <c r="P54" s="49">
        <v>6903</v>
      </c>
      <c r="Q54" s="49"/>
      <c r="R54" s="49">
        <v>5950.55</v>
      </c>
      <c r="S54" s="49">
        <v>5780</v>
      </c>
    </row>
    <row r="55" spans="2:19">
      <c r="B55" s="88" t="s">
        <v>90</v>
      </c>
      <c r="H55" s="2" t="s">
        <v>101</v>
      </c>
      <c r="L55" s="49"/>
      <c r="M55" s="49">
        <v>3102.32</v>
      </c>
      <c r="N55" s="49">
        <v>2580</v>
      </c>
      <c r="O55" s="49">
        <v>4195</v>
      </c>
      <c r="P55" s="49">
        <v>7539</v>
      </c>
      <c r="Q55" s="49"/>
      <c r="R55" s="49">
        <v>5950.55</v>
      </c>
      <c r="S55" s="49">
        <v>6360</v>
      </c>
    </row>
    <row r="56" spans="2:19">
      <c r="B56" s="88" t="s">
        <v>91</v>
      </c>
      <c r="H56" s="2" t="s">
        <v>101</v>
      </c>
      <c r="L56" s="49"/>
      <c r="M56" s="49"/>
      <c r="N56" s="49">
        <v>2580</v>
      </c>
      <c r="O56" s="49">
        <v>4615</v>
      </c>
      <c r="P56" s="49">
        <v>7539</v>
      </c>
      <c r="Q56" s="49"/>
      <c r="R56" s="49">
        <v>5950.55</v>
      </c>
      <c r="S56" s="49">
        <v>6990</v>
      </c>
    </row>
    <row r="57" spans="2:19">
      <c r="B57" s="105" t="s">
        <v>92</v>
      </c>
      <c r="H57" s="2" t="s">
        <v>101</v>
      </c>
      <c r="L57" s="49"/>
      <c r="M57" s="49"/>
      <c r="N57" s="49">
        <v>2580</v>
      </c>
      <c r="O57" s="49">
        <v>5074</v>
      </c>
      <c r="P57" s="49">
        <v>7539</v>
      </c>
      <c r="Q57" s="49"/>
      <c r="R57" s="49">
        <v>5950.55</v>
      </c>
      <c r="S57" s="49">
        <v>7700</v>
      </c>
    </row>
    <row r="58" spans="2:19">
      <c r="B58" s="105" t="s">
        <v>93</v>
      </c>
      <c r="H58" s="2" t="s">
        <v>101</v>
      </c>
      <c r="L58" s="49"/>
      <c r="M58" s="49"/>
      <c r="N58" s="49"/>
      <c r="O58" s="49">
        <v>5583</v>
      </c>
      <c r="P58" s="49"/>
      <c r="Q58" s="49"/>
      <c r="R58" s="49">
        <v>5950.55</v>
      </c>
      <c r="S58" s="49">
        <v>8460</v>
      </c>
    </row>
    <row r="59" spans="2:19">
      <c r="B59" s="105"/>
      <c r="L59" s="50"/>
      <c r="M59" s="50"/>
      <c r="N59" s="50"/>
      <c r="O59" s="50"/>
      <c r="P59" s="50"/>
      <c r="Q59" s="50"/>
      <c r="R59" s="50"/>
      <c r="S59" s="50"/>
    </row>
    <row r="60" spans="2:19">
      <c r="B60" s="17" t="s">
        <v>80</v>
      </c>
      <c r="L60" s="50"/>
      <c r="M60" s="50"/>
      <c r="N60" s="50"/>
      <c r="O60" s="50"/>
      <c r="P60" s="50"/>
      <c r="Q60" s="50"/>
      <c r="R60" s="50"/>
      <c r="S60" s="50"/>
    </row>
    <row r="61" spans="2:19">
      <c r="B61" s="88" t="s">
        <v>84</v>
      </c>
      <c r="H61" s="2" t="s">
        <v>101</v>
      </c>
      <c r="L61" s="49">
        <v>8260.42</v>
      </c>
      <c r="M61" s="49">
        <v>16250.24</v>
      </c>
      <c r="N61" s="49">
        <v>1180</v>
      </c>
      <c r="O61" s="49">
        <v>1949</v>
      </c>
      <c r="P61" s="49">
        <v>7539</v>
      </c>
      <c r="Q61" s="49">
        <v>2020</v>
      </c>
      <c r="R61" s="49">
        <v>6148.41</v>
      </c>
      <c r="S61" s="49">
        <v>2030</v>
      </c>
    </row>
    <row r="62" spans="2:19">
      <c r="B62" s="88" t="s">
        <v>85</v>
      </c>
      <c r="H62" s="2" t="s">
        <v>101</v>
      </c>
      <c r="L62" s="49">
        <v>8260.42</v>
      </c>
      <c r="M62" s="49">
        <v>16250.24</v>
      </c>
      <c r="N62" s="49">
        <v>1180</v>
      </c>
      <c r="O62" s="49">
        <v>1949</v>
      </c>
      <c r="P62" s="49">
        <v>7539</v>
      </c>
      <c r="Q62" s="49">
        <v>2020</v>
      </c>
      <c r="R62" s="49">
        <v>6148.41</v>
      </c>
      <c r="S62" s="49">
        <v>2480</v>
      </c>
    </row>
    <row r="63" spans="2:19">
      <c r="B63" s="88" t="s">
        <v>86</v>
      </c>
      <c r="H63" s="2" t="s">
        <v>101</v>
      </c>
      <c r="L63" s="49">
        <v>8260.42</v>
      </c>
      <c r="M63" s="49">
        <v>16988.89</v>
      </c>
      <c r="N63" s="49">
        <v>2580</v>
      </c>
      <c r="O63" s="49">
        <v>2769</v>
      </c>
      <c r="P63" s="49">
        <v>7539</v>
      </c>
      <c r="Q63" s="49">
        <v>2020</v>
      </c>
      <c r="R63" s="49">
        <v>6148.41</v>
      </c>
      <c r="S63" s="49">
        <v>2905</v>
      </c>
    </row>
    <row r="64" spans="2:19">
      <c r="B64" s="88" t="s">
        <v>87</v>
      </c>
      <c r="H64" s="2" t="s">
        <v>101</v>
      </c>
      <c r="L64" s="49">
        <v>8260.42</v>
      </c>
      <c r="M64" s="49">
        <v>16988.89</v>
      </c>
      <c r="N64" s="49">
        <v>2580</v>
      </c>
      <c r="O64" s="49">
        <v>3021</v>
      </c>
      <c r="P64" s="49">
        <v>7539</v>
      </c>
      <c r="Q64" s="49">
        <v>2020</v>
      </c>
      <c r="R64" s="49">
        <v>6148.41</v>
      </c>
      <c r="S64" s="49">
        <v>4100</v>
      </c>
    </row>
    <row r="65" spans="2:26">
      <c r="B65" s="18" t="s">
        <v>88</v>
      </c>
      <c r="H65" s="2" t="s">
        <v>101</v>
      </c>
      <c r="L65" s="49">
        <v>8260.42</v>
      </c>
      <c r="M65" s="49">
        <v>16988.89</v>
      </c>
      <c r="N65" s="49">
        <v>2580</v>
      </c>
      <c r="O65" s="49">
        <v>3322</v>
      </c>
      <c r="P65" s="49">
        <v>7539</v>
      </c>
      <c r="Q65" s="49">
        <v>2020</v>
      </c>
      <c r="R65" s="49">
        <v>6148.41</v>
      </c>
      <c r="S65" s="49">
        <v>5290</v>
      </c>
    </row>
    <row r="66" spans="2:26">
      <c r="B66" s="88" t="s">
        <v>89</v>
      </c>
      <c r="H66" s="2" t="s">
        <v>101</v>
      </c>
      <c r="L66" s="49">
        <v>8881.2000000000007</v>
      </c>
      <c r="M66" s="49">
        <v>18613.91</v>
      </c>
      <c r="N66" s="49">
        <v>2580</v>
      </c>
      <c r="O66" s="49">
        <v>3809</v>
      </c>
      <c r="P66" s="49">
        <v>7539</v>
      </c>
      <c r="Q66" s="49">
        <v>2020</v>
      </c>
      <c r="R66" s="49">
        <v>6148.41</v>
      </c>
      <c r="S66" s="49">
        <v>5780</v>
      </c>
    </row>
    <row r="67" spans="2:26">
      <c r="B67" s="88" t="s">
        <v>90</v>
      </c>
      <c r="H67" s="2" t="s">
        <v>101</v>
      </c>
      <c r="L67" s="49">
        <v>8881.2000000000007</v>
      </c>
      <c r="M67" s="49">
        <v>18613.91</v>
      </c>
      <c r="N67" s="49">
        <v>2580</v>
      </c>
      <c r="O67" s="49">
        <v>4195</v>
      </c>
      <c r="P67" s="49">
        <v>7539</v>
      </c>
      <c r="Q67" s="49">
        <v>2450</v>
      </c>
      <c r="R67" s="49">
        <v>6148.41</v>
      </c>
      <c r="S67" s="49">
        <v>6360</v>
      </c>
    </row>
    <row r="68" spans="2:26">
      <c r="B68" s="88" t="s">
        <v>91</v>
      </c>
      <c r="H68" s="2" t="s">
        <v>101</v>
      </c>
      <c r="L68" s="49">
        <v>8881.2000000000007</v>
      </c>
      <c r="M68" s="49"/>
      <c r="N68" s="49">
        <v>2580</v>
      </c>
      <c r="O68" s="49">
        <v>4615</v>
      </c>
      <c r="P68" s="49">
        <v>7539</v>
      </c>
      <c r="Q68" s="49">
        <v>2450</v>
      </c>
      <c r="R68" s="49">
        <v>6148.41</v>
      </c>
      <c r="S68" s="49">
        <v>6990</v>
      </c>
    </row>
    <row r="69" spans="2:26">
      <c r="B69" s="105" t="s">
        <v>92</v>
      </c>
      <c r="H69" s="2" t="s">
        <v>101</v>
      </c>
      <c r="L69" s="49"/>
      <c r="M69" s="49"/>
      <c r="N69" s="49">
        <v>2580</v>
      </c>
      <c r="O69" s="49">
        <v>5074</v>
      </c>
      <c r="P69" s="49"/>
      <c r="Q69" s="49">
        <v>2450</v>
      </c>
      <c r="R69" s="49">
        <v>6148.41</v>
      </c>
      <c r="S69" s="49">
        <v>7700</v>
      </c>
    </row>
    <row r="70" spans="2:26">
      <c r="B70" s="105" t="s">
        <v>93</v>
      </c>
      <c r="H70" s="2" t="s">
        <v>101</v>
      </c>
      <c r="L70" s="49"/>
      <c r="M70" s="49"/>
      <c r="N70" s="49">
        <v>2580</v>
      </c>
      <c r="O70" s="49">
        <v>5583</v>
      </c>
      <c r="P70" s="49"/>
      <c r="Q70" s="49">
        <v>2450</v>
      </c>
      <c r="R70" s="49">
        <v>6148.41</v>
      </c>
      <c r="S70" s="49">
        <v>8460</v>
      </c>
    </row>
    <row r="71" spans="2:26">
      <c r="B71" s="105"/>
      <c r="L71" s="50"/>
      <c r="M71" s="50"/>
      <c r="N71" s="50"/>
      <c r="O71" s="50"/>
      <c r="P71" s="50"/>
      <c r="Q71" s="50"/>
      <c r="R71" s="50"/>
      <c r="S71" s="50"/>
    </row>
    <row r="72" spans="2:26">
      <c r="L72" s="27"/>
      <c r="M72" s="27"/>
      <c r="N72" s="27"/>
      <c r="O72" s="27"/>
      <c r="P72" s="27"/>
      <c r="Q72" s="27"/>
      <c r="R72" s="27"/>
      <c r="S72" s="27"/>
    </row>
    <row r="73" spans="2:26">
      <c r="L73" s="27"/>
      <c r="M73" s="27"/>
      <c r="N73" s="27"/>
      <c r="O73" s="27"/>
      <c r="P73" s="27"/>
      <c r="Q73" s="27"/>
      <c r="R73" s="27"/>
      <c r="S73" s="27"/>
    </row>
    <row r="74" spans="2:26" s="5" customFormat="1" ht="12.75">
      <c r="B74" s="5" t="s">
        <v>105</v>
      </c>
      <c r="D74" s="5" t="s">
        <v>21</v>
      </c>
      <c r="H74" s="5" t="s">
        <v>0</v>
      </c>
      <c r="J74" s="13" t="s">
        <v>6</v>
      </c>
      <c r="K74" s="13"/>
      <c r="L74" s="51" t="s">
        <v>1</v>
      </c>
      <c r="M74" s="51" t="s">
        <v>225</v>
      </c>
      <c r="N74" s="51" t="s">
        <v>51</v>
      </c>
      <c r="O74" s="51" t="s">
        <v>2</v>
      </c>
      <c r="P74" s="51" t="s">
        <v>3</v>
      </c>
      <c r="Q74" s="51" t="s">
        <v>4</v>
      </c>
      <c r="R74" s="51" t="s">
        <v>5</v>
      </c>
      <c r="S74" s="51" t="s">
        <v>22</v>
      </c>
      <c r="T74" s="13"/>
      <c r="U74" s="13"/>
      <c r="V74" s="13"/>
      <c r="W74" s="13"/>
      <c r="X74" s="13"/>
      <c r="Y74" s="13"/>
      <c r="Z74" s="13"/>
    </row>
    <row r="75" spans="2:26">
      <c r="L75" s="27"/>
      <c r="M75" s="27"/>
      <c r="N75" s="27"/>
      <c r="O75" s="27"/>
      <c r="P75" s="27"/>
      <c r="Q75" s="27"/>
      <c r="R75" s="27"/>
      <c r="S75" s="27"/>
    </row>
    <row r="76" spans="2:26">
      <c r="B76" s="9" t="s">
        <v>94</v>
      </c>
      <c r="L76" s="27"/>
      <c r="M76" s="27"/>
      <c r="N76" s="27"/>
      <c r="O76" s="27"/>
      <c r="P76" s="27"/>
      <c r="Q76" s="27"/>
      <c r="R76" s="27"/>
      <c r="S76" s="27"/>
    </row>
    <row r="77" spans="2:26">
      <c r="B77" s="9"/>
      <c r="L77" s="27"/>
      <c r="M77" s="27"/>
      <c r="N77" s="27"/>
      <c r="O77" s="27"/>
      <c r="P77" s="27"/>
      <c r="Q77" s="27"/>
      <c r="R77" s="27"/>
      <c r="S77" s="27"/>
    </row>
    <row r="78" spans="2:26">
      <c r="B78" s="17" t="s">
        <v>75</v>
      </c>
      <c r="J78" s="2"/>
      <c r="K78" s="2"/>
      <c r="L78" s="52"/>
      <c r="M78" s="52"/>
      <c r="N78" s="52"/>
      <c r="O78" s="52"/>
      <c r="P78" s="52"/>
      <c r="Q78" s="52"/>
      <c r="R78" s="52"/>
      <c r="S78" s="52"/>
    </row>
    <row r="79" spans="2:26">
      <c r="B79" s="105" t="s">
        <v>76</v>
      </c>
      <c r="H79" s="2" t="s">
        <v>106</v>
      </c>
      <c r="L79" s="49">
        <v>758.56</v>
      </c>
      <c r="M79" s="49">
        <v>757</v>
      </c>
      <c r="N79" s="49">
        <v>684</v>
      </c>
      <c r="O79" s="49">
        <v>710</v>
      </c>
      <c r="P79" s="49">
        <v>550</v>
      </c>
      <c r="Q79" s="49">
        <v>919.64</v>
      </c>
      <c r="R79" s="49">
        <v>925</v>
      </c>
      <c r="S79" s="49">
        <v>640</v>
      </c>
      <c r="U79" s="68" t="s">
        <v>220</v>
      </c>
    </row>
    <row r="80" spans="2:26">
      <c r="B80" s="105" t="s">
        <v>77</v>
      </c>
      <c r="H80" s="2" t="s">
        <v>106</v>
      </c>
      <c r="L80" s="49">
        <v>1445.61</v>
      </c>
      <c r="M80" s="49">
        <v>1385</v>
      </c>
      <c r="N80" s="49">
        <v>1296</v>
      </c>
      <c r="O80" s="49">
        <v>1432</v>
      </c>
      <c r="P80" s="49">
        <v>1460</v>
      </c>
      <c r="Q80" s="49">
        <v>1879.06</v>
      </c>
      <c r="R80" s="49">
        <v>2384.0100000000002</v>
      </c>
      <c r="S80" s="49">
        <v>1445</v>
      </c>
    </row>
    <row r="81" spans="2:19">
      <c r="B81" s="88" t="s">
        <v>78</v>
      </c>
      <c r="H81" s="2" t="s">
        <v>106</v>
      </c>
      <c r="L81" s="49">
        <v>1445.61</v>
      </c>
      <c r="M81" s="49">
        <v>1385</v>
      </c>
      <c r="N81" s="49">
        <v>1327</v>
      </c>
      <c r="O81" s="49">
        <v>1432</v>
      </c>
      <c r="P81" s="49">
        <v>1460</v>
      </c>
      <c r="Q81" s="49">
        <v>1879.06</v>
      </c>
      <c r="R81" s="49">
        <v>3319.35</v>
      </c>
      <c r="S81" s="49">
        <v>1445</v>
      </c>
    </row>
    <row r="82" spans="2:19">
      <c r="B82" s="88" t="s">
        <v>79</v>
      </c>
      <c r="H82" s="2" t="s">
        <v>106</v>
      </c>
      <c r="L82" s="49">
        <v>2016.18</v>
      </c>
      <c r="M82" s="49">
        <v>1760</v>
      </c>
      <c r="N82" s="49">
        <v>1824</v>
      </c>
      <c r="O82" s="49">
        <v>2101</v>
      </c>
      <c r="P82" s="49">
        <v>2150</v>
      </c>
      <c r="Q82" s="49">
        <v>3117.0200000000004</v>
      </c>
      <c r="R82" s="49">
        <v>3433.65</v>
      </c>
      <c r="S82" s="49">
        <v>1920</v>
      </c>
    </row>
    <row r="83" spans="2:19">
      <c r="B83" s="105"/>
      <c r="L83" s="50"/>
      <c r="M83" s="50"/>
      <c r="N83" s="50"/>
      <c r="O83" s="50"/>
      <c r="P83" s="50"/>
      <c r="Q83" s="50"/>
      <c r="R83" s="50"/>
      <c r="S83" s="50"/>
    </row>
    <row r="84" spans="2:19">
      <c r="B84" s="17" t="s">
        <v>80</v>
      </c>
      <c r="L84" s="50"/>
      <c r="M84" s="50"/>
      <c r="N84" s="50"/>
      <c r="O84" s="50"/>
      <c r="P84" s="50"/>
      <c r="Q84" s="50"/>
      <c r="R84" s="50"/>
      <c r="S84" s="50"/>
    </row>
    <row r="85" spans="2:19">
      <c r="B85" s="105" t="s">
        <v>76</v>
      </c>
      <c r="H85" s="2" t="s">
        <v>106</v>
      </c>
      <c r="L85" s="49">
        <v>0</v>
      </c>
      <c r="M85" s="49"/>
      <c r="N85" s="49"/>
      <c r="O85" s="49">
        <v>710</v>
      </c>
      <c r="P85" s="49"/>
      <c r="Q85" s="49"/>
      <c r="R85" s="49"/>
      <c r="S85" s="49">
        <v>640</v>
      </c>
    </row>
    <row r="86" spans="2:19">
      <c r="B86" s="105" t="s">
        <v>77</v>
      </c>
      <c r="H86" s="2" t="s">
        <v>106</v>
      </c>
      <c r="L86" s="49">
        <v>0</v>
      </c>
      <c r="M86" s="49"/>
      <c r="N86" s="49"/>
      <c r="O86" s="49">
        <v>1432</v>
      </c>
      <c r="P86" s="49"/>
      <c r="Q86" s="49"/>
      <c r="R86" s="49"/>
      <c r="S86" s="49">
        <v>1445</v>
      </c>
    </row>
    <row r="87" spans="2:19">
      <c r="B87" s="88" t="s">
        <v>78</v>
      </c>
      <c r="H87" s="2" t="s">
        <v>106</v>
      </c>
      <c r="L87" s="49">
        <v>0</v>
      </c>
      <c r="M87" s="49"/>
      <c r="N87" s="49"/>
      <c r="O87" s="49">
        <v>1432</v>
      </c>
      <c r="P87" s="49"/>
      <c r="Q87" s="49"/>
      <c r="R87" s="49"/>
      <c r="S87" s="49">
        <v>1445</v>
      </c>
    </row>
    <row r="88" spans="2:19">
      <c r="B88" s="88" t="s">
        <v>79</v>
      </c>
      <c r="H88" s="2" t="s">
        <v>106</v>
      </c>
      <c r="L88" s="49">
        <v>0</v>
      </c>
      <c r="M88" s="49"/>
      <c r="N88" s="49"/>
      <c r="O88" s="49">
        <v>2101</v>
      </c>
      <c r="P88" s="49"/>
      <c r="Q88" s="49"/>
      <c r="R88" s="49"/>
      <c r="S88" s="49">
        <v>1920</v>
      </c>
    </row>
    <row r="89" spans="2:19">
      <c r="B89" s="105"/>
      <c r="L89" s="50"/>
      <c r="M89" s="50"/>
      <c r="N89" s="50"/>
      <c r="O89" s="50"/>
      <c r="P89" s="50"/>
      <c r="Q89" s="50"/>
      <c r="R89" s="50"/>
      <c r="S89" s="50"/>
    </row>
    <row r="90" spans="2:19">
      <c r="B90" s="17" t="s">
        <v>81</v>
      </c>
      <c r="L90" s="50"/>
      <c r="M90" s="50"/>
      <c r="N90" s="50"/>
      <c r="O90" s="50"/>
      <c r="P90" s="50"/>
      <c r="Q90" s="50"/>
      <c r="R90" s="50"/>
      <c r="S90" s="50"/>
    </row>
    <row r="91" spans="2:19">
      <c r="B91" s="105" t="s">
        <v>82</v>
      </c>
      <c r="H91" s="2" t="s">
        <v>106</v>
      </c>
      <c r="L91" s="49">
        <v>0</v>
      </c>
      <c r="M91" s="49"/>
      <c r="N91" s="49"/>
      <c r="O91" s="49"/>
      <c r="P91" s="49"/>
      <c r="Q91" s="49"/>
      <c r="R91" s="49"/>
      <c r="S91" s="49">
        <v>0</v>
      </c>
    </row>
    <row r="92" spans="2:19">
      <c r="B92" s="9"/>
      <c r="L92" s="50"/>
      <c r="M92" s="50"/>
      <c r="N92" s="50"/>
      <c r="O92" s="50"/>
      <c r="P92" s="50"/>
      <c r="Q92" s="50"/>
      <c r="R92" s="50"/>
      <c r="S92" s="50"/>
    </row>
    <row r="93" spans="2:19">
      <c r="B93" s="9"/>
      <c r="L93" s="50"/>
      <c r="M93" s="50"/>
      <c r="N93" s="50"/>
      <c r="O93" s="50"/>
      <c r="P93" s="50"/>
      <c r="Q93" s="50"/>
      <c r="R93" s="50"/>
      <c r="S93" s="50"/>
    </row>
    <row r="94" spans="2:19">
      <c r="B94" s="9" t="s">
        <v>95</v>
      </c>
      <c r="L94" s="50"/>
      <c r="M94" s="50"/>
      <c r="N94" s="50"/>
      <c r="O94" s="50"/>
      <c r="P94" s="50"/>
      <c r="Q94" s="50"/>
      <c r="R94" s="50"/>
      <c r="S94" s="50"/>
    </row>
    <row r="95" spans="2:19">
      <c r="B95" s="9"/>
      <c r="L95" s="50"/>
      <c r="M95" s="50"/>
      <c r="N95" s="50"/>
      <c r="O95" s="50"/>
      <c r="P95" s="50"/>
      <c r="Q95" s="50"/>
      <c r="R95" s="50"/>
      <c r="S95" s="50"/>
    </row>
    <row r="96" spans="2:19">
      <c r="B96" s="17" t="s">
        <v>75</v>
      </c>
      <c r="L96" s="50"/>
      <c r="M96" s="50"/>
      <c r="N96" s="50"/>
      <c r="O96" s="50"/>
      <c r="P96" s="50"/>
      <c r="Q96" s="50"/>
      <c r="R96" s="50"/>
      <c r="S96" s="50"/>
    </row>
    <row r="97" spans="2:19">
      <c r="B97" s="105" t="s">
        <v>76</v>
      </c>
      <c r="H97" s="2" t="s">
        <v>106</v>
      </c>
      <c r="L97" s="49">
        <v>21.11</v>
      </c>
      <c r="M97" s="49">
        <v>27.65</v>
      </c>
      <c r="N97" s="49">
        <v>20.5</v>
      </c>
      <c r="O97" s="49">
        <v>27</v>
      </c>
      <c r="P97" s="49">
        <v>14.5</v>
      </c>
      <c r="Q97" s="49">
        <v>40.450000000000003</v>
      </c>
      <c r="R97" s="49">
        <v>56.08</v>
      </c>
      <c r="S97" s="49">
        <v>19.600000000000001</v>
      </c>
    </row>
    <row r="98" spans="2:19">
      <c r="B98" s="105" t="s">
        <v>77</v>
      </c>
      <c r="H98" s="2" t="s">
        <v>106</v>
      </c>
      <c r="L98" s="49">
        <v>22.83</v>
      </c>
      <c r="M98" s="49">
        <v>29.150000000000002</v>
      </c>
      <c r="N98" s="49">
        <v>25.3</v>
      </c>
      <c r="O98" s="49">
        <v>33</v>
      </c>
      <c r="P98" s="49">
        <v>22.75</v>
      </c>
      <c r="Q98" s="49">
        <v>40.450000000000003</v>
      </c>
      <c r="R98" s="49">
        <v>45.87</v>
      </c>
      <c r="S98" s="49">
        <v>19.600000000000001</v>
      </c>
    </row>
    <row r="99" spans="2:19">
      <c r="B99" s="88" t="s">
        <v>78</v>
      </c>
      <c r="H99" s="2" t="s">
        <v>106</v>
      </c>
      <c r="L99" s="49">
        <v>26.12</v>
      </c>
      <c r="M99" s="49">
        <v>30.75</v>
      </c>
      <c r="N99" s="49">
        <v>25.3</v>
      </c>
      <c r="O99" s="49">
        <v>33</v>
      </c>
      <c r="P99" s="49">
        <v>22.75</v>
      </c>
      <c r="Q99" s="49">
        <v>40.450000000000003</v>
      </c>
      <c r="R99" s="49">
        <v>45.87</v>
      </c>
      <c r="S99" s="49">
        <v>19.600000000000001</v>
      </c>
    </row>
    <row r="100" spans="2:19">
      <c r="B100" s="88" t="s">
        <v>79</v>
      </c>
      <c r="H100" s="2" t="s">
        <v>106</v>
      </c>
      <c r="L100" s="49">
        <v>29.74</v>
      </c>
      <c r="M100" s="49">
        <v>31.95</v>
      </c>
      <c r="N100" s="49">
        <v>25.3</v>
      </c>
      <c r="O100" s="49">
        <v>33</v>
      </c>
      <c r="P100" s="49">
        <v>18.25</v>
      </c>
      <c r="Q100" s="49">
        <v>47.7</v>
      </c>
      <c r="R100" s="49">
        <v>45.87</v>
      </c>
      <c r="S100" s="49">
        <v>19.600000000000001</v>
      </c>
    </row>
    <row r="101" spans="2:19">
      <c r="B101" s="105"/>
      <c r="L101" s="50"/>
      <c r="M101" s="50"/>
      <c r="N101" s="50"/>
      <c r="O101" s="50"/>
      <c r="P101" s="50"/>
      <c r="Q101" s="50"/>
      <c r="R101" s="50"/>
      <c r="S101" s="50"/>
    </row>
    <row r="102" spans="2:19">
      <c r="B102" s="17" t="s">
        <v>80</v>
      </c>
      <c r="L102" s="50"/>
      <c r="M102" s="50"/>
      <c r="N102" s="50"/>
      <c r="O102" s="50"/>
      <c r="P102" s="50"/>
      <c r="Q102" s="50"/>
      <c r="R102" s="50"/>
      <c r="S102" s="50"/>
    </row>
    <row r="103" spans="2:19">
      <c r="B103" s="105" t="s">
        <v>76</v>
      </c>
      <c r="H103" s="2" t="s">
        <v>106</v>
      </c>
      <c r="L103" s="49">
        <v>21.11</v>
      </c>
      <c r="M103" s="49"/>
      <c r="N103" s="49"/>
      <c r="O103" s="49">
        <v>27</v>
      </c>
      <c r="P103" s="49"/>
      <c r="Q103" s="49">
        <v>40.450000000000003</v>
      </c>
      <c r="R103" s="49"/>
      <c r="S103" s="49">
        <v>19.600000000000001</v>
      </c>
    </row>
    <row r="104" spans="2:19">
      <c r="B104" s="105" t="s">
        <v>77</v>
      </c>
      <c r="H104" s="2" t="s">
        <v>106</v>
      </c>
      <c r="L104" s="49">
        <v>22.83</v>
      </c>
      <c r="M104" s="49"/>
      <c r="N104" s="49"/>
      <c r="O104" s="49">
        <v>33</v>
      </c>
      <c r="P104" s="49"/>
      <c r="Q104" s="49">
        <v>40.450000000000003</v>
      </c>
      <c r="R104" s="49"/>
      <c r="S104" s="49">
        <v>19.600000000000001</v>
      </c>
    </row>
    <row r="105" spans="2:19">
      <c r="B105" s="88" t="s">
        <v>78</v>
      </c>
      <c r="H105" s="2" t="s">
        <v>106</v>
      </c>
      <c r="L105" s="49">
        <v>26.12</v>
      </c>
      <c r="M105" s="49"/>
      <c r="N105" s="49"/>
      <c r="O105" s="49">
        <v>33</v>
      </c>
      <c r="P105" s="49"/>
      <c r="Q105" s="49">
        <v>40.450000000000003</v>
      </c>
      <c r="R105" s="49"/>
      <c r="S105" s="49">
        <v>19.600000000000001</v>
      </c>
    </row>
    <row r="106" spans="2:19">
      <c r="B106" s="88" t="s">
        <v>79</v>
      </c>
      <c r="H106" s="2" t="s">
        <v>106</v>
      </c>
      <c r="L106" s="49">
        <v>29.74</v>
      </c>
      <c r="M106" s="49"/>
      <c r="N106" s="49"/>
      <c r="O106" s="49">
        <v>33</v>
      </c>
      <c r="P106" s="49"/>
      <c r="Q106" s="49">
        <v>47.7</v>
      </c>
      <c r="R106" s="49"/>
      <c r="S106" s="49">
        <v>19.600000000000001</v>
      </c>
    </row>
    <row r="107" spans="2:19">
      <c r="B107" s="105"/>
      <c r="L107" s="50"/>
      <c r="M107" s="50"/>
      <c r="N107" s="50"/>
      <c r="O107" s="50"/>
      <c r="P107" s="50"/>
      <c r="Q107" s="50"/>
      <c r="R107" s="50"/>
      <c r="S107" s="50"/>
    </row>
    <row r="108" spans="2:19">
      <c r="B108" s="9"/>
      <c r="L108" s="50"/>
      <c r="M108" s="50"/>
      <c r="N108" s="50"/>
      <c r="O108" s="50"/>
      <c r="P108" s="50"/>
      <c r="Q108" s="50"/>
      <c r="R108" s="50"/>
      <c r="S108" s="50"/>
    </row>
    <row r="109" spans="2:19">
      <c r="B109" s="9"/>
      <c r="L109" s="50"/>
      <c r="M109" s="50"/>
      <c r="N109" s="50"/>
      <c r="O109" s="50"/>
      <c r="P109" s="50"/>
      <c r="Q109" s="50"/>
      <c r="R109" s="50"/>
      <c r="S109" s="50"/>
    </row>
    <row r="110" spans="2:19">
      <c r="B110" s="9" t="s">
        <v>96</v>
      </c>
      <c r="L110" s="50"/>
      <c r="M110" s="50"/>
      <c r="N110" s="50"/>
      <c r="O110" s="50"/>
      <c r="P110" s="50"/>
      <c r="Q110" s="50"/>
      <c r="R110" s="50"/>
      <c r="S110" s="50"/>
    </row>
    <row r="111" spans="2:19">
      <c r="B111" s="9"/>
      <c r="L111" s="50"/>
      <c r="M111" s="50"/>
      <c r="N111" s="50"/>
      <c r="O111" s="50"/>
      <c r="P111" s="50"/>
      <c r="Q111" s="50"/>
      <c r="R111" s="50"/>
      <c r="S111" s="50"/>
    </row>
    <row r="112" spans="2:19">
      <c r="B112" s="17" t="s">
        <v>75</v>
      </c>
      <c r="L112" s="50"/>
      <c r="M112" s="50"/>
      <c r="N112" s="50"/>
      <c r="O112" s="50"/>
      <c r="P112" s="50"/>
      <c r="Q112" s="50"/>
      <c r="R112" s="50"/>
      <c r="S112" s="50"/>
    </row>
    <row r="113" spans="2:19">
      <c r="B113" s="88" t="s">
        <v>84</v>
      </c>
      <c r="H113" s="2" t="s">
        <v>106</v>
      </c>
      <c r="L113" s="49">
        <v>2850.79</v>
      </c>
      <c r="M113" s="49">
        <v>2330</v>
      </c>
      <c r="N113" s="49">
        <v>1171</v>
      </c>
      <c r="O113" s="49">
        <v>2166</v>
      </c>
      <c r="P113" s="49">
        <v>1140</v>
      </c>
      <c r="Q113" s="49">
        <v>1370.6100000000001</v>
      </c>
      <c r="R113" s="49">
        <v>3624</v>
      </c>
      <c r="S113" s="49">
        <v>2120</v>
      </c>
    </row>
    <row r="114" spans="2:19">
      <c r="B114" s="88" t="s">
        <v>85</v>
      </c>
      <c r="H114" s="2" t="s">
        <v>106</v>
      </c>
      <c r="L114" s="49">
        <v>2850.79</v>
      </c>
      <c r="M114" s="49">
        <v>2330</v>
      </c>
      <c r="N114" s="49">
        <v>1171</v>
      </c>
      <c r="O114" s="49">
        <v>2166</v>
      </c>
      <c r="P114" s="49">
        <v>1443.5</v>
      </c>
      <c r="Q114" s="49">
        <v>1370.6100000000001</v>
      </c>
      <c r="R114" s="49">
        <v>3624</v>
      </c>
      <c r="S114" s="49">
        <v>2680</v>
      </c>
    </row>
    <row r="115" spans="2:19">
      <c r="B115" s="88" t="s">
        <v>86</v>
      </c>
      <c r="H115" s="2" t="s">
        <v>106</v>
      </c>
      <c r="L115" s="49">
        <v>4219.22</v>
      </c>
      <c r="M115" s="49">
        <v>2330</v>
      </c>
      <c r="N115" s="49">
        <v>2559</v>
      </c>
      <c r="O115" s="49">
        <v>3256</v>
      </c>
      <c r="P115" s="49">
        <v>2530</v>
      </c>
      <c r="Q115" s="49">
        <v>1370.6100000000001</v>
      </c>
      <c r="R115" s="49">
        <v>4447</v>
      </c>
      <c r="S115" s="49">
        <v>3130</v>
      </c>
    </row>
    <row r="116" spans="2:19">
      <c r="B116" s="88" t="s">
        <v>87</v>
      </c>
      <c r="H116" s="2" t="s">
        <v>106</v>
      </c>
      <c r="L116" s="49">
        <v>4219.22</v>
      </c>
      <c r="M116" s="49">
        <v>2330</v>
      </c>
      <c r="N116" s="49">
        <v>2559</v>
      </c>
      <c r="O116" s="49">
        <v>3552</v>
      </c>
      <c r="P116" s="49">
        <v>4540</v>
      </c>
      <c r="Q116" s="49"/>
      <c r="R116" s="49">
        <v>4447</v>
      </c>
      <c r="S116" s="49">
        <v>4420</v>
      </c>
    </row>
    <row r="117" spans="2:19">
      <c r="B117" s="18" t="s">
        <v>88</v>
      </c>
      <c r="H117" s="2" t="s">
        <v>106</v>
      </c>
      <c r="L117" s="49">
        <v>0</v>
      </c>
      <c r="M117" s="49">
        <v>2550</v>
      </c>
      <c r="N117" s="49">
        <v>2559</v>
      </c>
      <c r="O117" s="49">
        <v>3906</v>
      </c>
      <c r="P117" s="49">
        <v>4950</v>
      </c>
      <c r="Q117" s="49"/>
      <c r="R117" s="49">
        <v>4447</v>
      </c>
      <c r="S117" s="49">
        <v>5710</v>
      </c>
    </row>
    <row r="118" spans="2:19">
      <c r="B118" s="88" t="s">
        <v>89</v>
      </c>
      <c r="H118" s="2" t="s">
        <v>106</v>
      </c>
      <c r="L118" s="49">
        <v>0</v>
      </c>
      <c r="M118" s="49">
        <v>2550</v>
      </c>
      <c r="N118" s="49">
        <v>2559</v>
      </c>
      <c r="O118" s="49">
        <v>4479</v>
      </c>
      <c r="P118" s="49">
        <v>6700</v>
      </c>
      <c r="Q118" s="49"/>
      <c r="R118" s="49">
        <v>4447</v>
      </c>
      <c r="S118" s="49">
        <v>6240</v>
      </c>
    </row>
    <row r="119" spans="2:19">
      <c r="B119" s="88" t="s">
        <v>90</v>
      </c>
      <c r="H119" s="2" t="s">
        <v>106</v>
      </c>
      <c r="L119" s="49">
        <v>0</v>
      </c>
      <c r="M119" s="49">
        <v>3060</v>
      </c>
      <c r="N119" s="49">
        <v>2559</v>
      </c>
      <c r="O119" s="49">
        <v>4933</v>
      </c>
      <c r="P119" s="49">
        <v>7310</v>
      </c>
      <c r="Q119" s="49"/>
      <c r="R119" s="49">
        <v>4447</v>
      </c>
      <c r="S119" s="49">
        <v>6850</v>
      </c>
    </row>
    <row r="120" spans="2:19">
      <c r="B120" s="88" t="s">
        <v>91</v>
      </c>
      <c r="H120" s="2" t="s">
        <v>106</v>
      </c>
      <c r="L120" s="49">
        <v>0</v>
      </c>
      <c r="M120" s="49"/>
      <c r="N120" s="49">
        <v>2559</v>
      </c>
      <c r="O120" s="49">
        <v>5427</v>
      </c>
      <c r="P120" s="49">
        <v>7310</v>
      </c>
      <c r="Q120" s="49"/>
      <c r="R120" s="49">
        <v>4447</v>
      </c>
      <c r="S120" s="49">
        <v>7540</v>
      </c>
    </row>
    <row r="121" spans="2:19">
      <c r="B121" s="105" t="s">
        <v>92</v>
      </c>
      <c r="H121" s="2" t="s">
        <v>106</v>
      </c>
      <c r="L121" s="49">
        <v>0</v>
      </c>
      <c r="M121" s="49"/>
      <c r="N121" s="49">
        <v>2559</v>
      </c>
      <c r="O121" s="49">
        <v>5967</v>
      </c>
      <c r="P121" s="49">
        <v>7310</v>
      </c>
      <c r="Q121" s="49"/>
      <c r="R121" s="49">
        <v>4447</v>
      </c>
      <c r="S121" s="49">
        <v>8310</v>
      </c>
    </row>
    <row r="122" spans="2:19">
      <c r="B122" s="105" t="s">
        <v>93</v>
      </c>
      <c r="H122" s="2" t="s">
        <v>106</v>
      </c>
      <c r="L122" s="49">
        <v>0</v>
      </c>
      <c r="M122" s="49"/>
      <c r="N122" s="49">
        <v>2559</v>
      </c>
      <c r="O122" s="49">
        <v>6565</v>
      </c>
      <c r="P122" s="49">
        <v>7310</v>
      </c>
      <c r="Q122" s="49"/>
      <c r="R122" s="49">
        <v>4447</v>
      </c>
      <c r="S122" s="49">
        <v>9130</v>
      </c>
    </row>
    <row r="123" spans="2:19">
      <c r="B123" s="105"/>
      <c r="L123" s="50"/>
      <c r="M123" s="50"/>
      <c r="N123" s="50"/>
      <c r="O123" s="50"/>
      <c r="P123" s="50"/>
      <c r="Q123" s="50"/>
      <c r="R123" s="50"/>
      <c r="S123" s="50"/>
    </row>
    <row r="124" spans="2:19">
      <c r="B124" s="17" t="s">
        <v>80</v>
      </c>
      <c r="L124" s="50"/>
      <c r="M124" s="50"/>
      <c r="N124" s="50"/>
      <c r="O124" s="50"/>
      <c r="P124" s="50"/>
      <c r="Q124" s="50"/>
      <c r="R124" s="50"/>
      <c r="S124" s="50"/>
    </row>
    <row r="125" spans="2:19">
      <c r="B125" s="88" t="s">
        <v>84</v>
      </c>
      <c r="H125" s="2" t="s">
        <v>106</v>
      </c>
      <c r="L125" s="49">
        <v>9197.98</v>
      </c>
      <c r="M125" s="49">
        <v>16040</v>
      </c>
      <c r="N125" s="49">
        <v>1171</v>
      </c>
      <c r="O125" s="49">
        <v>2166</v>
      </c>
      <c r="P125" s="49">
        <v>7310</v>
      </c>
      <c r="Q125" s="49">
        <v>2232.75</v>
      </c>
      <c r="R125" s="49">
        <v>4447</v>
      </c>
      <c r="S125" s="49">
        <v>2120</v>
      </c>
    </row>
    <row r="126" spans="2:19">
      <c r="B126" s="88" t="s">
        <v>85</v>
      </c>
      <c r="H126" s="2" t="s">
        <v>106</v>
      </c>
      <c r="L126" s="49">
        <v>9197.98</v>
      </c>
      <c r="M126" s="49">
        <v>16040</v>
      </c>
      <c r="N126" s="49">
        <v>1171</v>
      </c>
      <c r="O126" s="49">
        <v>2166</v>
      </c>
      <c r="P126" s="49">
        <v>7310</v>
      </c>
      <c r="Q126" s="49">
        <v>2232.75</v>
      </c>
      <c r="R126" s="49">
        <v>4447</v>
      </c>
      <c r="S126" s="49">
        <v>2680</v>
      </c>
    </row>
    <row r="127" spans="2:19">
      <c r="B127" s="88" t="s">
        <v>86</v>
      </c>
      <c r="H127" s="2" t="s">
        <v>106</v>
      </c>
      <c r="L127" s="49">
        <v>9197.98</v>
      </c>
      <c r="M127" s="49">
        <v>16770</v>
      </c>
      <c r="N127" s="49">
        <v>2559</v>
      </c>
      <c r="O127" s="49">
        <v>3256</v>
      </c>
      <c r="P127" s="49">
        <v>7310</v>
      </c>
      <c r="Q127" s="49">
        <v>2232.75</v>
      </c>
      <c r="R127" s="49">
        <v>4447</v>
      </c>
      <c r="S127" s="49">
        <v>3130</v>
      </c>
    </row>
    <row r="128" spans="2:19">
      <c r="B128" s="88" t="s">
        <v>87</v>
      </c>
      <c r="H128" s="2" t="s">
        <v>106</v>
      </c>
      <c r="L128" s="49">
        <v>9197.98</v>
      </c>
      <c r="M128" s="49">
        <v>16770</v>
      </c>
      <c r="N128" s="49">
        <v>2559</v>
      </c>
      <c r="O128" s="49">
        <v>3552</v>
      </c>
      <c r="P128" s="49">
        <v>7310</v>
      </c>
      <c r="Q128" s="49">
        <v>2232.75</v>
      </c>
      <c r="R128" s="49">
        <v>4447</v>
      </c>
      <c r="S128" s="49">
        <v>4420</v>
      </c>
    </row>
    <row r="129" spans="2:26">
      <c r="B129" s="18" t="s">
        <v>88</v>
      </c>
      <c r="H129" s="2" t="s">
        <v>106</v>
      </c>
      <c r="L129" s="49">
        <v>9197.98</v>
      </c>
      <c r="M129" s="49">
        <v>16770</v>
      </c>
      <c r="N129" s="49">
        <v>2559</v>
      </c>
      <c r="O129" s="49">
        <v>3906</v>
      </c>
      <c r="P129" s="49">
        <v>7310</v>
      </c>
      <c r="Q129" s="49">
        <v>2232.75</v>
      </c>
      <c r="R129" s="49">
        <v>4447</v>
      </c>
      <c r="S129" s="49">
        <v>5710</v>
      </c>
    </row>
    <row r="130" spans="2:26">
      <c r="B130" s="88" t="s">
        <v>89</v>
      </c>
      <c r="H130" s="2" t="s">
        <v>106</v>
      </c>
      <c r="L130" s="49">
        <v>9889.2199999999993</v>
      </c>
      <c r="M130" s="49">
        <v>18375</v>
      </c>
      <c r="N130" s="49">
        <v>2559</v>
      </c>
      <c r="O130" s="49">
        <v>4479</v>
      </c>
      <c r="P130" s="49">
        <v>7310</v>
      </c>
      <c r="Q130" s="49">
        <v>2232.75</v>
      </c>
      <c r="R130" s="49">
        <v>4447</v>
      </c>
      <c r="S130" s="49">
        <v>6240</v>
      </c>
    </row>
    <row r="131" spans="2:26">
      <c r="B131" s="88" t="s">
        <v>90</v>
      </c>
      <c r="H131" s="2" t="s">
        <v>106</v>
      </c>
      <c r="L131" s="49">
        <v>9889.2199999999993</v>
      </c>
      <c r="M131" s="49">
        <v>18375</v>
      </c>
      <c r="N131" s="49">
        <v>2559</v>
      </c>
      <c r="O131" s="49">
        <v>4933</v>
      </c>
      <c r="P131" s="49">
        <v>7310</v>
      </c>
      <c r="Q131" s="49">
        <v>2708.05</v>
      </c>
      <c r="R131" s="49">
        <v>4447</v>
      </c>
      <c r="S131" s="49">
        <v>6850</v>
      </c>
    </row>
    <row r="132" spans="2:26">
      <c r="B132" s="88" t="s">
        <v>91</v>
      </c>
      <c r="H132" s="2" t="s">
        <v>106</v>
      </c>
      <c r="L132" s="49">
        <v>9889.2199999999993</v>
      </c>
      <c r="M132" s="49"/>
      <c r="N132" s="49">
        <v>2559</v>
      </c>
      <c r="O132" s="49">
        <v>5427</v>
      </c>
      <c r="P132" s="49">
        <v>7310</v>
      </c>
      <c r="Q132" s="49">
        <v>2708.05</v>
      </c>
      <c r="R132" s="49">
        <v>4447</v>
      </c>
      <c r="S132" s="49">
        <v>7540</v>
      </c>
    </row>
    <row r="133" spans="2:26">
      <c r="B133" s="105" t="s">
        <v>92</v>
      </c>
      <c r="H133" s="2" t="s">
        <v>106</v>
      </c>
      <c r="L133" s="49">
        <v>0</v>
      </c>
      <c r="M133" s="49"/>
      <c r="N133" s="49">
        <v>2559</v>
      </c>
      <c r="O133" s="49">
        <v>5967</v>
      </c>
      <c r="P133" s="49">
        <v>7310</v>
      </c>
      <c r="Q133" s="49">
        <v>2708.05</v>
      </c>
      <c r="R133" s="49">
        <v>4447</v>
      </c>
      <c r="S133" s="49">
        <v>8310</v>
      </c>
    </row>
    <row r="134" spans="2:26">
      <c r="B134" s="105" t="s">
        <v>93</v>
      </c>
      <c r="H134" s="2" t="s">
        <v>106</v>
      </c>
      <c r="L134" s="49">
        <v>0</v>
      </c>
      <c r="M134" s="49"/>
      <c r="N134" s="49">
        <v>2559</v>
      </c>
      <c r="O134" s="49">
        <v>6565</v>
      </c>
      <c r="P134" s="49">
        <v>7310</v>
      </c>
      <c r="Q134" s="49">
        <v>2708.05</v>
      </c>
      <c r="R134" s="49">
        <v>4447</v>
      </c>
      <c r="S134" s="49">
        <v>9130</v>
      </c>
    </row>
    <row r="135" spans="2:26">
      <c r="B135" s="105"/>
      <c r="L135" s="50"/>
      <c r="M135" s="50"/>
      <c r="N135" s="50"/>
      <c r="O135" s="50"/>
      <c r="P135" s="50"/>
      <c r="Q135" s="50"/>
      <c r="R135" s="50"/>
      <c r="S135" s="50"/>
    </row>
    <row r="136" spans="2:26">
      <c r="L136" s="27"/>
      <c r="M136" s="27"/>
      <c r="N136" s="27"/>
      <c r="O136" s="27"/>
      <c r="P136" s="27"/>
      <c r="Q136" s="27"/>
      <c r="R136" s="27"/>
      <c r="S136" s="27"/>
    </row>
    <row r="137" spans="2:26">
      <c r="L137" s="27"/>
      <c r="M137" s="27"/>
      <c r="N137" s="27"/>
      <c r="O137" s="27"/>
      <c r="P137" s="27"/>
      <c r="Q137" s="27"/>
      <c r="R137" s="27"/>
      <c r="S137" s="27"/>
    </row>
    <row r="138" spans="2:26" s="5" customFormat="1" ht="12.75">
      <c r="B138" s="5" t="s">
        <v>103</v>
      </c>
      <c r="D138" s="5" t="s">
        <v>21</v>
      </c>
      <c r="H138" s="5" t="s">
        <v>0</v>
      </c>
      <c r="J138" s="13" t="s">
        <v>6</v>
      </c>
      <c r="K138" s="13"/>
      <c r="L138" s="51" t="s">
        <v>1</v>
      </c>
      <c r="M138" s="51" t="s">
        <v>225</v>
      </c>
      <c r="N138" s="51" t="s">
        <v>51</v>
      </c>
      <c r="O138" s="51" t="s">
        <v>2</v>
      </c>
      <c r="P138" s="51" t="s">
        <v>3</v>
      </c>
      <c r="Q138" s="51" t="s">
        <v>4</v>
      </c>
      <c r="R138" s="51" t="s">
        <v>5</v>
      </c>
      <c r="S138" s="51" t="s">
        <v>22</v>
      </c>
      <c r="T138" s="13"/>
      <c r="U138" s="13"/>
      <c r="V138" s="13"/>
      <c r="W138" s="13"/>
      <c r="X138" s="13"/>
      <c r="Y138" s="13"/>
      <c r="Z138" s="13"/>
    </row>
    <row r="139" spans="2:26">
      <c r="L139" s="27"/>
      <c r="M139" s="27"/>
      <c r="N139" s="27"/>
      <c r="O139" s="27"/>
      <c r="P139" s="27"/>
      <c r="Q139" s="27"/>
      <c r="R139" s="27"/>
      <c r="S139" s="27"/>
    </row>
    <row r="140" spans="2:26">
      <c r="B140" s="9" t="s">
        <v>94</v>
      </c>
      <c r="L140" s="27"/>
      <c r="M140" s="27"/>
      <c r="N140" s="27"/>
      <c r="O140" s="27"/>
      <c r="P140" s="27"/>
      <c r="Q140" s="27"/>
      <c r="R140" s="27"/>
      <c r="S140" s="27"/>
    </row>
    <row r="141" spans="2:26">
      <c r="B141" s="9"/>
      <c r="L141" s="27"/>
      <c r="M141" s="27"/>
      <c r="N141" s="27"/>
      <c r="O141" s="27"/>
      <c r="P141" s="27"/>
      <c r="Q141" s="27"/>
      <c r="R141" s="27"/>
      <c r="S141" s="27"/>
    </row>
    <row r="142" spans="2:26">
      <c r="B142" s="17" t="s">
        <v>75</v>
      </c>
      <c r="J142" s="2"/>
      <c r="K142" s="2"/>
      <c r="L142" s="52"/>
      <c r="M142" s="52"/>
      <c r="N142" s="52"/>
      <c r="O142" s="52"/>
      <c r="P142" s="52"/>
      <c r="Q142" s="52"/>
      <c r="R142" s="52"/>
      <c r="S142" s="52"/>
    </row>
    <row r="143" spans="2:26">
      <c r="B143" s="105" t="s">
        <v>76</v>
      </c>
      <c r="H143" s="2" t="s">
        <v>104</v>
      </c>
      <c r="L143" s="49">
        <v>620</v>
      </c>
      <c r="M143" s="49">
        <v>745</v>
      </c>
      <c r="N143" s="49">
        <v>636.66999999999996</v>
      </c>
      <c r="O143" s="49">
        <v>740</v>
      </c>
      <c r="P143" s="49">
        <v>535</v>
      </c>
      <c r="Q143" s="49">
        <v>999.18000000000006</v>
      </c>
      <c r="R143" s="49">
        <v>881.71</v>
      </c>
      <c r="S143" s="49">
        <v>650</v>
      </c>
      <c r="U143" s="68" t="s">
        <v>219</v>
      </c>
    </row>
    <row r="144" spans="2:26">
      <c r="B144" s="105" t="s">
        <v>77</v>
      </c>
      <c r="H144" s="2" t="s">
        <v>104</v>
      </c>
      <c r="L144" s="49">
        <v>1100</v>
      </c>
      <c r="M144" s="49">
        <v>1363</v>
      </c>
      <c r="N144" s="49">
        <v>1206.32</v>
      </c>
      <c r="O144" s="49">
        <v>1505</v>
      </c>
      <c r="P144" s="49">
        <v>1350</v>
      </c>
      <c r="Q144" s="49">
        <v>2041.57</v>
      </c>
      <c r="R144" s="49">
        <v>2272.4299999999998</v>
      </c>
      <c r="S144" s="49">
        <v>1470</v>
      </c>
    </row>
    <row r="145" spans="2:19">
      <c r="B145" s="88" t="s">
        <v>78</v>
      </c>
      <c r="H145" s="2" t="s">
        <v>104</v>
      </c>
      <c r="L145" s="49">
        <v>1100</v>
      </c>
      <c r="M145" s="49">
        <v>1363</v>
      </c>
      <c r="N145" s="49">
        <v>1235.18</v>
      </c>
      <c r="O145" s="49">
        <v>1505</v>
      </c>
      <c r="P145" s="49">
        <v>1350</v>
      </c>
      <c r="Q145" s="49">
        <v>2041.57</v>
      </c>
      <c r="R145" s="49">
        <v>3164.01</v>
      </c>
      <c r="S145" s="49">
        <v>1470</v>
      </c>
    </row>
    <row r="146" spans="2:19">
      <c r="B146" s="88" t="s">
        <v>79</v>
      </c>
      <c r="H146" s="2" t="s">
        <v>104</v>
      </c>
      <c r="L146" s="49">
        <v>1500</v>
      </c>
      <c r="M146" s="49">
        <v>1732</v>
      </c>
      <c r="N146" s="49">
        <v>1697.79</v>
      </c>
      <c r="O146" s="49">
        <v>2191</v>
      </c>
      <c r="P146" s="49">
        <v>1950</v>
      </c>
      <c r="Q146" s="49">
        <v>3386.59</v>
      </c>
      <c r="R146" s="49">
        <v>3272.95</v>
      </c>
      <c r="S146" s="49">
        <v>1960</v>
      </c>
    </row>
    <row r="147" spans="2:19">
      <c r="B147" s="105"/>
      <c r="L147" s="50"/>
      <c r="M147" s="50"/>
      <c r="N147" s="50"/>
      <c r="O147" s="50"/>
      <c r="P147" s="50"/>
      <c r="Q147" s="50"/>
      <c r="R147" s="50"/>
      <c r="S147" s="50"/>
    </row>
    <row r="148" spans="2:19">
      <c r="B148" s="17" t="s">
        <v>80</v>
      </c>
      <c r="L148" s="50"/>
      <c r="M148" s="50"/>
      <c r="N148" s="50"/>
      <c r="O148" s="50"/>
      <c r="P148" s="50"/>
      <c r="Q148" s="50"/>
      <c r="R148" s="50"/>
      <c r="S148" s="50"/>
    </row>
    <row r="149" spans="2:19">
      <c r="B149" s="105" t="s">
        <v>76</v>
      </c>
      <c r="H149" s="2" t="s">
        <v>104</v>
      </c>
      <c r="L149" s="49"/>
      <c r="M149" s="49"/>
      <c r="N149" s="49"/>
      <c r="O149" s="49">
        <v>740</v>
      </c>
      <c r="P149" s="49"/>
      <c r="Q149" s="49"/>
      <c r="R149" s="49"/>
      <c r="S149" s="49">
        <v>650</v>
      </c>
    </row>
    <row r="150" spans="2:19">
      <c r="B150" s="105" t="s">
        <v>77</v>
      </c>
      <c r="H150" s="2" t="s">
        <v>104</v>
      </c>
      <c r="L150" s="49"/>
      <c r="M150" s="49"/>
      <c r="N150" s="49"/>
      <c r="O150" s="49">
        <v>1505</v>
      </c>
      <c r="P150" s="49"/>
      <c r="Q150" s="49"/>
      <c r="R150" s="49"/>
      <c r="S150" s="49">
        <v>1470</v>
      </c>
    </row>
    <row r="151" spans="2:19">
      <c r="B151" s="88" t="s">
        <v>78</v>
      </c>
      <c r="H151" s="2" t="s">
        <v>104</v>
      </c>
      <c r="L151" s="49"/>
      <c r="M151" s="49"/>
      <c r="N151" s="49"/>
      <c r="O151" s="49">
        <v>1505</v>
      </c>
      <c r="P151" s="49"/>
      <c r="Q151" s="49"/>
      <c r="R151" s="49"/>
      <c r="S151" s="49">
        <v>1470</v>
      </c>
    </row>
    <row r="152" spans="2:19">
      <c r="B152" s="88" t="s">
        <v>79</v>
      </c>
      <c r="H152" s="2" t="s">
        <v>104</v>
      </c>
      <c r="L152" s="49"/>
      <c r="M152" s="49"/>
      <c r="N152" s="49"/>
      <c r="O152" s="49">
        <v>2191</v>
      </c>
      <c r="P152" s="49"/>
      <c r="Q152" s="49"/>
      <c r="R152" s="49"/>
      <c r="S152" s="49">
        <v>1960</v>
      </c>
    </row>
    <row r="153" spans="2:19">
      <c r="B153" s="105"/>
      <c r="L153" s="50"/>
      <c r="M153" s="50"/>
      <c r="N153" s="50"/>
      <c r="O153" s="50"/>
      <c r="P153" s="50"/>
      <c r="Q153" s="50"/>
      <c r="R153" s="50"/>
      <c r="S153" s="50"/>
    </row>
    <row r="154" spans="2:19">
      <c r="B154" s="9"/>
      <c r="L154" s="50"/>
      <c r="M154" s="50"/>
      <c r="N154" s="50"/>
      <c r="O154" s="50"/>
      <c r="P154" s="50"/>
      <c r="Q154" s="50"/>
      <c r="R154" s="50"/>
      <c r="S154" s="50"/>
    </row>
    <row r="155" spans="2:19">
      <c r="B155" s="9"/>
      <c r="L155" s="50"/>
      <c r="M155" s="50"/>
      <c r="N155" s="50"/>
      <c r="O155" s="50"/>
      <c r="P155" s="50"/>
      <c r="Q155" s="50"/>
      <c r="R155" s="50"/>
      <c r="S155" s="50"/>
    </row>
    <row r="156" spans="2:19">
      <c r="B156" s="9" t="s">
        <v>95</v>
      </c>
      <c r="L156" s="50"/>
      <c r="M156" s="50"/>
      <c r="N156" s="50"/>
      <c r="O156" s="50"/>
      <c r="P156" s="50"/>
      <c r="Q156" s="50"/>
      <c r="R156" s="50"/>
      <c r="S156" s="50"/>
    </row>
    <row r="157" spans="2:19">
      <c r="B157" s="9"/>
      <c r="L157" s="50"/>
      <c r="M157" s="50"/>
      <c r="N157" s="50"/>
      <c r="O157" s="50"/>
      <c r="P157" s="50"/>
      <c r="Q157" s="50"/>
      <c r="R157" s="50"/>
      <c r="S157" s="50"/>
    </row>
    <row r="158" spans="2:19">
      <c r="B158" s="17" t="s">
        <v>75</v>
      </c>
      <c r="L158" s="50"/>
      <c r="M158" s="50"/>
      <c r="N158" s="50"/>
      <c r="O158" s="50"/>
      <c r="P158" s="50"/>
      <c r="Q158" s="50"/>
      <c r="R158" s="50"/>
      <c r="S158" s="50"/>
    </row>
    <row r="159" spans="2:19">
      <c r="B159" s="105" t="s">
        <v>76</v>
      </c>
      <c r="H159" s="2" t="s">
        <v>104</v>
      </c>
      <c r="L159" s="49">
        <v>18.37</v>
      </c>
      <c r="M159" s="49">
        <v>27.2</v>
      </c>
      <c r="N159" s="49">
        <v>19.079999999999998</v>
      </c>
      <c r="O159" s="49">
        <v>28.6</v>
      </c>
      <c r="P159" s="49">
        <v>14.25</v>
      </c>
      <c r="Q159" s="49">
        <v>47.11</v>
      </c>
      <c r="R159" s="49">
        <v>53.46</v>
      </c>
      <c r="S159" s="49">
        <v>23.900000000000002</v>
      </c>
    </row>
    <row r="160" spans="2:19">
      <c r="B160" s="105" t="s">
        <v>77</v>
      </c>
      <c r="H160" s="2" t="s">
        <v>104</v>
      </c>
      <c r="L160" s="49">
        <v>19.87</v>
      </c>
      <c r="M160" s="49">
        <v>28.75</v>
      </c>
      <c r="N160" s="49">
        <v>23.55</v>
      </c>
      <c r="O160" s="49">
        <v>34.299999999999997</v>
      </c>
      <c r="P160" s="49">
        <v>22.35</v>
      </c>
      <c r="Q160" s="49">
        <v>47.11</v>
      </c>
      <c r="R160" s="49">
        <v>43.72</v>
      </c>
      <c r="S160" s="49">
        <v>23.900000000000002</v>
      </c>
    </row>
    <row r="161" spans="2:19">
      <c r="B161" s="88" t="s">
        <v>78</v>
      </c>
      <c r="H161" s="2" t="s">
        <v>104</v>
      </c>
      <c r="L161" s="49">
        <v>22.73</v>
      </c>
      <c r="M161" s="49">
        <v>30.25</v>
      </c>
      <c r="N161" s="49">
        <v>23.55</v>
      </c>
      <c r="O161" s="49">
        <v>34.299999999999997</v>
      </c>
      <c r="P161" s="49">
        <v>22.35</v>
      </c>
      <c r="Q161" s="49">
        <v>47.11</v>
      </c>
      <c r="R161" s="49">
        <v>43.72</v>
      </c>
      <c r="S161" s="49">
        <v>23.900000000000002</v>
      </c>
    </row>
    <row r="162" spans="2:19">
      <c r="B162" s="88" t="s">
        <v>79</v>
      </c>
      <c r="H162" s="2" t="s">
        <v>104</v>
      </c>
      <c r="L162" s="49">
        <v>25.88</v>
      </c>
      <c r="M162" s="49">
        <v>31.450000000000003</v>
      </c>
      <c r="N162" s="49">
        <v>23.55</v>
      </c>
      <c r="O162" s="49">
        <v>34.299999999999997</v>
      </c>
      <c r="P162" s="49">
        <v>17.95</v>
      </c>
      <c r="Q162" s="49">
        <v>55.550000000000004</v>
      </c>
      <c r="R162" s="49">
        <v>43.72</v>
      </c>
      <c r="S162" s="49">
        <v>23.900000000000002</v>
      </c>
    </row>
    <row r="163" spans="2:19">
      <c r="B163" s="105"/>
      <c r="L163" s="50"/>
      <c r="M163" s="50"/>
      <c r="N163" s="50"/>
      <c r="O163" s="50"/>
      <c r="P163" s="50"/>
      <c r="Q163" s="50"/>
      <c r="R163" s="50"/>
      <c r="S163" s="50"/>
    </row>
    <row r="164" spans="2:19">
      <c r="B164" s="17" t="s">
        <v>80</v>
      </c>
      <c r="L164" s="50"/>
      <c r="M164" s="50"/>
      <c r="N164" s="50"/>
      <c r="O164" s="50"/>
      <c r="P164" s="50"/>
      <c r="Q164" s="50"/>
      <c r="R164" s="50"/>
      <c r="S164" s="50"/>
    </row>
    <row r="165" spans="2:19">
      <c r="B165" s="105" t="s">
        <v>76</v>
      </c>
      <c r="H165" s="2" t="s">
        <v>104</v>
      </c>
      <c r="L165" s="49">
        <v>18.37</v>
      </c>
      <c r="M165" s="49"/>
      <c r="N165" s="49"/>
      <c r="O165" s="49">
        <v>28.6</v>
      </c>
      <c r="P165" s="49"/>
      <c r="Q165" s="49">
        <v>47.11</v>
      </c>
      <c r="R165" s="49"/>
      <c r="S165" s="49">
        <v>23.900000000000002</v>
      </c>
    </row>
    <row r="166" spans="2:19">
      <c r="B166" s="105" t="s">
        <v>77</v>
      </c>
      <c r="H166" s="2" t="s">
        <v>104</v>
      </c>
      <c r="L166" s="49">
        <v>19.87</v>
      </c>
      <c r="M166" s="49"/>
      <c r="N166" s="49"/>
      <c r="O166" s="49">
        <v>34.299999999999997</v>
      </c>
      <c r="P166" s="49"/>
      <c r="Q166" s="49">
        <v>47.11</v>
      </c>
      <c r="R166" s="49"/>
      <c r="S166" s="49">
        <v>23.900000000000002</v>
      </c>
    </row>
    <row r="167" spans="2:19">
      <c r="B167" s="88" t="s">
        <v>78</v>
      </c>
      <c r="H167" s="2" t="s">
        <v>104</v>
      </c>
      <c r="L167" s="49">
        <v>22.73</v>
      </c>
      <c r="M167" s="49"/>
      <c r="N167" s="49"/>
      <c r="O167" s="49">
        <v>34.299999999999997</v>
      </c>
      <c r="P167" s="49"/>
      <c r="Q167" s="49">
        <v>47.11</v>
      </c>
      <c r="R167" s="49"/>
      <c r="S167" s="49">
        <v>23.900000000000002</v>
      </c>
    </row>
    <row r="168" spans="2:19">
      <c r="B168" s="88" t="s">
        <v>79</v>
      </c>
      <c r="H168" s="2" t="s">
        <v>104</v>
      </c>
      <c r="L168" s="49">
        <v>25.88</v>
      </c>
      <c r="M168" s="49"/>
      <c r="N168" s="49"/>
      <c r="O168" s="49">
        <v>34.299999999999997</v>
      </c>
      <c r="P168" s="49"/>
      <c r="Q168" s="49">
        <v>55.550000000000004</v>
      </c>
      <c r="R168" s="49"/>
      <c r="S168" s="49">
        <v>23.900000000000002</v>
      </c>
    </row>
    <row r="169" spans="2:19">
      <c r="B169" s="105"/>
      <c r="L169" s="50"/>
      <c r="M169" s="50"/>
      <c r="N169" s="50"/>
      <c r="O169" s="50"/>
      <c r="P169" s="50"/>
      <c r="Q169" s="50"/>
      <c r="R169" s="50"/>
      <c r="S169" s="50"/>
    </row>
    <row r="170" spans="2:19">
      <c r="B170" s="9"/>
      <c r="L170" s="50"/>
      <c r="M170" s="50"/>
      <c r="N170" s="50"/>
      <c r="O170" s="50"/>
      <c r="P170" s="50"/>
      <c r="Q170" s="50"/>
      <c r="R170" s="50"/>
      <c r="S170" s="50"/>
    </row>
    <row r="171" spans="2:19">
      <c r="B171" s="9"/>
      <c r="L171" s="50"/>
      <c r="M171" s="50"/>
      <c r="N171" s="50"/>
      <c r="O171" s="50"/>
      <c r="P171" s="50"/>
      <c r="Q171" s="50"/>
      <c r="R171" s="50"/>
      <c r="S171" s="50"/>
    </row>
    <row r="172" spans="2:19">
      <c r="B172" s="9" t="s">
        <v>96</v>
      </c>
      <c r="L172" s="50"/>
      <c r="M172" s="50"/>
      <c r="N172" s="50"/>
      <c r="O172" s="50"/>
      <c r="P172" s="50"/>
      <c r="Q172" s="50"/>
      <c r="R172" s="50"/>
      <c r="S172" s="50"/>
    </row>
    <row r="173" spans="2:19">
      <c r="B173" s="9"/>
      <c r="L173" s="50"/>
      <c r="M173" s="50"/>
      <c r="N173" s="50"/>
      <c r="O173" s="50"/>
      <c r="P173" s="50"/>
      <c r="Q173" s="50"/>
      <c r="R173" s="50"/>
      <c r="S173" s="50"/>
    </row>
    <row r="174" spans="2:19">
      <c r="B174" s="17" t="s">
        <v>75</v>
      </c>
      <c r="L174" s="50"/>
      <c r="M174" s="50"/>
      <c r="N174" s="50"/>
      <c r="O174" s="50"/>
      <c r="P174" s="50"/>
      <c r="Q174" s="50"/>
      <c r="R174" s="50"/>
      <c r="S174" s="50"/>
    </row>
    <row r="175" spans="2:19">
      <c r="B175" s="88" t="s">
        <v>84</v>
      </c>
      <c r="H175" s="2" t="s">
        <v>104</v>
      </c>
      <c r="L175" s="49">
        <v>3731.76</v>
      </c>
      <c r="M175" s="49">
        <v>2471</v>
      </c>
      <c r="N175" s="49">
        <v>2583.33</v>
      </c>
      <c r="O175" s="49">
        <v>2305</v>
      </c>
      <c r="P175" s="49">
        <v>1120</v>
      </c>
      <c r="Q175" s="49">
        <v>2055.92</v>
      </c>
      <c r="R175" s="49">
        <v>3454.4</v>
      </c>
      <c r="S175" s="49">
        <v>2130</v>
      </c>
    </row>
    <row r="176" spans="2:19">
      <c r="B176" s="88" t="s">
        <v>85</v>
      </c>
      <c r="H176" s="2" t="s">
        <v>104</v>
      </c>
      <c r="L176" s="49">
        <v>3731.64</v>
      </c>
      <c r="M176" s="49">
        <v>2471</v>
      </c>
      <c r="N176" s="49">
        <v>2583.33</v>
      </c>
      <c r="O176" s="49">
        <v>2305</v>
      </c>
      <c r="P176" s="49">
        <v>1420</v>
      </c>
      <c r="Q176" s="49">
        <v>2055.92</v>
      </c>
      <c r="R176" s="49">
        <v>3454.4</v>
      </c>
      <c r="S176" s="49">
        <v>2410</v>
      </c>
    </row>
    <row r="177" spans="2:19">
      <c r="B177" s="88" t="s">
        <v>86</v>
      </c>
      <c r="H177" s="2" t="s">
        <v>104</v>
      </c>
      <c r="L177" s="49">
        <v>3829.61</v>
      </c>
      <c r="M177" s="49">
        <v>2471</v>
      </c>
      <c r="N177" s="49">
        <v>3173.92</v>
      </c>
      <c r="O177" s="49">
        <v>3958</v>
      </c>
      <c r="P177" s="49">
        <v>2475</v>
      </c>
      <c r="Q177" s="49">
        <v>2055.92</v>
      </c>
      <c r="R177" s="49">
        <v>4238.88</v>
      </c>
      <c r="S177" s="49">
        <v>2650</v>
      </c>
    </row>
    <row r="178" spans="2:19">
      <c r="B178" s="88" t="s">
        <v>87</v>
      </c>
      <c r="H178" s="2" t="s">
        <v>104</v>
      </c>
      <c r="L178" s="49">
        <v>3829.61</v>
      </c>
      <c r="M178" s="49">
        <v>2471</v>
      </c>
      <c r="N178" s="49">
        <v>3173.92</v>
      </c>
      <c r="O178" s="49">
        <v>3958</v>
      </c>
      <c r="P178" s="49">
        <v>4450</v>
      </c>
      <c r="Q178" s="49"/>
      <c r="R178" s="49">
        <v>4238.88</v>
      </c>
      <c r="S178" s="49">
        <v>3310</v>
      </c>
    </row>
    <row r="179" spans="2:19">
      <c r="B179" s="18" t="s">
        <v>88</v>
      </c>
      <c r="H179" s="2" t="s">
        <v>104</v>
      </c>
      <c r="L179" s="49"/>
      <c r="M179" s="49">
        <v>2964</v>
      </c>
      <c r="N179" s="49">
        <v>3173.92</v>
      </c>
      <c r="O179" s="49">
        <v>3958</v>
      </c>
      <c r="P179" s="49">
        <v>4850</v>
      </c>
      <c r="Q179" s="49"/>
      <c r="R179" s="49">
        <v>4238.88</v>
      </c>
      <c r="S179" s="49">
        <v>3960</v>
      </c>
    </row>
    <row r="180" spans="2:19">
      <c r="B180" s="88" t="s">
        <v>89</v>
      </c>
      <c r="H180" s="2" t="s">
        <v>104</v>
      </c>
      <c r="L180" s="49"/>
      <c r="M180" s="49">
        <v>2964</v>
      </c>
      <c r="N180" s="49">
        <v>3706.58</v>
      </c>
      <c r="O180" s="49">
        <v>4737</v>
      </c>
      <c r="P180" s="49">
        <v>6550</v>
      </c>
      <c r="Q180" s="49"/>
      <c r="R180" s="49">
        <v>4238.88</v>
      </c>
      <c r="S180" s="49">
        <v>4300</v>
      </c>
    </row>
    <row r="181" spans="2:19">
      <c r="B181" s="88" t="s">
        <v>90</v>
      </c>
      <c r="H181" s="2" t="s">
        <v>104</v>
      </c>
      <c r="L181" s="49"/>
      <c r="M181" s="49">
        <v>3590</v>
      </c>
      <c r="N181" s="49">
        <v>3706.58</v>
      </c>
      <c r="O181" s="49">
        <v>4737</v>
      </c>
      <c r="P181" s="49">
        <v>7170</v>
      </c>
      <c r="Q181" s="49"/>
      <c r="R181" s="49">
        <v>4238.88</v>
      </c>
      <c r="S181" s="49">
        <v>4670</v>
      </c>
    </row>
    <row r="182" spans="2:19">
      <c r="B182" s="88" t="s">
        <v>91</v>
      </c>
      <c r="H182" s="2" t="s">
        <v>104</v>
      </c>
      <c r="L182" s="49"/>
      <c r="M182" s="49"/>
      <c r="N182" s="49">
        <v>3766.68</v>
      </c>
      <c r="O182" s="49">
        <v>4737</v>
      </c>
      <c r="P182" s="49">
        <v>7170</v>
      </c>
      <c r="Q182" s="49"/>
      <c r="R182" s="49">
        <v>4238.88</v>
      </c>
      <c r="S182" s="49">
        <v>5000</v>
      </c>
    </row>
    <row r="183" spans="2:19">
      <c r="B183" s="105" t="s">
        <v>92</v>
      </c>
      <c r="H183" s="2" t="s">
        <v>104</v>
      </c>
      <c r="L183" s="49"/>
      <c r="M183" s="49"/>
      <c r="N183" s="49">
        <v>3766.68</v>
      </c>
      <c r="O183" s="49">
        <v>4737</v>
      </c>
      <c r="P183" s="49">
        <v>7170</v>
      </c>
      <c r="Q183" s="49"/>
      <c r="R183" s="49">
        <v>4238.88</v>
      </c>
      <c r="S183" s="49">
        <v>5400</v>
      </c>
    </row>
    <row r="184" spans="2:19">
      <c r="B184" s="105" t="s">
        <v>93</v>
      </c>
      <c r="H184" s="2" t="s">
        <v>104</v>
      </c>
      <c r="L184" s="49"/>
      <c r="M184" s="49"/>
      <c r="N184" s="49">
        <v>3994.19</v>
      </c>
      <c r="O184" s="49">
        <v>4737</v>
      </c>
      <c r="P184" s="49">
        <v>7170</v>
      </c>
      <c r="Q184" s="49"/>
      <c r="R184" s="49">
        <v>4238.88</v>
      </c>
      <c r="S184" s="49">
        <v>5800</v>
      </c>
    </row>
    <row r="185" spans="2:19">
      <c r="B185" s="105"/>
      <c r="L185" s="50"/>
      <c r="M185" s="50"/>
      <c r="N185" s="50"/>
      <c r="O185" s="50"/>
      <c r="P185" s="50"/>
      <c r="Q185" s="50"/>
      <c r="R185" s="50"/>
      <c r="S185" s="50"/>
    </row>
    <row r="186" spans="2:19">
      <c r="B186" s="17" t="s">
        <v>80</v>
      </c>
      <c r="L186" s="50"/>
      <c r="M186" s="50"/>
      <c r="N186" s="50"/>
      <c r="O186" s="50"/>
      <c r="P186" s="50"/>
      <c r="Q186" s="50"/>
      <c r="R186" s="50"/>
      <c r="S186" s="50"/>
    </row>
    <row r="187" spans="2:19">
      <c r="B187" s="88" t="s">
        <v>84</v>
      </c>
      <c r="H187" s="2" t="s">
        <v>104</v>
      </c>
      <c r="L187" s="49">
        <v>11111.89</v>
      </c>
      <c r="M187" s="49">
        <v>8066</v>
      </c>
      <c r="N187" s="49">
        <v>2583.33</v>
      </c>
      <c r="O187" s="49">
        <v>2305</v>
      </c>
      <c r="P187" s="49">
        <v>7170</v>
      </c>
      <c r="Q187" s="49">
        <v>3349.13</v>
      </c>
      <c r="R187" s="49">
        <v>4238.88</v>
      </c>
      <c r="S187" s="49">
        <v>2130</v>
      </c>
    </row>
    <row r="188" spans="2:19">
      <c r="B188" s="88" t="s">
        <v>85</v>
      </c>
      <c r="H188" s="2" t="s">
        <v>104</v>
      </c>
      <c r="L188" s="49">
        <v>11111.89</v>
      </c>
      <c r="M188" s="49">
        <v>8066</v>
      </c>
      <c r="N188" s="49">
        <v>2583.33</v>
      </c>
      <c r="O188" s="49">
        <v>2305</v>
      </c>
      <c r="P188" s="49">
        <v>7170</v>
      </c>
      <c r="Q188" s="49">
        <v>3349.13</v>
      </c>
      <c r="R188" s="49">
        <v>4238.88</v>
      </c>
      <c r="S188" s="49">
        <v>2410</v>
      </c>
    </row>
    <row r="189" spans="2:19">
      <c r="B189" s="88" t="s">
        <v>86</v>
      </c>
      <c r="H189" s="2" t="s">
        <v>104</v>
      </c>
      <c r="L189" s="49">
        <v>11111.89</v>
      </c>
      <c r="M189" s="49">
        <v>9059</v>
      </c>
      <c r="N189" s="49">
        <v>3173.92</v>
      </c>
      <c r="O189" s="49">
        <v>3958</v>
      </c>
      <c r="P189" s="49">
        <v>7170</v>
      </c>
      <c r="Q189" s="49">
        <v>3349.13</v>
      </c>
      <c r="R189" s="49">
        <v>4238.88</v>
      </c>
      <c r="S189" s="49">
        <v>2650</v>
      </c>
    </row>
    <row r="190" spans="2:19">
      <c r="B190" s="88" t="s">
        <v>87</v>
      </c>
      <c r="H190" s="2" t="s">
        <v>104</v>
      </c>
      <c r="L190" s="49">
        <v>11111.89</v>
      </c>
      <c r="M190" s="49">
        <v>9059</v>
      </c>
      <c r="N190" s="49">
        <v>3173.92</v>
      </c>
      <c r="O190" s="49">
        <v>3958</v>
      </c>
      <c r="P190" s="49">
        <v>7170</v>
      </c>
      <c r="Q190" s="49">
        <v>3349.13</v>
      </c>
      <c r="R190" s="49">
        <v>4238.88</v>
      </c>
      <c r="S190" s="49">
        <v>3310</v>
      </c>
    </row>
    <row r="191" spans="2:19">
      <c r="B191" s="18" t="s">
        <v>88</v>
      </c>
      <c r="H191" s="2" t="s">
        <v>104</v>
      </c>
      <c r="L191" s="49">
        <v>11111.89</v>
      </c>
      <c r="M191" s="49">
        <v>9059</v>
      </c>
      <c r="N191" s="49">
        <v>3173.92</v>
      </c>
      <c r="O191" s="49">
        <v>3958</v>
      </c>
      <c r="P191" s="49">
        <v>7170</v>
      </c>
      <c r="Q191" s="49">
        <v>3349.13</v>
      </c>
      <c r="R191" s="49">
        <v>4238.88</v>
      </c>
      <c r="S191" s="49">
        <v>3960</v>
      </c>
    </row>
    <row r="192" spans="2:19">
      <c r="B192" s="88" t="s">
        <v>89</v>
      </c>
      <c r="H192" s="2" t="s">
        <v>104</v>
      </c>
      <c r="L192" s="49">
        <v>11111.89</v>
      </c>
      <c r="M192" s="49">
        <v>10892</v>
      </c>
      <c r="N192" s="49">
        <v>3706.58</v>
      </c>
      <c r="O192" s="49">
        <v>4737</v>
      </c>
      <c r="P192" s="49">
        <v>7170</v>
      </c>
      <c r="Q192" s="49">
        <v>3349.13</v>
      </c>
      <c r="R192" s="49">
        <v>4238.88</v>
      </c>
      <c r="S192" s="49">
        <v>4300</v>
      </c>
    </row>
    <row r="193" spans="2:26">
      <c r="B193" s="88" t="s">
        <v>90</v>
      </c>
      <c r="H193" s="2" t="s">
        <v>104</v>
      </c>
      <c r="L193" s="49">
        <v>11111.89</v>
      </c>
      <c r="M193" s="49">
        <v>10892</v>
      </c>
      <c r="N193" s="49">
        <v>3706.58</v>
      </c>
      <c r="O193" s="49">
        <v>4737</v>
      </c>
      <c r="P193" s="49">
        <v>7170</v>
      </c>
      <c r="Q193" s="49">
        <v>4062.08</v>
      </c>
      <c r="R193" s="49">
        <v>4238.88</v>
      </c>
      <c r="S193" s="49">
        <v>4670</v>
      </c>
    </row>
    <row r="194" spans="2:26">
      <c r="B194" s="88" t="s">
        <v>91</v>
      </c>
      <c r="H194" s="2" t="s">
        <v>104</v>
      </c>
      <c r="L194" s="49">
        <v>11111.89</v>
      </c>
      <c r="M194" s="49"/>
      <c r="N194" s="49">
        <v>3766.68</v>
      </c>
      <c r="O194" s="49">
        <v>4737</v>
      </c>
      <c r="P194" s="49">
        <v>7170</v>
      </c>
      <c r="Q194" s="49">
        <v>4062.08</v>
      </c>
      <c r="R194" s="49">
        <v>4238.88</v>
      </c>
      <c r="S194" s="49">
        <v>5000</v>
      </c>
    </row>
    <row r="195" spans="2:26">
      <c r="B195" s="105" t="s">
        <v>92</v>
      </c>
      <c r="H195" s="2" t="s">
        <v>104</v>
      </c>
      <c r="L195" s="49"/>
      <c r="M195" s="49"/>
      <c r="N195" s="49">
        <v>3766.68</v>
      </c>
      <c r="O195" s="49">
        <v>4737</v>
      </c>
      <c r="P195" s="49">
        <v>7170</v>
      </c>
      <c r="Q195" s="49">
        <v>4062.08</v>
      </c>
      <c r="R195" s="49">
        <v>4238.88</v>
      </c>
      <c r="S195" s="49">
        <v>5400</v>
      </c>
    </row>
    <row r="196" spans="2:26">
      <c r="B196" s="105" t="s">
        <v>93</v>
      </c>
      <c r="H196" s="2" t="s">
        <v>104</v>
      </c>
      <c r="L196" s="49"/>
      <c r="M196" s="49"/>
      <c r="N196" s="49">
        <v>3994.19</v>
      </c>
      <c r="O196" s="49">
        <v>4737</v>
      </c>
      <c r="P196" s="49">
        <v>7170</v>
      </c>
      <c r="Q196" s="49">
        <v>4062.08</v>
      </c>
      <c r="R196" s="49">
        <v>4238.88</v>
      </c>
      <c r="S196" s="49">
        <v>5800</v>
      </c>
    </row>
    <row r="197" spans="2:26">
      <c r="B197" s="105"/>
      <c r="L197" s="50"/>
      <c r="M197" s="50"/>
      <c r="N197" s="50"/>
      <c r="O197" s="50"/>
      <c r="P197" s="50"/>
      <c r="Q197" s="50"/>
      <c r="R197" s="50"/>
      <c r="S197" s="50"/>
    </row>
    <row r="198" spans="2:26">
      <c r="L198" s="27"/>
      <c r="M198" s="27"/>
      <c r="N198" s="27"/>
      <c r="O198" s="27"/>
      <c r="P198" s="27"/>
      <c r="Q198" s="27"/>
      <c r="R198" s="27"/>
      <c r="S198" s="27"/>
    </row>
    <row r="199" spans="2:26">
      <c r="L199" s="27"/>
      <c r="M199" s="27"/>
      <c r="N199" s="27"/>
      <c r="O199" s="27"/>
      <c r="P199" s="27"/>
      <c r="Q199" s="27"/>
      <c r="R199" s="27"/>
      <c r="S199" s="27"/>
    </row>
    <row r="200" spans="2:26" s="5" customFormat="1" ht="12.75">
      <c r="B200" s="5" t="s">
        <v>122</v>
      </c>
      <c r="D200" s="5" t="s">
        <v>21</v>
      </c>
      <c r="H200" s="5" t="s">
        <v>0</v>
      </c>
      <c r="J200" s="13" t="s">
        <v>6</v>
      </c>
      <c r="K200" s="13"/>
      <c r="L200" s="51" t="s">
        <v>1</v>
      </c>
      <c r="M200" s="51" t="s">
        <v>225</v>
      </c>
      <c r="N200" s="51" t="s">
        <v>51</v>
      </c>
      <c r="O200" s="51" t="s">
        <v>2</v>
      </c>
      <c r="P200" s="51" t="s">
        <v>3</v>
      </c>
      <c r="Q200" s="51" t="s">
        <v>4</v>
      </c>
      <c r="R200" s="51" t="s">
        <v>5</v>
      </c>
      <c r="S200" s="51" t="s">
        <v>22</v>
      </c>
      <c r="T200" s="13"/>
      <c r="U200" s="13"/>
      <c r="V200" s="13"/>
      <c r="W200" s="13"/>
      <c r="X200" s="13"/>
      <c r="Y200" s="13"/>
      <c r="Z200" s="13"/>
    </row>
    <row r="201" spans="2:26">
      <c r="L201" s="27"/>
      <c r="M201" s="27"/>
      <c r="N201" s="27"/>
      <c r="O201" s="27"/>
      <c r="P201" s="27"/>
      <c r="Q201" s="27"/>
      <c r="R201" s="27"/>
      <c r="S201" s="27"/>
    </row>
    <row r="202" spans="2:26">
      <c r="B202" s="10" t="s">
        <v>74</v>
      </c>
      <c r="L202" s="27"/>
      <c r="M202" s="27"/>
      <c r="N202" s="27"/>
      <c r="O202" s="27"/>
      <c r="P202" s="27"/>
      <c r="Q202" s="27"/>
      <c r="R202" s="27"/>
      <c r="S202" s="27"/>
    </row>
    <row r="203" spans="2:26">
      <c r="L203" s="27"/>
      <c r="M203" s="27"/>
      <c r="N203" s="27"/>
      <c r="O203" s="27"/>
      <c r="P203" s="27"/>
      <c r="Q203" s="27"/>
      <c r="R203" s="27"/>
      <c r="S203" s="27"/>
    </row>
    <row r="204" spans="2:26">
      <c r="B204" s="10" t="s">
        <v>75</v>
      </c>
      <c r="L204" s="27"/>
      <c r="M204" s="27"/>
      <c r="N204" s="27"/>
      <c r="O204" s="27"/>
      <c r="P204" s="27"/>
      <c r="Q204" s="27"/>
      <c r="R204" s="27"/>
      <c r="S204" s="27"/>
    </row>
    <row r="205" spans="2:26">
      <c r="B205" s="2" t="s">
        <v>76</v>
      </c>
      <c r="H205" s="2" t="s">
        <v>71</v>
      </c>
      <c r="L205" s="49">
        <v>16.55</v>
      </c>
      <c r="M205" s="49">
        <v>16.080000000000002</v>
      </c>
      <c r="N205" s="49">
        <v>15.28</v>
      </c>
      <c r="O205" s="49">
        <v>20.862000000000002</v>
      </c>
      <c r="P205" s="49">
        <v>14.63</v>
      </c>
      <c r="Q205" s="49">
        <v>20.891199999999998</v>
      </c>
      <c r="R205" s="49">
        <v>9.6</v>
      </c>
      <c r="S205" s="49">
        <v>19.3614</v>
      </c>
      <c r="U205" s="68" t="s">
        <v>218</v>
      </c>
    </row>
    <row r="206" spans="2:26">
      <c r="B206" s="2" t="s">
        <v>77</v>
      </c>
      <c r="H206" s="2" t="s">
        <v>71</v>
      </c>
      <c r="L206" s="49">
        <v>37.409999999999997</v>
      </c>
      <c r="M206" s="49">
        <v>32.28</v>
      </c>
      <c r="N206" s="49">
        <v>26.31</v>
      </c>
      <c r="O206" s="49">
        <v>38.978999999999999</v>
      </c>
      <c r="P206" s="49">
        <v>34</v>
      </c>
      <c r="Q206" s="49">
        <v>41.678800000000003</v>
      </c>
      <c r="R206" s="49">
        <v>9.6</v>
      </c>
      <c r="S206" s="49">
        <v>43.480800000000002</v>
      </c>
    </row>
    <row r="207" spans="2:26">
      <c r="B207" s="2" t="s">
        <v>78</v>
      </c>
      <c r="H207" s="2" t="s">
        <v>71</v>
      </c>
      <c r="L207" s="49">
        <v>37.5</v>
      </c>
      <c r="M207" s="49">
        <v>34.92</v>
      </c>
      <c r="N207" s="49">
        <v>26.31</v>
      </c>
      <c r="O207" s="49">
        <v>40.150200000000005</v>
      </c>
      <c r="P207" s="49">
        <v>34</v>
      </c>
      <c r="Q207" s="49">
        <v>43.339600000000004</v>
      </c>
      <c r="R207" s="49">
        <v>9.6</v>
      </c>
      <c r="S207" s="49">
        <v>43.480800000000002</v>
      </c>
    </row>
    <row r="208" spans="2:26">
      <c r="B208" s="2" t="s">
        <v>79</v>
      </c>
      <c r="H208" s="2" t="s">
        <v>71</v>
      </c>
      <c r="L208" s="49">
        <v>46.81</v>
      </c>
      <c r="M208" s="49">
        <v>57.84</v>
      </c>
      <c r="N208" s="49">
        <v>32.9</v>
      </c>
      <c r="O208" s="49">
        <v>68.1858</v>
      </c>
      <c r="P208" s="49">
        <v>46</v>
      </c>
      <c r="Q208" s="49">
        <v>70.5124</v>
      </c>
      <c r="R208" s="49">
        <v>9.6</v>
      </c>
      <c r="S208" s="49">
        <v>57.791400000000003</v>
      </c>
    </row>
    <row r="209" spans="2:19">
      <c r="L209" s="50"/>
      <c r="M209" s="50"/>
      <c r="N209" s="50"/>
      <c r="O209" s="50"/>
      <c r="P209" s="50"/>
      <c r="Q209" s="50"/>
      <c r="R209" s="50"/>
      <c r="S209" s="50"/>
    </row>
    <row r="210" spans="2:19">
      <c r="B210" s="10" t="s">
        <v>80</v>
      </c>
      <c r="L210" s="50"/>
      <c r="M210" s="50"/>
      <c r="N210" s="50"/>
      <c r="O210" s="50"/>
      <c r="P210" s="50"/>
      <c r="Q210" s="50"/>
      <c r="R210" s="50"/>
      <c r="S210" s="50"/>
    </row>
    <row r="211" spans="2:19">
      <c r="B211" s="2" t="s">
        <v>76</v>
      </c>
      <c r="H211" s="2" t="s">
        <v>71</v>
      </c>
      <c r="L211" s="49"/>
      <c r="M211" s="49"/>
      <c r="N211" s="49"/>
      <c r="O211" s="49">
        <v>20.862000000000002</v>
      </c>
      <c r="P211" s="49"/>
      <c r="Q211" s="49"/>
      <c r="R211" s="49"/>
      <c r="S211" s="49">
        <v>19.3614</v>
      </c>
    </row>
    <row r="212" spans="2:19">
      <c r="B212" s="2" t="s">
        <v>77</v>
      </c>
      <c r="H212" s="2" t="s">
        <v>71</v>
      </c>
      <c r="L212" s="49"/>
      <c r="M212" s="49"/>
      <c r="N212" s="49"/>
      <c r="O212" s="49">
        <v>38.978999999999999</v>
      </c>
      <c r="P212" s="49"/>
      <c r="Q212" s="49"/>
      <c r="R212" s="49"/>
      <c r="S212" s="49">
        <v>43.480800000000002</v>
      </c>
    </row>
    <row r="213" spans="2:19">
      <c r="B213" s="2" t="s">
        <v>78</v>
      </c>
      <c r="H213" s="2" t="s">
        <v>71</v>
      </c>
      <c r="L213" s="49"/>
      <c r="M213" s="49"/>
      <c r="N213" s="49"/>
      <c r="O213" s="49">
        <v>40.150200000000005</v>
      </c>
      <c r="P213" s="49">
        <v>34</v>
      </c>
      <c r="Q213" s="49"/>
      <c r="R213" s="49"/>
      <c r="S213" s="49">
        <v>43.480800000000002</v>
      </c>
    </row>
    <row r="214" spans="2:19">
      <c r="B214" s="2" t="s">
        <v>79</v>
      </c>
      <c r="H214" s="2" t="s">
        <v>71</v>
      </c>
      <c r="L214" s="49">
        <v>50.53</v>
      </c>
      <c r="M214" s="49"/>
      <c r="N214" s="49"/>
      <c r="O214" s="49">
        <v>68.1858</v>
      </c>
      <c r="P214" s="49"/>
      <c r="Q214" s="49"/>
      <c r="R214" s="49"/>
      <c r="S214" s="49">
        <v>57.791400000000003</v>
      </c>
    </row>
    <row r="215" spans="2:19">
      <c r="L215" s="50"/>
      <c r="M215" s="50"/>
      <c r="N215" s="50"/>
      <c r="O215" s="50"/>
      <c r="P215" s="50"/>
      <c r="Q215" s="50"/>
      <c r="R215" s="50"/>
      <c r="S215" s="50"/>
    </row>
    <row r="216" spans="2:19">
      <c r="L216" s="50"/>
      <c r="M216" s="50"/>
      <c r="N216" s="50"/>
      <c r="O216" s="50"/>
      <c r="P216" s="50"/>
      <c r="Q216" s="50"/>
      <c r="R216" s="50"/>
      <c r="S216" s="50"/>
    </row>
    <row r="217" spans="2:19">
      <c r="L217" s="50"/>
      <c r="M217" s="50"/>
      <c r="N217" s="50"/>
      <c r="O217" s="50"/>
      <c r="P217" s="50"/>
      <c r="Q217" s="50"/>
      <c r="R217" s="50"/>
      <c r="S217" s="50"/>
    </row>
    <row r="218" spans="2:19">
      <c r="B218" s="10" t="s">
        <v>83</v>
      </c>
      <c r="L218" s="50"/>
      <c r="M218" s="50"/>
      <c r="N218" s="50"/>
      <c r="O218" s="50"/>
      <c r="P218" s="50"/>
      <c r="Q218" s="50"/>
      <c r="R218" s="50"/>
      <c r="S218" s="50"/>
    </row>
    <row r="219" spans="2:19">
      <c r="L219" s="50"/>
      <c r="M219" s="50"/>
      <c r="N219" s="50"/>
      <c r="O219" s="50"/>
      <c r="P219" s="50"/>
      <c r="Q219" s="50"/>
      <c r="R219" s="50"/>
      <c r="S219" s="50"/>
    </row>
    <row r="220" spans="2:19">
      <c r="B220" s="10" t="s">
        <v>75</v>
      </c>
      <c r="L220" s="50"/>
      <c r="M220" s="50"/>
      <c r="N220" s="50"/>
      <c r="O220" s="50"/>
      <c r="P220" s="50"/>
      <c r="Q220" s="50"/>
      <c r="R220" s="50"/>
      <c r="S220" s="50"/>
    </row>
    <row r="221" spans="2:19">
      <c r="B221" s="2" t="s">
        <v>84</v>
      </c>
      <c r="H221" s="2" t="s">
        <v>71</v>
      </c>
      <c r="L221" s="49">
        <v>81.599999999999994</v>
      </c>
      <c r="M221" s="49">
        <v>71.52</v>
      </c>
      <c r="N221" s="49">
        <v>53.01</v>
      </c>
      <c r="O221" s="49">
        <v>72.959999999999994</v>
      </c>
      <c r="P221" s="49">
        <v>34</v>
      </c>
      <c r="Q221" s="49">
        <v>81.174700000000001</v>
      </c>
      <c r="R221" s="49">
        <v>91.9</v>
      </c>
      <c r="S221" s="49">
        <v>72.87060000000001</v>
      </c>
    </row>
    <row r="222" spans="2:19">
      <c r="B222" s="2" t="s">
        <v>85</v>
      </c>
      <c r="H222" s="2" t="s">
        <v>71</v>
      </c>
      <c r="L222" s="49">
        <v>86.7</v>
      </c>
      <c r="M222" s="49">
        <v>71.52</v>
      </c>
      <c r="N222" s="49">
        <v>53.01</v>
      </c>
      <c r="O222" s="49">
        <v>106.07999999999998</v>
      </c>
      <c r="P222" s="49">
        <v>34</v>
      </c>
      <c r="Q222" s="49">
        <v>76.893799999999999</v>
      </c>
      <c r="R222" s="49">
        <v>91.9</v>
      </c>
      <c r="S222" s="49">
        <v>72.87060000000001</v>
      </c>
    </row>
    <row r="223" spans="2:19">
      <c r="B223" s="2" t="s">
        <v>86</v>
      </c>
      <c r="H223" s="2" t="s">
        <v>71</v>
      </c>
      <c r="L223" s="49">
        <v>113.6484</v>
      </c>
      <c r="M223" s="49">
        <v>71.52</v>
      </c>
      <c r="N223" s="49">
        <v>64.17</v>
      </c>
      <c r="O223" s="49">
        <v>204.84</v>
      </c>
      <c r="P223" s="49">
        <v>59</v>
      </c>
      <c r="Q223" s="49">
        <v>76.893799999999999</v>
      </c>
      <c r="R223" s="49">
        <v>91.9</v>
      </c>
      <c r="S223" s="49">
        <v>74.920199999999994</v>
      </c>
    </row>
    <row r="224" spans="2:19">
      <c r="B224" s="2" t="s">
        <v>87</v>
      </c>
      <c r="H224" s="2" t="s">
        <v>71</v>
      </c>
      <c r="L224" s="49">
        <v>113.6484</v>
      </c>
      <c r="M224" s="49">
        <v>71.52</v>
      </c>
      <c r="N224" s="49">
        <v>64.17</v>
      </c>
      <c r="O224" s="49">
        <v>204.84</v>
      </c>
      <c r="P224" s="49">
        <v>61.5</v>
      </c>
      <c r="Q224" s="49">
        <v>131.178</v>
      </c>
      <c r="R224" s="49">
        <v>91.9</v>
      </c>
      <c r="S224" s="49">
        <v>75.725400000000008</v>
      </c>
    </row>
    <row r="225" spans="2:19">
      <c r="B225" s="2" t="s">
        <v>88</v>
      </c>
      <c r="H225" s="2" t="s">
        <v>71</v>
      </c>
      <c r="L225" s="49">
        <v>255</v>
      </c>
      <c r="M225" s="49">
        <v>88.44</v>
      </c>
      <c r="N225" s="49">
        <v>64.17</v>
      </c>
      <c r="O225" s="49">
        <v>204.84</v>
      </c>
      <c r="P225" s="49">
        <v>71</v>
      </c>
      <c r="Q225" s="49">
        <v>131.178</v>
      </c>
      <c r="R225" s="49">
        <v>91.9</v>
      </c>
      <c r="S225" s="49">
        <v>77.299200000000013</v>
      </c>
    </row>
    <row r="226" spans="2:19">
      <c r="B226" s="2" t="s">
        <v>89</v>
      </c>
      <c r="H226" s="2" t="s">
        <v>71</v>
      </c>
      <c r="L226" s="49">
        <v>255</v>
      </c>
      <c r="M226" s="49">
        <v>88.44</v>
      </c>
      <c r="N226" s="49">
        <v>74.239999999999995</v>
      </c>
      <c r="O226" s="49">
        <v>245.04000000000002</v>
      </c>
      <c r="P226" s="49">
        <v>76</v>
      </c>
      <c r="Q226" s="49">
        <v>131.178</v>
      </c>
      <c r="R226" s="49">
        <v>91.9</v>
      </c>
      <c r="S226" s="49">
        <v>79.348800000000011</v>
      </c>
    </row>
    <row r="227" spans="2:19">
      <c r="B227" s="2" t="s">
        <v>90</v>
      </c>
      <c r="H227" s="2" t="s">
        <v>71</v>
      </c>
      <c r="L227" s="49">
        <v>255</v>
      </c>
      <c r="M227" s="49">
        <v>107.39999999999999</v>
      </c>
      <c r="N227" s="49">
        <v>74.239999999999995</v>
      </c>
      <c r="O227" s="49">
        <v>245.04000000000002</v>
      </c>
      <c r="P227" s="49">
        <v>76</v>
      </c>
      <c r="Q227" s="49">
        <v>131.178</v>
      </c>
      <c r="R227" s="49">
        <v>91.9</v>
      </c>
      <c r="S227" s="49">
        <v>85.460999999999999</v>
      </c>
    </row>
    <row r="228" spans="2:19">
      <c r="B228" s="2" t="s">
        <v>91</v>
      </c>
      <c r="H228" s="2" t="s">
        <v>71</v>
      </c>
      <c r="L228" s="49">
        <v>255</v>
      </c>
      <c r="M228" s="49">
        <v>107.39999999999999</v>
      </c>
      <c r="N228" s="49">
        <v>75.38</v>
      </c>
      <c r="O228" s="49">
        <v>245.04000000000002</v>
      </c>
      <c r="P228" s="49"/>
      <c r="Q228" s="49">
        <v>131.178</v>
      </c>
      <c r="R228" s="49">
        <v>91.9</v>
      </c>
      <c r="S228" s="49">
        <v>85.460999999999999</v>
      </c>
    </row>
    <row r="229" spans="2:19">
      <c r="B229" s="2" t="s">
        <v>92</v>
      </c>
      <c r="H229" s="2" t="s">
        <v>71</v>
      </c>
      <c r="L229" s="49"/>
      <c r="M229" s="49">
        <v>107.39999999999999</v>
      </c>
      <c r="N229" s="49">
        <v>75.38</v>
      </c>
      <c r="O229" s="49">
        <v>245.04000000000002</v>
      </c>
      <c r="P229" s="49"/>
      <c r="Q229" s="49">
        <v>131.178</v>
      </c>
      <c r="R229" s="49">
        <v>91.9</v>
      </c>
      <c r="S229" s="49">
        <v>85.460999999999999</v>
      </c>
    </row>
    <row r="230" spans="2:19">
      <c r="B230" s="2" t="s">
        <v>93</v>
      </c>
      <c r="H230" s="2" t="s">
        <v>71</v>
      </c>
      <c r="L230" s="49"/>
      <c r="M230" s="49"/>
      <c r="N230" s="49">
        <v>79.680000000000007</v>
      </c>
      <c r="O230" s="49">
        <v>245.04000000000002</v>
      </c>
      <c r="P230" s="49"/>
      <c r="Q230" s="49">
        <v>131.178</v>
      </c>
      <c r="R230" s="49">
        <v>91.9</v>
      </c>
      <c r="S230" s="49">
        <v>85.460999999999999</v>
      </c>
    </row>
    <row r="231" spans="2:19">
      <c r="L231" s="50"/>
      <c r="M231" s="50"/>
      <c r="N231" s="50"/>
      <c r="O231" s="50"/>
      <c r="P231" s="50"/>
      <c r="Q231" s="50"/>
      <c r="R231" s="50"/>
      <c r="S231" s="50"/>
    </row>
    <row r="232" spans="2:19">
      <c r="B232" s="10" t="s">
        <v>80</v>
      </c>
      <c r="L232" s="50"/>
      <c r="M232" s="50"/>
      <c r="N232" s="50"/>
      <c r="O232" s="50"/>
      <c r="P232" s="50"/>
      <c r="Q232" s="50"/>
      <c r="R232" s="50"/>
      <c r="S232" s="50"/>
    </row>
    <row r="233" spans="2:19">
      <c r="B233" s="2" t="s">
        <v>84</v>
      </c>
      <c r="H233" s="2" t="s">
        <v>71</v>
      </c>
      <c r="L233" s="49">
        <v>255</v>
      </c>
      <c r="M233" s="49">
        <v>140.04</v>
      </c>
      <c r="N233" s="49">
        <v>53.01</v>
      </c>
      <c r="O233" s="49">
        <v>72.959999999999994</v>
      </c>
      <c r="P233" s="49">
        <v>104.5</v>
      </c>
      <c r="Q233" s="49">
        <v>131.178</v>
      </c>
      <c r="R233" s="49">
        <v>91.9</v>
      </c>
      <c r="S233" s="49">
        <v>72.87060000000001</v>
      </c>
    </row>
    <row r="234" spans="2:19">
      <c r="B234" s="2" t="s">
        <v>85</v>
      </c>
      <c r="H234" s="2" t="s">
        <v>71</v>
      </c>
      <c r="L234" s="49">
        <v>255</v>
      </c>
      <c r="M234" s="49">
        <v>140.04</v>
      </c>
      <c r="N234" s="49">
        <v>53.01</v>
      </c>
      <c r="O234" s="49">
        <v>106.07999999999998</v>
      </c>
      <c r="P234" s="49">
        <v>104.5</v>
      </c>
      <c r="Q234" s="49">
        <v>131.178</v>
      </c>
      <c r="R234" s="49">
        <v>91.9</v>
      </c>
      <c r="S234" s="49">
        <v>72.87060000000001</v>
      </c>
    </row>
    <row r="235" spans="2:19">
      <c r="B235" s="2" t="s">
        <v>86</v>
      </c>
      <c r="H235" s="2" t="s">
        <v>71</v>
      </c>
      <c r="L235" s="49">
        <v>255</v>
      </c>
      <c r="M235" s="49">
        <v>171.12</v>
      </c>
      <c r="N235" s="49">
        <v>64.17</v>
      </c>
      <c r="O235" s="49">
        <v>204.84</v>
      </c>
      <c r="P235" s="49">
        <v>120</v>
      </c>
      <c r="Q235" s="49">
        <v>131.178</v>
      </c>
      <c r="R235" s="49">
        <v>91.9</v>
      </c>
      <c r="S235" s="49">
        <v>74.920199999999994</v>
      </c>
    </row>
    <row r="236" spans="2:19">
      <c r="B236" s="2" t="s">
        <v>87</v>
      </c>
      <c r="H236" s="2" t="s">
        <v>71</v>
      </c>
      <c r="L236" s="49">
        <v>255</v>
      </c>
      <c r="M236" s="49">
        <v>171.12</v>
      </c>
      <c r="N236" s="49">
        <v>64.17</v>
      </c>
      <c r="O236" s="49">
        <v>204.84</v>
      </c>
      <c r="P236" s="49">
        <v>128</v>
      </c>
      <c r="Q236" s="49">
        <v>131.178</v>
      </c>
      <c r="R236" s="49">
        <v>91.9</v>
      </c>
      <c r="S236" s="49">
        <v>75.725400000000008</v>
      </c>
    </row>
    <row r="237" spans="2:19">
      <c r="B237" s="2" t="s">
        <v>88</v>
      </c>
      <c r="H237" s="2" t="s">
        <v>71</v>
      </c>
      <c r="L237" s="49">
        <v>255</v>
      </c>
      <c r="M237" s="49">
        <v>171.12</v>
      </c>
      <c r="N237" s="49">
        <v>64.17</v>
      </c>
      <c r="O237" s="49">
        <v>204.84</v>
      </c>
      <c r="P237" s="49">
        <v>136</v>
      </c>
      <c r="Q237" s="49">
        <v>131.178</v>
      </c>
      <c r="R237" s="49">
        <v>91.9</v>
      </c>
      <c r="S237" s="49">
        <v>77.299200000000013</v>
      </c>
    </row>
    <row r="238" spans="2:19">
      <c r="B238" s="2" t="s">
        <v>89</v>
      </c>
      <c r="H238" s="2" t="s">
        <v>71</v>
      </c>
      <c r="L238" s="49">
        <v>255</v>
      </c>
      <c r="M238" s="49">
        <v>225.48000000000002</v>
      </c>
      <c r="N238" s="49">
        <v>74.239999999999995</v>
      </c>
      <c r="O238" s="49">
        <v>245.04000000000002</v>
      </c>
      <c r="P238" s="49">
        <v>149</v>
      </c>
      <c r="Q238" s="49">
        <v>131.178</v>
      </c>
      <c r="R238" s="49">
        <v>91.9</v>
      </c>
      <c r="S238" s="49">
        <v>79.348800000000011</v>
      </c>
    </row>
    <row r="239" spans="2:19">
      <c r="B239" s="2" t="s">
        <v>90</v>
      </c>
      <c r="H239" s="2" t="s">
        <v>71</v>
      </c>
      <c r="L239" s="49">
        <v>255</v>
      </c>
      <c r="M239" s="49">
        <v>225.48000000000002</v>
      </c>
      <c r="N239" s="49">
        <v>74.239999999999995</v>
      </c>
      <c r="O239" s="49">
        <v>245.04000000000002</v>
      </c>
      <c r="P239" s="49">
        <v>151</v>
      </c>
      <c r="Q239" s="49">
        <v>131.178</v>
      </c>
      <c r="R239" s="49">
        <v>91.9</v>
      </c>
      <c r="S239" s="49">
        <v>85.460999999999999</v>
      </c>
    </row>
    <row r="240" spans="2:19">
      <c r="B240" s="2" t="s">
        <v>91</v>
      </c>
      <c r="H240" s="2" t="s">
        <v>71</v>
      </c>
      <c r="L240" s="49">
        <v>255</v>
      </c>
      <c r="M240" s="49">
        <v>225.48000000000002</v>
      </c>
      <c r="N240" s="49">
        <v>75.38</v>
      </c>
      <c r="O240" s="49">
        <v>245.04000000000002</v>
      </c>
      <c r="P240" s="49">
        <v>151</v>
      </c>
      <c r="Q240" s="49">
        <v>131.178</v>
      </c>
      <c r="R240" s="49">
        <v>91.9</v>
      </c>
      <c r="S240" s="49">
        <v>85.460999999999999</v>
      </c>
    </row>
    <row r="241" spans="2:26">
      <c r="B241" s="2" t="s">
        <v>92</v>
      </c>
      <c r="H241" s="2" t="s">
        <v>71</v>
      </c>
      <c r="L241" s="49"/>
      <c r="M241" s="49">
        <v>225.48000000000002</v>
      </c>
      <c r="N241" s="49">
        <v>75.38</v>
      </c>
      <c r="O241" s="49">
        <v>245.04000000000002</v>
      </c>
      <c r="P241" s="49">
        <v>151</v>
      </c>
      <c r="Q241" s="49">
        <v>131.178</v>
      </c>
      <c r="R241" s="49">
        <v>91.9</v>
      </c>
      <c r="S241" s="49">
        <v>85.460999999999999</v>
      </c>
    </row>
    <row r="242" spans="2:26">
      <c r="B242" s="2" t="s">
        <v>93</v>
      </c>
      <c r="H242" s="2" t="s">
        <v>71</v>
      </c>
      <c r="L242" s="49"/>
      <c r="M242" s="49">
        <v>225.48000000000002</v>
      </c>
      <c r="N242" s="49">
        <v>79.680000000000007</v>
      </c>
      <c r="O242" s="49">
        <v>245.04000000000002</v>
      </c>
      <c r="P242" s="49">
        <v>151</v>
      </c>
      <c r="Q242" s="49">
        <v>131.178</v>
      </c>
      <c r="R242" s="49">
        <v>91.9</v>
      </c>
      <c r="S242" s="49">
        <v>85.460999999999999</v>
      </c>
    </row>
    <row r="243" spans="2:26">
      <c r="L243" s="50"/>
      <c r="M243" s="50"/>
      <c r="N243" s="50"/>
      <c r="O243" s="50"/>
      <c r="P243" s="50"/>
      <c r="Q243" s="50"/>
      <c r="R243" s="50"/>
      <c r="S243" s="50"/>
    </row>
    <row r="244" spans="2:26">
      <c r="L244" s="27"/>
      <c r="M244" s="27"/>
      <c r="N244" s="27"/>
      <c r="O244" s="27"/>
      <c r="P244" s="27"/>
      <c r="Q244" s="27"/>
      <c r="R244" s="27"/>
      <c r="S244" s="27"/>
    </row>
    <row r="245" spans="2:26">
      <c r="L245" s="27"/>
      <c r="M245" s="27"/>
      <c r="N245" s="27"/>
      <c r="O245" s="27"/>
      <c r="P245" s="27"/>
      <c r="Q245" s="27"/>
      <c r="R245" s="27"/>
      <c r="S245" s="27"/>
    </row>
    <row r="246" spans="2:26" s="5" customFormat="1" ht="12.75">
      <c r="B246" s="5" t="s">
        <v>102</v>
      </c>
      <c r="D246" s="5" t="s">
        <v>21</v>
      </c>
      <c r="H246" s="5" t="s">
        <v>0</v>
      </c>
      <c r="J246" s="13" t="s">
        <v>6</v>
      </c>
      <c r="K246" s="13"/>
      <c r="L246" s="51" t="s">
        <v>1</v>
      </c>
      <c r="M246" s="51" t="s">
        <v>225</v>
      </c>
      <c r="N246" s="51" t="s">
        <v>51</v>
      </c>
      <c r="O246" s="51" t="s">
        <v>2</v>
      </c>
      <c r="P246" s="51" t="s">
        <v>3</v>
      </c>
      <c r="Q246" s="51" t="s">
        <v>4</v>
      </c>
      <c r="R246" s="51" t="s">
        <v>5</v>
      </c>
      <c r="S246" s="51" t="s">
        <v>22</v>
      </c>
      <c r="T246" s="13"/>
      <c r="U246" s="13"/>
      <c r="V246" s="13"/>
      <c r="W246" s="13"/>
      <c r="X246" s="13"/>
      <c r="Y246" s="13"/>
      <c r="Z246" s="13"/>
    </row>
    <row r="247" spans="2:26">
      <c r="L247" s="27"/>
      <c r="M247" s="27"/>
      <c r="N247" s="27"/>
      <c r="O247" s="27"/>
      <c r="P247" s="27"/>
      <c r="Q247" s="27"/>
      <c r="R247" s="27"/>
      <c r="S247" s="27"/>
    </row>
    <row r="248" spans="2:26">
      <c r="B248" s="9" t="s">
        <v>94</v>
      </c>
      <c r="L248" s="27"/>
      <c r="M248" s="27"/>
      <c r="N248" s="27"/>
      <c r="O248" s="27"/>
      <c r="P248" s="27"/>
      <c r="Q248" s="27"/>
      <c r="R248" s="27"/>
      <c r="S248" s="27"/>
    </row>
    <row r="249" spans="2:26">
      <c r="B249" s="9"/>
      <c r="L249" s="27"/>
      <c r="M249" s="27"/>
      <c r="N249" s="27"/>
      <c r="O249" s="27"/>
      <c r="P249" s="27"/>
      <c r="Q249" s="27"/>
      <c r="R249" s="27"/>
      <c r="S249" s="27"/>
    </row>
    <row r="250" spans="2:26">
      <c r="B250" s="17" t="s">
        <v>75</v>
      </c>
      <c r="J250" s="2"/>
      <c r="K250" s="2"/>
      <c r="L250" s="53"/>
      <c r="M250" s="53"/>
      <c r="N250" s="53"/>
      <c r="O250" s="53"/>
      <c r="P250" s="53"/>
      <c r="Q250" s="53"/>
      <c r="R250" s="53"/>
      <c r="S250" s="53"/>
    </row>
    <row r="251" spans="2:26">
      <c r="B251" s="105" t="s">
        <v>76</v>
      </c>
      <c r="H251" s="2" t="s">
        <v>71</v>
      </c>
      <c r="L251" s="49">
        <v>632.4</v>
      </c>
      <c r="M251" s="49">
        <v>723</v>
      </c>
      <c r="N251" s="49">
        <v>601.83000000000004</v>
      </c>
      <c r="O251" s="49">
        <v>779.6</v>
      </c>
      <c r="P251" s="49">
        <v>495</v>
      </c>
      <c r="Q251" s="49">
        <v>1084.72</v>
      </c>
      <c r="R251" s="49">
        <v>838.76</v>
      </c>
      <c r="S251" s="49">
        <v>650</v>
      </c>
      <c r="U251" s="68" t="s">
        <v>218</v>
      </c>
    </row>
    <row r="252" spans="2:26">
      <c r="B252" s="105" t="s">
        <v>77</v>
      </c>
      <c r="H252" s="2" t="s">
        <v>71</v>
      </c>
      <c r="L252" s="49">
        <v>1122</v>
      </c>
      <c r="M252" s="49">
        <v>1319</v>
      </c>
      <c r="N252" s="49">
        <v>1140.3</v>
      </c>
      <c r="O252" s="49">
        <v>1556</v>
      </c>
      <c r="P252" s="49">
        <v>1160</v>
      </c>
      <c r="Q252" s="49">
        <v>2062.25</v>
      </c>
      <c r="R252" s="49">
        <v>2161.61</v>
      </c>
      <c r="S252" s="49">
        <v>1460</v>
      </c>
    </row>
    <row r="253" spans="2:26">
      <c r="B253" s="88" t="s">
        <v>78</v>
      </c>
      <c r="H253" s="2" t="s">
        <v>71</v>
      </c>
      <c r="L253" s="49">
        <v>1122</v>
      </c>
      <c r="M253" s="49">
        <v>1319</v>
      </c>
      <c r="N253" s="49">
        <v>1167.58</v>
      </c>
      <c r="O253" s="49">
        <v>1556</v>
      </c>
      <c r="P253" s="49">
        <v>1160</v>
      </c>
      <c r="Q253" s="49">
        <v>2224.4299999999998</v>
      </c>
      <c r="R253" s="49">
        <v>3009.6800000000003</v>
      </c>
      <c r="S253" s="49">
        <v>1460</v>
      </c>
    </row>
    <row r="254" spans="2:26">
      <c r="B254" s="88" t="s">
        <v>79</v>
      </c>
      <c r="H254" s="2" t="s">
        <v>71</v>
      </c>
      <c r="L254" s="49">
        <v>1530</v>
      </c>
      <c r="M254" s="49">
        <v>1677</v>
      </c>
      <c r="N254" s="49">
        <v>1604.88</v>
      </c>
      <c r="O254" s="49">
        <v>2299</v>
      </c>
      <c r="P254" s="49">
        <v>1675</v>
      </c>
      <c r="Q254" s="49">
        <v>3631.33</v>
      </c>
      <c r="R254" s="49">
        <v>3113.3</v>
      </c>
      <c r="S254" s="49">
        <v>1940</v>
      </c>
    </row>
    <row r="255" spans="2:26">
      <c r="B255" s="105"/>
      <c r="L255" s="50"/>
      <c r="M255" s="50"/>
      <c r="N255" s="50"/>
      <c r="O255" s="50"/>
      <c r="P255" s="50"/>
      <c r="Q255" s="50"/>
      <c r="R255" s="50"/>
      <c r="S255" s="50"/>
    </row>
    <row r="256" spans="2:26">
      <c r="B256" s="17" t="s">
        <v>80</v>
      </c>
      <c r="L256" s="50"/>
      <c r="M256" s="50"/>
      <c r="N256" s="50"/>
      <c r="O256" s="50"/>
      <c r="P256" s="50"/>
      <c r="Q256" s="50"/>
      <c r="R256" s="50"/>
      <c r="S256" s="50"/>
    </row>
    <row r="257" spans="2:19">
      <c r="B257" s="105" t="s">
        <v>76</v>
      </c>
      <c r="H257" s="2" t="s">
        <v>71</v>
      </c>
      <c r="L257" s="49"/>
      <c r="M257" s="49"/>
      <c r="N257" s="49"/>
      <c r="O257" s="49">
        <v>779.6</v>
      </c>
      <c r="P257" s="49"/>
      <c r="Q257" s="49"/>
      <c r="R257" s="49"/>
      <c r="S257" s="49">
        <v>650</v>
      </c>
    </row>
    <row r="258" spans="2:19">
      <c r="B258" s="105" t="s">
        <v>77</v>
      </c>
      <c r="H258" s="2" t="s">
        <v>71</v>
      </c>
      <c r="L258" s="49"/>
      <c r="M258" s="49"/>
      <c r="N258" s="49"/>
      <c r="O258" s="49">
        <v>1556</v>
      </c>
      <c r="P258" s="49"/>
      <c r="Q258" s="49"/>
      <c r="R258" s="49"/>
      <c r="S258" s="49">
        <v>1460</v>
      </c>
    </row>
    <row r="259" spans="2:19">
      <c r="B259" s="88" t="s">
        <v>78</v>
      </c>
      <c r="H259" s="2" t="s">
        <v>71</v>
      </c>
      <c r="L259" s="49"/>
      <c r="M259" s="49"/>
      <c r="N259" s="49"/>
      <c r="O259" s="49">
        <v>1556</v>
      </c>
      <c r="P259" s="49"/>
      <c r="Q259" s="49"/>
      <c r="R259" s="49"/>
      <c r="S259" s="49">
        <v>1460</v>
      </c>
    </row>
    <row r="260" spans="2:19">
      <c r="B260" s="88" t="s">
        <v>79</v>
      </c>
      <c r="H260" s="2" t="s">
        <v>71</v>
      </c>
      <c r="L260" s="49"/>
      <c r="M260" s="49"/>
      <c r="N260" s="49"/>
      <c r="O260" s="49">
        <v>2299</v>
      </c>
      <c r="P260" s="49"/>
      <c r="Q260" s="49"/>
      <c r="R260" s="49"/>
      <c r="S260" s="49">
        <v>1940</v>
      </c>
    </row>
    <row r="261" spans="2:19">
      <c r="B261" s="105"/>
      <c r="L261" s="50"/>
      <c r="M261" s="50"/>
      <c r="N261" s="50"/>
      <c r="O261" s="50"/>
      <c r="P261" s="50"/>
      <c r="Q261" s="50"/>
      <c r="R261" s="50"/>
      <c r="S261" s="50"/>
    </row>
    <row r="262" spans="2:19">
      <c r="B262" s="9"/>
      <c r="L262" s="50"/>
      <c r="M262" s="50"/>
      <c r="N262" s="50"/>
      <c r="O262" s="50"/>
      <c r="P262" s="50"/>
      <c r="Q262" s="50"/>
      <c r="R262" s="50"/>
      <c r="S262" s="50"/>
    </row>
    <row r="263" spans="2:19">
      <c r="B263" s="9"/>
      <c r="L263" s="50"/>
      <c r="M263" s="50"/>
      <c r="N263" s="50"/>
      <c r="O263" s="50"/>
      <c r="P263" s="50"/>
      <c r="Q263" s="50"/>
      <c r="R263" s="50"/>
      <c r="S263" s="50"/>
    </row>
    <row r="264" spans="2:19">
      <c r="B264" s="9" t="s">
        <v>95</v>
      </c>
      <c r="L264" s="50"/>
      <c r="M264" s="50"/>
      <c r="N264" s="50"/>
      <c r="O264" s="50"/>
      <c r="P264" s="50"/>
      <c r="Q264" s="50"/>
      <c r="R264" s="50"/>
      <c r="S264" s="50"/>
    </row>
    <row r="265" spans="2:19">
      <c r="B265" s="9"/>
      <c r="L265" s="50"/>
      <c r="M265" s="50"/>
      <c r="N265" s="50"/>
      <c r="O265" s="50"/>
      <c r="P265" s="50"/>
      <c r="Q265" s="50"/>
      <c r="R265" s="50"/>
      <c r="S265" s="50"/>
    </row>
    <row r="266" spans="2:19">
      <c r="B266" s="17" t="s">
        <v>75</v>
      </c>
      <c r="L266" s="50"/>
      <c r="M266" s="50"/>
      <c r="N266" s="50"/>
      <c r="O266" s="50"/>
      <c r="P266" s="50"/>
      <c r="Q266" s="50"/>
      <c r="R266" s="50"/>
      <c r="S266" s="50"/>
    </row>
    <row r="267" spans="2:19">
      <c r="B267" s="105" t="s">
        <v>76</v>
      </c>
      <c r="H267" s="2" t="s">
        <v>71</v>
      </c>
      <c r="L267" s="49">
        <v>18.739999999999998</v>
      </c>
      <c r="M267" s="49">
        <v>26.2</v>
      </c>
      <c r="N267" s="49">
        <v>18.04</v>
      </c>
      <c r="O267" s="49">
        <v>30.2</v>
      </c>
      <c r="P267" s="49">
        <v>13.1</v>
      </c>
      <c r="Q267" s="49">
        <v>51.14</v>
      </c>
      <c r="R267" s="49">
        <v>50.910000000000004</v>
      </c>
      <c r="S267" s="49">
        <v>23.6</v>
      </c>
    </row>
    <row r="268" spans="2:19">
      <c r="B268" s="105" t="s">
        <v>77</v>
      </c>
      <c r="H268" s="2" t="s">
        <v>71</v>
      </c>
      <c r="L268" s="49">
        <v>20.27</v>
      </c>
      <c r="M268" s="49">
        <v>27.8</v>
      </c>
      <c r="N268" s="49">
        <v>22.26</v>
      </c>
      <c r="O268" s="49">
        <v>36.1</v>
      </c>
      <c r="P268" s="49">
        <v>20.5</v>
      </c>
      <c r="Q268" s="49">
        <v>51.14</v>
      </c>
      <c r="R268" s="49">
        <v>41.650000000000006</v>
      </c>
      <c r="S268" s="49">
        <v>23.6</v>
      </c>
    </row>
    <row r="269" spans="2:19">
      <c r="B269" s="88" t="s">
        <v>78</v>
      </c>
      <c r="H269" s="2" t="s">
        <v>71</v>
      </c>
      <c r="L269" s="49">
        <v>23.18</v>
      </c>
      <c r="M269" s="49">
        <v>29.2</v>
      </c>
      <c r="N269" s="49">
        <v>22.26</v>
      </c>
      <c r="O269" s="49">
        <v>36.1</v>
      </c>
      <c r="P269" s="49">
        <v>20.5</v>
      </c>
      <c r="Q269" s="49">
        <v>51.14</v>
      </c>
      <c r="R269" s="49">
        <v>41.650000000000006</v>
      </c>
      <c r="S269" s="49">
        <v>23.6</v>
      </c>
    </row>
    <row r="270" spans="2:19">
      <c r="B270" s="88" t="s">
        <v>79</v>
      </c>
      <c r="H270" s="2" t="s">
        <v>71</v>
      </c>
      <c r="L270" s="49">
        <v>26.47</v>
      </c>
      <c r="M270" s="49">
        <v>30.4</v>
      </c>
      <c r="N270" s="49">
        <v>22.26</v>
      </c>
      <c r="O270" s="49">
        <v>36.1</v>
      </c>
      <c r="P270" s="49">
        <v>16.5</v>
      </c>
      <c r="Q270" s="49">
        <v>60.300000000000004</v>
      </c>
      <c r="R270" s="49">
        <v>41.650000000000006</v>
      </c>
      <c r="S270" s="49">
        <v>23.6</v>
      </c>
    </row>
    <row r="271" spans="2:19">
      <c r="B271" s="105"/>
      <c r="L271" s="50"/>
      <c r="M271" s="50"/>
      <c r="N271" s="50"/>
      <c r="O271" s="50"/>
      <c r="P271" s="50"/>
      <c r="Q271" s="50"/>
      <c r="R271" s="50"/>
      <c r="S271" s="50"/>
    </row>
    <row r="272" spans="2:19">
      <c r="B272" s="17" t="s">
        <v>80</v>
      </c>
      <c r="L272" s="50"/>
      <c r="M272" s="50"/>
      <c r="N272" s="50"/>
      <c r="O272" s="50"/>
      <c r="P272" s="50"/>
      <c r="Q272" s="50"/>
      <c r="R272" s="50"/>
      <c r="S272" s="50"/>
    </row>
    <row r="273" spans="2:19">
      <c r="B273" s="105" t="s">
        <v>76</v>
      </c>
      <c r="H273" s="2" t="s">
        <v>71</v>
      </c>
      <c r="L273" s="49">
        <v>18.739999999999998</v>
      </c>
      <c r="M273" s="49"/>
      <c r="N273" s="49"/>
      <c r="O273" s="49">
        <v>30.2</v>
      </c>
      <c r="P273" s="49"/>
      <c r="Q273" s="49">
        <v>51.14</v>
      </c>
      <c r="R273" s="49"/>
      <c r="S273" s="49">
        <v>23.6</v>
      </c>
    </row>
    <row r="274" spans="2:19">
      <c r="B274" s="105" t="s">
        <v>77</v>
      </c>
      <c r="H274" s="2" t="s">
        <v>71</v>
      </c>
      <c r="L274" s="49">
        <v>20.27</v>
      </c>
      <c r="M274" s="49"/>
      <c r="N274" s="49"/>
      <c r="O274" s="49">
        <v>36.1</v>
      </c>
      <c r="P274" s="49"/>
      <c r="Q274" s="49">
        <v>51.14</v>
      </c>
      <c r="R274" s="49"/>
      <c r="S274" s="49">
        <v>23.6</v>
      </c>
    </row>
    <row r="275" spans="2:19">
      <c r="B275" s="88" t="s">
        <v>78</v>
      </c>
      <c r="H275" s="2" t="s">
        <v>71</v>
      </c>
      <c r="L275" s="49">
        <v>23.18</v>
      </c>
      <c r="M275" s="49"/>
      <c r="N275" s="49"/>
      <c r="O275" s="49">
        <v>36.1</v>
      </c>
      <c r="P275" s="49"/>
      <c r="Q275" s="49">
        <v>51.14</v>
      </c>
      <c r="R275" s="49"/>
      <c r="S275" s="49">
        <v>23.6</v>
      </c>
    </row>
    <row r="276" spans="2:19">
      <c r="B276" s="88" t="s">
        <v>79</v>
      </c>
      <c r="H276" s="2" t="s">
        <v>71</v>
      </c>
      <c r="L276" s="49">
        <v>26.4</v>
      </c>
      <c r="M276" s="49"/>
      <c r="N276" s="49"/>
      <c r="O276" s="49">
        <v>36.1</v>
      </c>
      <c r="P276" s="49"/>
      <c r="Q276" s="49">
        <v>60.300000000000004</v>
      </c>
      <c r="R276" s="49"/>
      <c r="S276" s="49">
        <v>23.6</v>
      </c>
    </row>
    <row r="277" spans="2:19">
      <c r="B277" s="105"/>
      <c r="L277" s="50"/>
      <c r="M277" s="50"/>
      <c r="N277" s="50"/>
      <c r="O277" s="50"/>
      <c r="P277" s="50"/>
      <c r="Q277" s="50"/>
      <c r="R277" s="50"/>
      <c r="S277" s="50"/>
    </row>
    <row r="278" spans="2:19">
      <c r="B278" s="9"/>
      <c r="L278" s="50"/>
      <c r="M278" s="50"/>
      <c r="N278" s="50"/>
      <c r="O278" s="50"/>
      <c r="P278" s="50"/>
      <c r="Q278" s="50"/>
      <c r="R278" s="50"/>
      <c r="S278" s="50"/>
    </row>
    <row r="279" spans="2:19">
      <c r="B279" s="9"/>
      <c r="L279" s="50"/>
      <c r="M279" s="50"/>
      <c r="N279" s="50"/>
      <c r="O279" s="50"/>
      <c r="P279" s="50"/>
      <c r="Q279" s="50"/>
      <c r="R279" s="50"/>
      <c r="S279" s="50"/>
    </row>
    <row r="280" spans="2:19">
      <c r="B280" s="9" t="s">
        <v>96</v>
      </c>
      <c r="L280" s="50"/>
      <c r="M280" s="50"/>
      <c r="N280" s="50"/>
      <c r="O280" s="50"/>
      <c r="P280" s="50"/>
      <c r="Q280" s="50"/>
      <c r="R280" s="50"/>
      <c r="S280" s="50"/>
    </row>
    <row r="281" spans="2:19">
      <c r="B281" s="9"/>
      <c r="L281" s="50"/>
      <c r="M281" s="50"/>
      <c r="N281" s="50"/>
      <c r="O281" s="50"/>
      <c r="P281" s="50"/>
      <c r="Q281" s="50"/>
      <c r="R281" s="50"/>
      <c r="S281" s="50"/>
    </row>
    <row r="282" spans="2:19">
      <c r="B282" s="17" t="s">
        <v>75</v>
      </c>
      <c r="L282" s="50"/>
      <c r="M282" s="50"/>
      <c r="N282" s="50"/>
      <c r="O282" s="50"/>
      <c r="P282" s="50"/>
      <c r="Q282" s="50"/>
      <c r="R282" s="50"/>
      <c r="S282" s="50"/>
    </row>
    <row r="283" spans="2:19">
      <c r="B283" s="88" t="s">
        <v>84</v>
      </c>
      <c r="H283" s="2" t="s">
        <v>71</v>
      </c>
      <c r="L283" s="49">
        <v>3806.4</v>
      </c>
      <c r="M283" s="49">
        <v>2393</v>
      </c>
      <c r="N283" s="49">
        <v>2441.9499999999998</v>
      </c>
      <c r="O283" s="49">
        <v>2422</v>
      </c>
      <c r="P283" s="49">
        <v>1040</v>
      </c>
      <c r="Q283" s="49">
        <v>3926.46</v>
      </c>
      <c r="R283" s="49">
        <v>3285.9</v>
      </c>
      <c r="S283" s="49">
        <v>2820</v>
      </c>
    </row>
    <row r="284" spans="2:19">
      <c r="B284" s="88" t="s">
        <v>85</v>
      </c>
      <c r="H284" s="2" t="s">
        <v>71</v>
      </c>
      <c r="L284" s="49">
        <v>3806.27</v>
      </c>
      <c r="M284" s="49">
        <v>2393</v>
      </c>
      <c r="N284" s="49">
        <v>2441.9499999999998</v>
      </c>
      <c r="O284" s="49">
        <v>2422</v>
      </c>
      <c r="P284" s="49">
        <v>1320</v>
      </c>
      <c r="Q284" s="49">
        <v>3926.46</v>
      </c>
      <c r="R284" s="49">
        <v>3285.9</v>
      </c>
      <c r="S284" s="49">
        <v>2820</v>
      </c>
    </row>
    <row r="285" spans="2:19">
      <c r="B285" s="88" t="s">
        <v>86</v>
      </c>
      <c r="H285" s="2" t="s">
        <v>71</v>
      </c>
      <c r="L285" s="49">
        <v>3906.2</v>
      </c>
      <c r="M285" s="49">
        <v>2393</v>
      </c>
      <c r="N285" s="49">
        <v>3000.22</v>
      </c>
      <c r="O285" s="49">
        <v>4143</v>
      </c>
      <c r="P285" s="49">
        <v>2300</v>
      </c>
      <c r="Q285" s="49">
        <v>4124.57</v>
      </c>
      <c r="R285" s="49">
        <v>4032.09</v>
      </c>
      <c r="S285" s="49">
        <v>2900</v>
      </c>
    </row>
    <row r="286" spans="2:19">
      <c r="B286" s="88" t="s">
        <v>87</v>
      </c>
      <c r="H286" s="2" t="s">
        <v>71</v>
      </c>
      <c r="L286" s="49">
        <v>3906.2</v>
      </c>
      <c r="M286" s="49">
        <v>2393</v>
      </c>
      <c r="N286" s="49">
        <v>3000.22</v>
      </c>
      <c r="O286" s="49">
        <v>4143</v>
      </c>
      <c r="P286" s="49">
        <v>4140</v>
      </c>
      <c r="Q286" s="49">
        <v>6594.96</v>
      </c>
      <c r="R286" s="49">
        <v>4032.09</v>
      </c>
      <c r="S286" s="49">
        <v>2930</v>
      </c>
    </row>
    <row r="287" spans="2:19">
      <c r="B287" s="18" t="s">
        <v>88</v>
      </c>
      <c r="H287" s="2" t="s">
        <v>71</v>
      </c>
      <c r="L287" s="49"/>
      <c r="M287" s="49">
        <v>2871</v>
      </c>
      <c r="N287" s="49">
        <v>3000.22</v>
      </c>
      <c r="O287" s="49">
        <v>4143</v>
      </c>
      <c r="P287" s="49">
        <v>4510</v>
      </c>
      <c r="Q287" s="49">
        <v>6594.96</v>
      </c>
      <c r="R287" s="49">
        <v>4032.09</v>
      </c>
      <c r="S287" s="49">
        <v>2990</v>
      </c>
    </row>
    <row r="288" spans="2:19">
      <c r="B288" s="88" t="s">
        <v>89</v>
      </c>
      <c r="H288" s="2" t="s">
        <v>71</v>
      </c>
      <c r="L288" s="49"/>
      <c r="M288" s="49">
        <v>2871</v>
      </c>
      <c r="N288" s="49">
        <v>3503.73</v>
      </c>
      <c r="O288" s="49">
        <v>4948</v>
      </c>
      <c r="P288" s="49">
        <v>6100</v>
      </c>
      <c r="Q288" s="49"/>
      <c r="R288" s="49">
        <v>4032.09</v>
      </c>
      <c r="S288" s="49">
        <v>3070</v>
      </c>
    </row>
    <row r="289" spans="2:19">
      <c r="B289" s="88" t="s">
        <v>90</v>
      </c>
      <c r="H289" s="2" t="s">
        <v>71</v>
      </c>
      <c r="L289" s="49"/>
      <c r="M289" s="49">
        <v>3477</v>
      </c>
      <c r="N289" s="49">
        <v>3503.73</v>
      </c>
      <c r="O289" s="49">
        <v>4948</v>
      </c>
      <c r="P289" s="49">
        <v>6680</v>
      </c>
      <c r="Q289" s="49"/>
      <c r="R289" s="49">
        <v>4032.09</v>
      </c>
      <c r="S289" s="49">
        <v>3310</v>
      </c>
    </row>
    <row r="290" spans="2:19">
      <c r="B290" s="88" t="s">
        <v>91</v>
      </c>
      <c r="H290" s="2" t="s">
        <v>71</v>
      </c>
      <c r="L290" s="49"/>
      <c r="M290" s="49"/>
      <c r="N290" s="49">
        <v>3560.54</v>
      </c>
      <c r="O290" s="49">
        <v>4948</v>
      </c>
      <c r="P290" s="49">
        <v>6680</v>
      </c>
      <c r="Q290" s="49"/>
      <c r="R290" s="49">
        <v>4032.09</v>
      </c>
      <c r="S290" s="49">
        <v>3310</v>
      </c>
    </row>
    <row r="291" spans="2:19">
      <c r="B291" s="105" t="s">
        <v>92</v>
      </c>
      <c r="H291" s="2" t="s">
        <v>71</v>
      </c>
      <c r="L291" s="49"/>
      <c r="M291" s="49"/>
      <c r="N291" s="49">
        <v>3560.54</v>
      </c>
      <c r="O291" s="49">
        <v>4948</v>
      </c>
      <c r="P291" s="49">
        <v>6680</v>
      </c>
      <c r="Q291" s="49"/>
      <c r="R291" s="49">
        <v>4032.09</v>
      </c>
      <c r="S291" s="49">
        <v>3310</v>
      </c>
    </row>
    <row r="292" spans="2:19">
      <c r="B292" s="105" t="s">
        <v>93</v>
      </c>
      <c r="H292" s="2" t="s">
        <v>71</v>
      </c>
      <c r="L292" s="49"/>
      <c r="M292" s="49"/>
      <c r="N292" s="49">
        <v>3775.6</v>
      </c>
      <c r="O292" s="49">
        <v>4948</v>
      </c>
      <c r="P292" s="49">
        <v>6680</v>
      </c>
      <c r="Q292" s="49"/>
      <c r="R292" s="49">
        <v>4032.09</v>
      </c>
      <c r="S292" s="49">
        <v>3310</v>
      </c>
    </row>
    <row r="293" spans="2:19">
      <c r="B293" s="105"/>
      <c r="L293" s="50"/>
      <c r="M293" s="50"/>
      <c r="N293" s="50"/>
      <c r="O293" s="50"/>
      <c r="P293" s="50"/>
      <c r="Q293" s="50"/>
      <c r="R293" s="50"/>
      <c r="S293" s="50"/>
    </row>
    <row r="294" spans="2:19">
      <c r="B294" s="17" t="s">
        <v>80</v>
      </c>
      <c r="L294" s="50"/>
      <c r="M294" s="50"/>
      <c r="N294" s="50"/>
      <c r="O294" s="50"/>
      <c r="P294" s="50"/>
      <c r="Q294" s="50"/>
      <c r="R294" s="50"/>
      <c r="S294" s="50"/>
    </row>
    <row r="295" spans="2:19">
      <c r="B295" s="88" t="s">
        <v>84</v>
      </c>
      <c r="H295" s="2" t="s">
        <v>71</v>
      </c>
      <c r="L295" s="49">
        <v>11334.13</v>
      </c>
      <c r="M295" s="49">
        <v>7812</v>
      </c>
      <c r="N295" s="49">
        <v>2441.9499999999998</v>
      </c>
      <c r="O295" s="49">
        <v>2422</v>
      </c>
      <c r="P295" s="49">
        <v>6680</v>
      </c>
      <c r="Q295" s="49">
        <v>6594.96</v>
      </c>
      <c r="R295" s="49">
        <v>4032.09</v>
      </c>
      <c r="S295" s="49">
        <v>2820</v>
      </c>
    </row>
    <row r="296" spans="2:19">
      <c r="B296" s="88" t="s">
        <v>85</v>
      </c>
      <c r="H296" s="2" t="s">
        <v>71</v>
      </c>
      <c r="L296" s="49">
        <v>11334.13</v>
      </c>
      <c r="M296" s="49">
        <v>7812</v>
      </c>
      <c r="N296" s="49">
        <v>2441.9499999999998</v>
      </c>
      <c r="O296" s="49">
        <v>2422</v>
      </c>
      <c r="P296" s="49">
        <v>6680</v>
      </c>
      <c r="Q296" s="49">
        <v>6594.96</v>
      </c>
      <c r="R296" s="49">
        <v>4032.09</v>
      </c>
      <c r="S296" s="49">
        <v>2820</v>
      </c>
    </row>
    <row r="297" spans="2:19">
      <c r="B297" s="88" t="s">
        <v>86</v>
      </c>
      <c r="H297" s="2" t="s">
        <v>71</v>
      </c>
      <c r="L297" s="49">
        <v>11334.13</v>
      </c>
      <c r="M297" s="49">
        <v>8774</v>
      </c>
      <c r="N297" s="49">
        <v>3000.22</v>
      </c>
      <c r="O297" s="49">
        <v>4143</v>
      </c>
      <c r="P297" s="49">
        <v>6680</v>
      </c>
      <c r="Q297" s="49">
        <v>6594.96</v>
      </c>
      <c r="R297" s="49">
        <v>4032.09</v>
      </c>
      <c r="S297" s="49">
        <v>2900</v>
      </c>
    </row>
    <row r="298" spans="2:19">
      <c r="B298" s="88" t="s">
        <v>87</v>
      </c>
      <c r="H298" s="2" t="s">
        <v>71</v>
      </c>
      <c r="L298" s="49">
        <v>11334.13</v>
      </c>
      <c r="M298" s="49">
        <v>8774</v>
      </c>
      <c r="N298" s="49">
        <v>3000.22</v>
      </c>
      <c r="O298" s="49">
        <v>4143</v>
      </c>
      <c r="P298" s="49">
        <v>6680</v>
      </c>
      <c r="Q298" s="49">
        <v>6594.96</v>
      </c>
      <c r="R298" s="49">
        <v>4032.09</v>
      </c>
      <c r="S298" s="49">
        <v>2930</v>
      </c>
    </row>
    <row r="299" spans="2:19">
      <c r="B299" s="18" t="s">
        <v>88</v>
      </c>
      <c r="H299" s="2" t="s">
        <v>71</v>
      </c>
      <c r="L299" s="49">
        <v>11334.13</v>
      </c>
      <c r="M299" s="49">
        <v>8774</v>
      </c>
      <c r="N299" s="49">
        <v>3000.22</v>
      </c>
      <c r="O299" s="49">
        <v>4143</v>
      </c>
      <c r="P299" s="49">
        <v>6680</v>
      </c>
      <c r="Q299" s="49">
        <v>6594.96</v>
      </c>
      <c r="R299" s="49">
        <v>4032.09</v>
      </c>
      <c r="S299" s="49">
        <v>2990</v>
      </c>
    </row>
    <row r="300" spans="2:19">
      <c r="B300" s="88" t="s">
        <v>89</v>
      </c>
      <c r="H300" s="2" t="s">
        <v>71</v>
      </c>
      <c r="L300" s="49">
        <v>11334.13</v>
      </c>
      <c r="M300" s="49">
        <v>10549</v>
      </c>
      <c r="N300" s="49">
        <v>3503.73</v>
      </c>
      <c r="O300" s="49">
        <v>4948</v>
      </c>
      <c r="P300" s="49">
        <v>6680</v>
      </c>
      <c r="Q300" s="49">
        <v>6594.96</v>
      </c>
      <c r="R300" s="49">
        <v>4032.09</v>
      </c>
      <c r="S300" s="49">
        <v>3070</v>
      </c>
    </row>
    <row r="301" spans="2:19">
      <c r="B301" s="88" t="s">
        <v>90</v>
      </c>
      <c r="H301" s="2" t="s">
        <v>71</v>
      </c>
      <c r="L301" s="49">
        <v>11334.13</v>
      </c>
      <c r="M301" s="49">
        <v>10549</v>
      </c>
      <c r="N301" s="49">
        <v>3503.73</v>
      </c>
      <c r="O301" s="49">
        <v>4948</v>
      </c>
      <c r="P301" s="49">
        <v>6680</v>
      </c>
      <c r="Q301" s="49">
        <v>6594.96</v>
      </c>
      <c r="R301" s="49">
        <v>4032.09</v>
      </c>
      <c r="S301" s="49">
        <v>3310</v>
      </c>
    </row>
    <row r="302" spans="2:19">
      <c r="B302" s="88" t="s">
        <v>91</v>
      </c>
      <c r="H302" s="2" t="s">
        <v>71</v>
      </c>
      <c r="L302" s="49">
        <v>11334.13</v>
      </c>
      <c r="M302" s="49"/>
      <c r="N302" s="49">
        <v>3560.54</v>
      </c>
      <c r="O302" s="49">
        <v>4948</v>
      </c>
      <c r="P302" s="49">
        <v>6680</v>
      </c>
      <c r="Q302" s="49">
        <v>6594.96</v>
      </c>
      <c r="R302" s="49">
        <v>4032.09</v>
      </c>
      <c r="S302" s="49">
        <v>3310</v>
      </c>
    </row>
    <row r="303" spans="2:19">
      <c r="B303" s="105" t="s">
        <v>92</v>
      </c>
      <c r="H303" s="2" t="s">
        <v>71</v>
      </c>
      <c r="L303" s="49"/>
      <c r="M303" s="49"/>
      <c r="N303" s="49">
        <v>3560.54</v>
      </c>
      <c r="O303" s="49">
        <v>4948</v>
      </c>
      <c r="P303" s="49">
        <v>6680</v>
      </c>
      <c r="Q303" s="49">
        <v>6594.96</v>
      </c>
      <c r="R303" s="49">
        <v>4032.09</v>
      </c>
      <c r="S303" s="49">
        <v>3310</v>
      </c>
    </row>
    <row r="304" spans="2:19">
      <c r="B304" s="105" t="s">
        <v>93</v>
      </c>
      <c r="H304" s="2" t="s">
        <v>71</v>
      </c>
      <c r="L304" s="49"/>
      <c r="M304" s="49"/>
      <c r="N304" s="49">
        <v>3775.6</v>
      </c>
      <c r="O304" s="49">
        <v>4948</v>
      </c>
      <c r="P304" s="49">
        <v>6680</v>
      </c>
      <c r="Q304" s="49">
        <v>6594.96</v>
      </c>
      <c r="R304" s="49">
        <v>4032.09</v>
      </c>
      <c r="S304" s="49">
        <v>3310</v>
      </c>
    </row>
    <row r="305" spans="2:19">
      <c r="B305" s="105"/>
      <c r="L305" s="50"/>
      <c r="M305" s="50"/>
      <c r="N305" s="50"/>
      <c r="O305" s="50"/>
      <c r="P305" s="50"/>
      <c r="Q305" s="50"/>
      <c r="R305" s="50"/>
      <c r="S305" s="50"/>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5">
    <tabColor rgb="FFCCFFCC"/>
  </sheetPr>
  <dimension ref="B1:Y16"/>
  <sheetViews>
    <sheetView showGridLines="0" zoomScale="85" zoomScaleNormal="85" workbookViewId="0"/>
  </sheetViews>
  <sheetFormatPr defaultRowHeight="14.25"/>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3" width="14.7109375" style="11" customWidth="1"/>
    <col min="14" max="15" width="15.28515625" style="11" customWidth="1"/>
    <col min="16" max="18" width="14.7109375" style="11" customWidth="1"/>
    <col min="19" max="19" width="15.28515625" style="11" customWidth="1"/>
    <col min="20" max="20" width="4.7109375" style="11" customWidth="1"/>
    <col min="21" max="21" width="15.28515625" style="11" customWidth="1"/>
    <col min="22" max="22" width="5.7109375" style="102" customWidth="1"/>
    <col min="23" max="25" width="15.28515625" style="11" customWidth="1"/>
    <col min="26" max="16384" width="9.140625" style="2"/>
  </cols>
  <sheetData>
    <row r="1" spans="2:25">
      <c r="B1" s="2" t="s">
        <v>288</v>
      </c>
    </row>
    <row r="2" spans="2:25">
      <c r="B2" s="86"/>
      <c r="C2" s="86"/>
      <c r="D2" s="86"/>
      <c r="E2" s="86"/>
    </row>
    <row r="3" spans="2:25" s="8" customFormat="1" ht="18" customHeight="1">
      <c r="B3" s="7" t="s">
        <v>68</v>
      </c>
      <c r="C3" s="7"/>
      <c r="D3" s="7"/>
      <c r="E3" s="7"/>
      <c r="J3" s="12"/>
      <c r="K3" s="12"/>
      <c r="L3" s="12"/>
      <c r="M3" s="12"/>
      <c r="N3" s="12"/>
      <c r="O3" s="12"/>
      <c r="P3" s="12"/>
      <c r="Q3" s="12"/>
      <c r="R3" s="12"/>
      <c r="S3" s="12"/>
      <c r="T3" s="12"/>
      <c r="U3" s="12"/>
      <c r="V3" s="12"/>
      <c r="W3" s="12"/>
      <c r="X3" s="12"/>
      <c r="Y3" s="12"/>
    </row>
    <row r="5" spans="2:25">
      <c r="B5" s="2" t="s">
        <v>281</v>
      </c>
    </row>
    <row r="7" spans="2:25" s="5" customFormat="1" ht="12.75">
      <c r="H7" s="5" t="s">
        <v>0</v>
      </c>
      <c r="J7" s="13" t="s">
        <v>6</v>
      </c>
      <c r="K7" s="13"/>
      <c r="L7" s="13" t="s">
        <v>1</v>
      </c>
      <c r="M7" s="13" t="s">
        <v>225</v>
      </c>
      <c r="N7" s="13" t="s">
        <v>184</v>
      </c>
      <c r="O7" s="13" t="s">
        <v>2</v>
      </c>
      <c r="P7" s="13" t="s">
        <v>3</v>
      </c>
      <c r="Q7" s="13" t="s">
        <v>4</v>
      </c>
      <c r="R7" s="13" t="s">
        <v>5</v>
      </c>
      <c r="S7" s="13" t="s">
        <v>64</v>
      </c>
      <c r="T7" s="13"/>
      <c r="U7" s="13"/>
      <c r="V7" s="13"/>
      <c r="W7" s="13"/>
      <c r="X7" s="13"/>
      <c r="Y7" s="13"/>
    </row>
    <row r="9" spans="2:25" s="5" customFormat="1" ht="12.75">
      <c r="B9" s="5" t="s">
        <v>282</v>
      </c>
      <c r="H9" s="5" t="s">
        <v>0</v>
      </c>
      <c r="J9" s="13" t="s">
        <v>6</v>
      </c>
      <c r="K9" s="13"/>
      <c r="L9" s="13" t="s">
        <v>1</v>
      </c>
      <c r="M9" s="13" t="s">
        <v>225</v>
      </c>
      <c r="N9" s="13" t="s">
        <v>184</v>
      </c>
      <c r="O9" s="13" t="s">
        <v>2</v>
      </c>
      <c r="P9" s="13" t="s">
        <v>3</v>
      </c>
      <c r="Q9" s="13" t="s">
        <v>4</v>
      </c>
      <c r="R9" s="13" t="s">
        <v>5</v>
      </c>
      <c r="S9" s="13" t="s">
        <v>64</v>
      </c>
      <c r="T9" s="13"/>
      <c r="U9" s="13"/>
      <c r="V9" s="13"/>
      <c r="W9" s="13"/>
      <c r="X9" s="13"/>
      <c r="Y9" s="13"/>
    </row>
    <row r="10" spans="2:25">
      <c r="W10" s="75"/>
      <c r="X10" s="75"/>
      <c r="Y10" s="75"/>
    </row>
    <row r="11" spans="2:25">
      <c r="B11" s="2" t="s">
        <v>54</v>
      </c>
      <c r="H11" s="2" t="s">
        <v>50</v>
      </c>
      <c r="J11" s="4">
        <f>SUM(L11:S11)</f>
        <v>15</v>
      </c>
      <c r="L11" s="31"/>
      <c r="M11" s="79">
        <v>4</v>
      </c>
      <c r="N11" s="79">
        <v>3</v>
      </c>
      <c r="O11" s="79">
        <v>0</v>
      </c>
      <c r="P11" s="31"/>
      <c r="Q11" s="31"/>
      <c r="R11" s="31"/>
      <c r="S11" s="79">
        <v>8</v>
      </c>
      <c r="U11" s="11" t="s">
        <v>286</v>
      </c>
    </row>
    <row r="12" spans="2:25">
      <c r="B12" s="2" t="s">
        <v>55</v>
      </c>
      <c r="H12" s="2" t="s">
        <v>50</v>
      </c>
      <c r="J12" s="4">
        <f>SUM(L12:S12)</f>
        <v>470226.93102353066</v>
      </c>
      <c r="L12" s="31"/>
      <c r="M12" s="109">
        <v>72988.6804898298</v>
      </c>
      <c r="N12" s="109">
        <v>44690.66666687528</v>
      </c>
      <c r="O12" s="79">
        <v>0</v>
      </c>
      <c r="P12" s="31"/>
      <c r="Q12" s="31"/>
      <c r="R12" s="31"/>
      <c r="S12" s="109">
        <v>352547.58386682562</v>
      </c>
    </row>
    <row r="14" spans="2:25">
      <c r="B14" s="2" t="s">
        <v>283</v>
      </c>
      <c r="H14" s="2" t="s">
        <v>50</v>
      </c>
      <c r="J14" s="4">
        <f>SUM(L14:S14)</f>
        <v>17</v>
      </c>
      <c r="L14" s="31"/>
      <c r="M14" s="79">
        <v>4</v>
      </c>
      <c r="N14" s="79">
        <v>4</v>
      </c>
      <c r="O14" s="79">
        <v>1</v>
      </c>
      <c r="P14" s="31"/>
      <c r="Q14" s="31"/>
      <c r="R14" s="31"/>
      <c r="S14" s="79">
        <v>8</v>
      </c>
    </row>
    <row r="16" spans="2:25">
      <c r="B16" s="2" t="s">
        <v>284</v>
      </c>
      <c r="H16" s="2" t="s">
        <v>50</v>
      </c>
      <c r="J16" s="4">
        <f>SUM(L16:S16)</f>
        <v>0</v>
      </c>
      <c r="L16" s="31"/>
      <c r="M16" s="79">
        <v>0</v>
      </c>
      <c r="N16" s="79">
        <v>0</v>
      </c>
      <c r="O16" s="79">
        <v>0</v>
      </c>
      <c r="P16" s="31"/>
      <c r="Q16" s="31"/>
      <c r="R16" s="31"/>
      <c r="S16" s="79">
        <v>0</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
  <sheetViews>
    <sheetView showGridLines="0" zoomScale="85" zoomScaleNormal="85" workbookViewId="0"/>
  </sheetViews>
  <sheetFormatPr defaultRowHeight="14.25"/>
  <cols>
    <col min="1" max="16384" width="9.140625" style="99"/>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7">
    <tabColor rgb="FFFFFFCC"/>
  </sheetPr>
  <dimension ref="B1:W211"/>
  <sheetViews>
    <sheetView showGridLines="0" zoomScale="85" zoomScaleNormal="85" workbookViewId="0"/>
  </sheetViews>
  <sheetFormatPr defaultRowHeight="12.75"/>
  <cols>
    <col min="1" max="1" width="2.7109375" style="2" customWidth="1"/>
    <col min="2" max="2" width="56.14062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11" customWidth="1"/>
    <col min="11" max="11" width="3.28515625" style="11" customWidth="1"/>
    <col min="12" max="13" width="14.7109375" style="11" customWidth="1"/>
    <col min="14" max="15" width="15.28515625" style="11" customWidth="1"/>
    <col min="16" max="18" width="14.7109375" style="11" customWidth="1"/>
    <col min="19" max="19" width="13" style="11" customWidth="1"/>
    <col min="20" max="20" width="4.7109375" style="11" customWidth="1"/>
    <col min="21" max="21" width="15.28515625" style="11" customWidth="1"/>
    <col min="22" max="16384" width="9.140625" style="2"/>
  </cols>
  <sheetData>
    <row r="1" spans="2:21">
      <c r="B1" s="2" t="s">
        <v>288</v>
      </c>
    </row>
    <row r="2" spans="2:21" ht="14.25">
      <c r="B2" s="86"/>
      <c r="C2" s="86"/>
      <c r="D2" s="86"/>
      <c r="E2" s="86"/>
    </row>
    <row r="3" spans="2:21" s="8" customFormat="1" ht="18" customHeight="1">
      <c r="B3" s="7" t="s">
        <v>261</v>
      </c>
      <c r="C3" s="7"/>
      <c r="D3" s="7"/>
      <c r="E3" s="7"/>
      <c r="J3" s="12"/>
      <c r="K3" s="12"/>
      <c r="L3" s="12"/>
      <c r="M3" s="12"/>
      <c r="N3" s="12"/>
      <c r="O3" s="12"/>
      <c r="P3" s="12"/>
      <c r="Q3" s="12"/>
      <c r="R3" s="12"/>
      <c r="S3" s="12"/>
      <c r="T3" s="12"/>
      <c r="U3" s="12"/>
    </row>
    <row r="5" spans="2:21">
      <c r="B5" s="2" t="s">
        <v>262</v>
      </c>
    </row>
    <row r="7" spans="2:21" s="5" customFormat="1">
      <c r="D7" s="5" t="s">
        <v>21</v>
      </c>
      <c r="H7" s="5" t="s">
        <v>0</v>
      </c>
      <c r="J7" s="13" t="s">
        <v>6</v>
      </c>
      <c r="K7" s="13"/>
      <c r="L7" s="13" t="s">
        <v>1</v>
      </c>
      <c r="M7" s="13" t="s">
        <v>225</v>
      </c>
      <c r="N7" s="13" t="s">
        <v>23</v>
      </c>
      <c r="O7" s="13" t="s">
        <v>24</v>
      </c>
      <c r="P7" s="13" t="s">
        <v>3</v>
      </c>
      <c r="Q7" s="13" t="s">
        <v>4</v>
      </c>
      <c r="R7" s="13" t="s">
        <v>5</v>
      </c>
      <c r="S7" s="13" t="s">
        <v>22</v>
      </c>
      <c r="T7" s="13"/>
      <c r="U7" s="13"/>
    </row>
    <row r="9" spans="2:21" s="5" customFormat="1">
      <c r="B9" s="5" t="s">
        <v>260</v>
      </c>
      <c r="D9" s="5" t="s">
        <v>21</v>
      </c>
      <c r="H9" s="5" t="s">
        <v>0</v>
      </c>
      <c r="J9" s="13" t="s">
        <v>6</v>
      </c>
      <c r="K9" s="13"/>
      <c r="L9" s="13" t="s">
        <v>1</v>
      </c>
      <c r="M9" s="13" t="s">
        <v>225</v>
      </c>
      <c r="N9" s="13" t="s">
        <v>23</v>
      </c>
      <c r="O9" s="13" t="s">
        <v>24</v>
      </c>
      <c r="P9" s="13" t="s">
        <v>3</v>
      </c>
      <c r="Q9" s="13" t="s">
        <v>4</v>
      </c>
      <c r="R9" s="13" t="s">
        <v>5</v>
      </c>
      <c r="S9" s="13" t="s">
        <v>22</v>
      </c>
      <c r="T9" s="13"/>
      <c r="U9" s="13"/>
    </row>
    <row r="11" spans="2:21">
      <c r="B11" s="10" t="s">
        <v>63</v>
      </c>
    </row>
    <row r="13" spans="2:21">
      <c r="B13" s="10" t="s">
        <v>253</v>
      </c>
    </row>
    <row r="14" spans="2:21">
      <c r="B14" s="10"/>
      <c r="U14" s="2"/>
    </row>
    <row r="15" spans="2:21">
      <c r="B15" s="2" t="s">
        <v>32</v>
      </c>
      <c r="H15" s="2" t="s">
        <v>50</v>
      </c>
      <c r="J15" s="4">
        <f t="shared" ref="J15:J20" si="0">SUM(L15:S15)</f>
        <v>645335.48480519932</v>
      </c>
      <c r="L15" s="16">
        <f>'Import Volumes TD'!L17</f>
        <v>4706.0769230769229</v>
      </c>
      <c r="M15" s="16">
        <f>'Import Volumes TD'!M17</f>
        <v>11524.25</v>
      </c>
      <c r="N15" s="16">
        <f>'Import Volumes TD'!N17</f>
        <v>128937.73537808127</v>
      </c>
      <c r="O15" s="16">
        <f>'Import Volumes TD'!O17</f>
        <v>226746.69763581268</v>
      </c>
      <c r="P15" s="16">
        <f>'Import Volumes TD'!P17</f>
        <v>4431.2</v>
      </c>
      <c r="Q15" s="16">
        <f>'Import Volumes TD'!Q17</f>
        <v>239929.89778149559</v>
      </c>
      <c r="R15" s="16">
        <f>'Import Volumes TD'!R17</f>
        <v>3557.627086732773</v>
      </c>
      <c r="S15" s="16">
        <f>'Import Volumes TD'!S17</f>
        <v>25502</v>
      </c>
      <c r="U15" s="2"/>
    </row>
    <row r="16" spans="2:21">
      <c r="B16" s="2" t="s">
        <v>33</v>
      </c>
      <c r="H16" s="2" t="s">
        <v>50</v>
      </c>
      <c r="J16" s="4">
        <f t="shared" si="0"/>
        <v>5958451.9827040853</v>
      </c>
      <c r="L16" s="16">
        <f>'Import Volumes TD'!L18</f>
        <v>119731.46153846153</v>
      </c>
      <c r="M16" s="16">
        <f>'Import Volumes TD'!M18</f>
        <v>166635.33333333334</v>
      </c>
      <c r="N16" s="16">
        <f>'Import Volumes TD'!N18</f>
        <v>1767977.9133737893</v>
      </c>
      <c r="O16" s="16">
        <f>'Import Volumes TD'!O18</f>
        <v>1875559.6630083306</v>
      </c>
      <c r="P16" s="16">
        <f>'Import Volumes TD'!P18</f>
        <v>89459.6</v>
      </c>
      <c r="Q16" s="16">
        <f>'Import Volumes TD'!Q18</f>
        <v>1555811.7362042542</v>
      </c>
      <c r="R16" s="16">
        <f>'Import Volumes TD'!R18</f>
        <v>44272.275245916433</v>
      </c>
      <c r="S16" s="16">
        <f>'Import Volumes TD'!S18</f>
        <v>339004</v>
      </c>
      <c r="U16" s="2"/>
    </row>
    <row r="17" spans="2:21">
      <c r="B17" s="2" t="s">
        <v>34</v>
      </c>
      <c r="H17" s="2" t="s">
        <v>50</v>
      </c>
      <c r="J17" s="4">
        <f t="shared" si="0"/>
        <v>267499.46984195517</v>
      </c>
      <c r="L17" s="16">
        <f>'Import Volumes TD'!L19</f>
        <v>9831.3846153846152</v>
      </c>
      <c r="M17" s="16">
        <f>'Import Volumes TD'!M19</f>
        <v>4721.75</v>
      </c>
      <c r="N17" s="16">
        <f>'Import Volumes TD'!N19</f>
        <v>91078.148063461005</v>
      </c>
      <c r="O17" s="16">
        <f>'Import Volumes TD'!O19</f>
        <v>84223.546807119419</v>
      </c>
      <c r="P17" s="16">
        <f>'Import Volumes TD'!P19</f>
        <v>5656.4</v>
      </c>
      <c r="Q17" s="16">
        <f>'Import Volumes TD'!Q19</f>
        <v>52316.439847584108</v>
      </c>
      <c r="R17" s="16">
        <f>'Import Volumes TD'!R19</f>
        <v>1679.8005084060314</v>
      </c>
      <c r="S17" s="16">
        <f>'Import Volumes TD'!S19</f>
        <v>17992</v>
      </c>
      <c r="U17" s="2"/>
    </row>
    <row r="18" spans="2:21">
      <c r="B18" s="2" t="s">
        <v>35</v>
      </c>
      <c r="H18" s="2" t="s">
        <v>50</v>
      </c>
      <c r="J18" s="4">
        <f t="shared" si="0"/>
        <v>27116.823607593011</v>
      </c>
      <c r="L18" s="16">
        <f>'Import Volumes TD'!L20</f>
        <v>5.4615384615384617</v>
      </c>
      <c r="M18" s="16">
        <f>'Import Volumes TD'!M20</f>
        <v>39.833333333333336</v>
      </c>
      <c r="N18" s="16">
        <f>'Import Volumes TD'!N20</f>
        <v>5057.2961147389278</v>
      </c>
      <c r="O18" s="16">
        <f>'Import Volumes TD'!O20</f>
        <v>10688.651921390165</v>
      </c>
      <c r="P18" s="16">
        <f>'Import Volumes TD'!P20</f>
        <v>659</v>
      </c>
      <c r="Q18" s="16">
        <f>'Import Volumes TD'!Q20</f>
        <v>7824.666666666667</v>
      </c>
      <c r="R18" s="16">
        <f>'Import Volumes TD'!R20</f>
        <v>427.91403300237721</v>
      </c>
      <c r="S18" s="16">
        <f>'Import Volumes TD'!S20</f>
        <v>2414</v>
      </c>
      <c r="U18" s="2"/>
    </row>
    <row r="19" spans="2:21">
      <c r="B19" s="2" t="s">
        <v>36</v>
      </c>
      <c r="H19" s="2" t="s">
        <v>50</v>
      </c>
      <c r="J19" s="4">
        <f t="shared" si="0"/>
        <v>77609.274799681094</v>
      </c>
      <c r="L19" s="16">
        <f>'Import Volumes TD'!L21</f>
        <v>2262.0769230769229</v>
      </c>
      <c r="M19" s="16">
        <f>'Import Volumes TD'!M21</f>
        <v>2716.5833333333335</v>
      </c>
      <c r="N19" s="16">
        <f>'Import Volumes TD'!N21</f>
        <v>27323.848373488549</v>
      </c>
      <c r="O19" s="16">
        <f>'Import Volumes TD'!O21</f>
        <v>22043.070050282378</v>
      </c>
      <c r="P19" s="16">
        <f>'Import Volumes TD'!P21</f>
        <v>1087.5999999999999</v>
      </c>
      <c r="Q19" s="16">
        <f>'Import Volumes TD'!Q21</f>
        <v>16067.083333333334</v>
      </c>
      <c r="R19" s="16">
        <f>'Import Volumes TD'!R21</f>
        <v>408.0127861665855</v>
      </c>
      <c r="S19" s="16">
        <f>'Import Volumes TD'!S21</f>
        <v>5701</v>
      </c>
      <c r="U19" s="2"/>
    </row>
    <row r="20" spans="2:21">
      <c r="B20" s="2" t="s">
        <v>37</v>
      </c>
      <c r="H20" s="2" t="s">
        <v>50</v>
      </c>
      <c r="J20" s="4">
        <f t="shared" si="0"/>
        <v>28073.773905619753</v>
      </c>
      <c r="L20" s="16">
        <f>'Import Volumes TD'!L22</f>
        <v>712.53846153846155</v>
      </c>
      <c r="M20" s="16">
        <f>'Import Volumes TD'!M22</f>
        <v>675.58333333333337</v>
      </c>
      <c r="N20" s="16">
        <f>'Import Volumes TD'!N22</f>
        <v>8462.8841155718292</v>
      </c>
      <c r="O20" s="16">
        <f>'Import Volumes TD'!O22</f>
        <v>8824.0870913819799</v>
      </c>
      <c r="P20" s="16">
        <f>'Import Volumes TD'!P22</f>
        <v>403.2</v>
      </c>
      <c r="Q20" s="16">
        <f>'Import Volumes TD'!Q22</f>
        <v>6768.833333333333</v>
      </c>
      <c r="R20" s="16">
        <f>'Import Volumes TD'!R22</f>
        <v>289.64757046081792</v>
      </c>
      <c r="S20" s="16">
        <f>'Import Volumes TD'!S22</f>
        <v>1937</v>
      </c>
      <c r="U20" s="2"/>
    </row>
    <row r="21" spans="2:21">
      <c r="U21" s="2"/>
    </row>
    <row r="22" spans="2:21">
      <c r="B22" s="10" t="s">
        <v>249</v>
      </c>
      <c r="U22" s="2"/>
    </row>
    <row r="23" spans="2:21">
      <c r="U23" s="2"/>
    </row>
    <row r="24" spans="2:21">
      <c r="B24" s="2" t="s">
        <v>32</v>
      </c>
      <c r="H24" s="2" t="s">
        <v>50</v>
      </c>
      <c r="J24" s="4">
        <f t="shared" ref="J24:J29" si="1">SUM(L24:S24)</f>
        <v>270</v>
      </c>
      <c r="L24" s="79">
        <v>0</v>
      </c>
      <c r="M24" s="79">
        <v>8</v>
      </c>
      <c r="N24" s="79">
        <v>19</v>
      </c>
      <c r="O24" s="79">
        <v>144</v>
      </c>
      <c r="P24" s="79">
        <v>1</v>
      </c>
      <c r="Q24" s="79">
        <v>68</v>
      </c>
      <c r="R24" s="79">
        <v>0</v>
      </c>
      <c r="S24" s="79">
        <v>30</v>
      </c>
      <c r="U24" s="2"/>
    </row>
    <row r="25" spans="2:21">
      <c r="B25" s="2" t="s">
        <v>33</v>
      </c>
      <c r="H25" s="2" t="s">
        <v>50</v>
      </c>
      <c r="J25" s="4">
        <f t="shared" si="1"/>
        <v>3691</v>
      </c>
      <c r="L25" s="79">
        <v>0</v>
      </c>
      <c r="M25" s="79">
        <v>32</v>
      </c>
      <c r="N25" s="79">
        <v>600</v>
      </c>
      <c r="O25" s="79">
        <v>1428</v>
      </c>
      <c r="P25" s="79">
        <v>23</v>
      </c>
      <c r="Q25" s="79">
        <v>1030</v>
      </c>
      <c r="R25" s="79">
        <v>32</v>
      </c>
      <c r="S25" s="79">
        <v>546</v>
      </c>
      <c r="U25" s="2"/>
    </row>
    <row r="26" spans="2:21">
      <c r="B26" s="2" t="s">
        <v>34</v>
      </c>
      <c r="H26" s="2" t="s">
        <v>50</v>
      </c>
      <c r="J26" s="4">
        <f t="shared" si="1"/>
        <v>3131</v>
      </c>
      <c r="L26" s="79">
        <v>26</v>
      </c>
      <c r="M26" s="79">
        <v>22</v>
      </c>
      <c r="N26" s="79">
        <v>486</v>
      </c>
      <c r="O26" s="79">
        <v>1118</v>
      </c>
      <c r="P26" s="79">
        <v>39</v>
      </c>
      <c r="Q26" s="79">
        <v>1175</v>
      </c>
      <c r="R26" s="79">
        <v>0</v>
      </c>
      <c r="S26" s="79">
        <v>265</v>
      </c>
    </row>
    <row r="27" spans="2:21">
      <c r="B27" s="2" t="s">
        <v>35</v>
      </c>
      <c r="H27" s="2" t="s">
        <v>50</v>
      </c>
      <c r="J27" s="4">
        <f t="shared" si="1"/>
        <v>-491</v>
      </c>
      <c r="L27" s="79">
        <v>14</v>
      </c>
      <c r="M27" s="79">
        <v>14</v>
      </c>
      <c r="N27" s="79">
        <v>-5</v>
      </c>
      <c r="O27" s="79">
        <v>-304</v>
      </c>
      <c r="P27" s="79">
        <v>5</v>
      </c>
      <c r="Q27" s="79">
        <v>-92</v>
      </c>
      <c r="R27" s="79">
        <v>-26</v>
      </c>
      <c r="S27" s="79">
        <v>-97</v>
      </c>
    </row>
    <row r="28" spans="2:21">
      <c r="B28" s="2" t="s">
        <v>36</v>
      </c>
      <c r="H28" s="2" t="s">
        <v>50</v>
      </c>
      <c r="J28" s="4">
        <f t="shared" si="1"/>
        <v>-5181</v>
      </c>
      <c r="L28" s="79">
        <v>-40</v>
      </c>
      <c r="M28" s="79">
        <v>-65</v>
      </c>
      <c r="N28" s="79">
        <v>-1080</v>
      </c>
      <c r="O28" s="79">
        <v>-1749</v>
      </c>
      <c r="P28" s="79">
        <v>-44</v>
      </c>
      <c r="Q28" s="79">
        <v>-1624</v>
      </c>
      <c r="R28" s="79">
        <v>-5</v>
      </c>
      <c r="S28" s="79">
        <v>-574</v>
      </c>
    </row>
    <row r="29" spans="2:21">
      <c r="B29" s="2" t="s">
        <v>37</v>
      </c>
      <c r="H29" s="2" t="s">
        <v>50</v>
      </c>
      <c r="J29" s="4">
        <f t="shared" si="1"/>
        <v>-1420</v>
      </c>
      <c r="L29" s="79">
        <v>0</v>
      </c>
      <c r="M29" s="79">
        <v>-11</v>
      </c>
      <c r="N29" s="79">
        <v>-20</v>
      </c>
      <c r="O29" s="79">
        <v>-637</v>
      </c>
      <c r="P29" s="79">
        <v>-24</v>
      </c>
      <c r="Q29" s="79">
        <v>-557</v>
      </c>
      <c r="R29" s="79">
        <v>-1</v>
      </c>
      <c r="S29" s="79">
        <v>-170</v>
      </c>
    </row>
    <row r="31" spans="2:21">
      <c r="B31" s="10" t="s">
        <v>250</v>
      </c>
    </row>
    <row r="33" spans="2:19">
      <c r="B33" s="2" t="s">
        <v>32</v>
      </c>
      <c r="H33" s="2" t="s">
        <v>50</v>
      </c>
      <c r="J33" s="4">
        <f t="shared" ref="J33:J38" si="2">SUM(L33:S33)</f>
        <v>17670</v>
      </c>
      <c r="L33" s="79">
        <v>156</v>
      </c>
      <c r="M33" s="79">
        <v>458</v>
      </c>
      <c r="N33" s="79">
        <v>3916</v>
      </c>
      <c r="O33" s="79">
        <v>5641</v>
      </c>
      <c r="P33" s="79">
        <v>160</v>
      </c>
      <c r="Q33" s="79">
        <v>6138</v>
      </c>
      <c r="R33" s="79">
        <v>149</v>
      </c>
      <c r="S33" s="79">
        <v>1052</v>
      </c>
    </row>
    <row r="34" spans="2:19">
      <c r="B34" s="2" t="s">
        <v>33</v>
      </c>
      <c r="H34" s="2" t="s">
        <v>50</v>
      </c>
      <c r="J34" s="4">
        <f t="shared" si="2"/>
        <v>819</v>
      </c>
      <c r="L34" s="79">
        <v>512</v>
      </c>
      <c r="M34" s="79">
        <v>-138</v>
      </c>
      <c r="N34" s="79">
        <v>2173</v>
      </c>
      <c r="O34" s="79">
        <v>110</v>
      </c>
      <c r="P34" s="79">
        <v>274</v>
      </c>
      <c r="Q34" s="79">
        <v>-2587</v>
      </c>
      <c r="R34" s="79">
        <v>-35</v>
      </c>
      <c r="S34" s="79">
        <v>510</v>
      </c>
    </row>
    <row r="35" spans="2:19">
      <c r="B35" s="2" t="s">
        <v>34</v>
      </c>
      <c r="H35" s="2" t="s">
        <v>50</v>
      </c>
      <c r="J35" s="4">
        <f t="shared" si="2"/>
        <v>-18489</v>
      </c>
      <c r="L35" s="79">
        <v>-668</v>
      </c>
      <c r="M35" s="79">
        <v>-320</v>
      </c>
      <c r="N35" s="79">
        <v>-6089</v>
      </c>
      <c r="O35" s="79">
        <v>-5751</v>
      </c>
      <c r="P35" s="79">
        <v>-434</v>
      </c>
      <c r="Q35" s="79">
        <v>-3551</v>
      </c>
      <c r="R35" s="79">
        <v>-114</v>
      </c>
      <c r="S35" s="79">
        <v>-1562</v>
      </c>
    </row>
    <row r="36" spans="2:19">
      <c r="B36" s="2" t="s">
        <v>35</v>
      </c>
      <c r="H36" s="2" t="s">
        <v>50</v>
      </c>
      <c r="J36" s="4">
        <f t="shared" si="2"/>
        <v>0</v>
      </c>
      <c r="L36" s="79">
        <v>0</v>
      </c>
      <c r="M36" s="79">
        <v>0</v>
      </c>
      <c r="N36" s="79">
        <v>0</v>
      </c>
      <c r="O36" s="79">
        <v>0</v>
      </c>
      <c r="P36" s="79">
        <v>0</v>
      </c>
      <c r="Q36" s="79">
        <v>0</v>
      </c>
      <c r="R36" s="79">
        <v>0</v>
      </c>
      <c r="S36" s="79">
        <v>0</v>
      </c>
    </row>
    <row r="37" spans="2:19">
      <c r="B37" s="2" t="s">
        <v>36</v>
      </c>
      <c r="H37" s="2" t="s">
        <v>50</v>
      </c>
      <c r="J37" s="4">
        <f t="shared" si="2"/>
        <v>0</v>
      </c>
      <c r="L37" s="79">
        <v>0</v>
      </c>
      <c r="M37" s="79">
        <v>0</v>
      </c>
      <c r="N37" s="79">
        <v>0</v>
      </c>
      <c r="O37" s="79">
        <v>0</v>
      </c>
      <c r="P37" s="79">
        <v>0</v>
      </c>
      <c r="Q37" s="79">
        <v>0</v>
      </c>
      <c r="R37" s="79">
        <v>0</v>
      </c>
      <c r="S37" s="79">
        <v>0</v>
      </c>
    </row>
    <row r="38" spans="2:19">
      <c r="B38" s="2" t="s">
        <v>37</v>
      </c>
      <c r="H38" s="2" t="s">
        <v>50</v>
      </c>
      <c r="J38" s="4">
        <f t="shared" si="2"/>
        <v>0</v>
      </c>
      <c r="L38" s="79">
        <v>0</v>
      </c>
      <c r="M38" s="79">
        <v>0</v>
      </c>
      <c r="N38" s="79">
        <v>0</v>
      </c>
      <c r="O38" s="79">
        <v>0</v>
      </c>
      <c r="P38" s="79">
        <v>0</v>
      </c>
      <c r="Q38" s="79">
        <v>0</v>
      </c>
      <c r="R38" s="79">
        <v>0</v>
      </c>
      <c r="S38" s="79">
        <v>0</v>
      </c>
    </row>
    <row r="40" spans="2:19">
      <c r="B40" s="10" t="s">
        <v>251</v>
      </c>
    </row>
    <row r="42" spans="2:19">
      <c r="B42" s="2" t="s">
        <v>32</v>
      </c>
      <c r="H42" s="2" t="s">
        <v>50</v>
      </c>
      <c r="J42" s="4">
        <f t="shared" ref="J42:J47" si="3">SUM(L42:S42)</f>
        <v>189</v>
      </c>
      <c r="L42" s="79">
        <v>0</v>
      </c>
      <c r="M42" s="31"/>
      <c r="N42" s="79">
        <v>187</v>
      </c>
      <c r="O42" s="79">
        <v>2</v>
      </c>
      <c r="P42" s="31"/>
      <c r="Q42" s="79">
        <v>0</v>
      </c>
      <c r="R42" s="31"/>
      <c r="S42" s="31"/>
    </row>
    <row r="43" spans="2:19">
      <c r="B43" s="2" t="s">
        <v>33</v>
      </c>
      <c r="H43" s="2" t="s">
        <v>50</v>
      </c>
      <c r="J43" s="4">
        <f t="shared" si="3"/>
        <v>177</v>
      </c>
      <c r="L43" s="79">
        <v>4</v>
      </c>
      <c r="M43" s="31"/>
      <c r="N43" s="79">
        <v>152</v>
      </c>
      <c r="O43" s="79">
        <v>21</v>
      </c>
      <c r="P43" s="31"/>
      <c r="Q43" s="79">
        <v>0</v>
      </c>
      <c r="R43" s="31"/>
      <c r="S43" s="31"/>
    </row>
    <row r="44" spans="2:19">
      <c r="B44" s="2" t="s">
        <v>34</v>
      </c>
      <c r="H44" s="2" t="s">
        <v>50</v>
      </c>
      <c r="J44" s="4">
        <f t="shared" si="3"/>
        <v>-366</v>
      </c>
      <c r="L44" s="79">
        <v>-4</v>
      </c>
      <c r="M44" s="31"/>
      <c r="N44" s="79">
        <v>-339</v>
      </c>
      <c r="O44" s="79">
        <v>-23</v>
      </c>
      <c r="P44" s="31"/>
      <c r="Q44" s="79">
        <v>0</v>
      </c>
      <c r="R44" s="31"/>
      <c r="S44" s="31"/>
    </row>
    <row r="45" spans="2:19">
      <c r="B45" s="2" t="s">
        <v>35</v>
      </c>
      <c r="H45" s="2" t="s">
        <v>50</v>
      </c>
      <c r="J45" s="4">
        <f t="shared" si="3"/>
        <v>0</v>
      </c>
      <c r="L45" s="79">
        <v>0</v>
      </c>
      <c r="M45" s="31"/>
      <c r="N45" s="79">
        <v>0</v>
      </c>
      <c r="O45" s="79">
        <v>0</v>
      </c>
      <c r="P45" s="31"/>
      <c r="Q45" s="79">
        <v>0</v>
      </c>
      <c r="R45" s="31"/>
      <c r="S45" s="31"/>
    </row>
    <row r="46" spans="2:19">
      <c r="B46" s="2" t="s">
        <v>36</v>
      </c>
      <c r="H46" s="2" t="s">
        <v>50</v>
      </c>
      <c r="J46" s="4">
        <f t="shared" si="3"/>
        <v>0</v>
      </c>
      <c r="L46" s="79">
        <v>0</v>
      </c>
      <c r="M46" s="31"/>
      <c r="N46" s="79">
        <v>0</v>
      </c>
      <c r="O46" s="79">
        <v>0</v>
      </c>
      <c r="P46" s="31"/>
      <c r="Q46" s="79">
        <v>0</v>
      </c>
      <c r="R46" s="31"/>
      <c r="S46" s="31"/>
    </row>
    <row r="47" spans="2:19">
      <c r="B47" s="2" t="s">
        <v>37</v>
      </c>
      <c r="H47" s="2" t="s">
        <v>50</v>
      </c>
      <c r="J47" s="4">
        <f t="shared" si="3"/>
        <v>0</v>
      </c>
      <c r="L47" s="79">
        <v>0</v>
      </c>
      <c r="M47" s="31"/>
      <c r="N47" s="79">
        <v>0</v>
      </c>
      <c r="O47" s="79">
        <v>0</v>
      </c>
      <c r="P47" s="31"/>
      <c r="Q47" s="79">
        <v>0</v>
      </c>
      <c r="R47" s="31"/>
      <c r="S47" s="31"/>
    </row>
    <row r="49" spans="2:21">
      <c r="B49" s="10" t="s">
        <v>252</v>
      </c>
    </row>
    <row r="51" spans="2:21">
      <c r="B51" s="2" t="s">
        <v>32</v>
      </c>
      <c r="H51" s="2" t="s">
        <v>50</v>
      </c>
      <c r="J51" s="4">
        <f t="shared" ref="J51:J56" si="4">SUM(L51:S51)</f>
        <v>663464.48480519932</v>
      </c>
      <c r="L51" s="4">
        <f>L15+L24+L33+L42</f>
        <v>4862.0769230769229</v>
      </c>
      <c r="M51" s="4">
        <f t="shared" ref="M51:S51" si="5">M15+M24+M33+M42</f>
        <v>11990.25</v>
      </c>
      <c r="N51" s="4">
        <f t="shared" si="5"/>
        <v>133059.73537808127</v>
      </c>
      <c r="O51" s="4">
        <f t="shared" si="5"/>
        <v>232533.69763581268</v>
      </c>
      <c r="P51" s="4">
        <f t="shared" si="5"/>
        <v>4592.2</v>
      </c>
      <c r="Q51" s="4">
        <f t="shared" si="5"/>
        <v>246135.89778149559</v>
      </c>
      <c r="R51" s="4">
        <f t="shared" si="5"/>
        <v>3706.627086732773</v>
      </c>
      <c r="S51" s="4">
        <f t="shared" si="5"/>
        <v>26584</v>
      </c>
    </row>
    <row r="52" spans="2:21">
      <c r="B52" s="2" t="s">
        <v>33</v>
      </c>
      <c r="H52" s="2" t="s">
        <v>50</v>
      </c>
      <c r="J52" s="4">
        <f t="shared" si="4"/>
        <v>5963138.9827040853</v>
      </c>
      <c r="L52" s="4">
        <f t="shared" ref="L52:S56" si="6">L16+L25+L34+L43</f>
        <v>120247.46153846153</v>
      </c>
      <c r="M52" s="4">
        <f t="shared" si="6"/>
        <v>166529.33333333334</v>
      </c>
      <c r="N52" s="4">
        <f t="shared" si="6"/>
        <v>1770902.9133737893</v>
      </c>
      <c r="O52" s="4">
        <f t="shared" si="6"/>
        <v>1877118.6630083306</v>
      </c>
      <c r="P52" s="4">
        <f t="shared" si="6"/>
        <v>89756.6</v>
      </c>
      <c r="Q52" s="4">
        <f t="shared" si="6"/>
        <v>1554254.7362042542</v>
      </c>
      <c r="R52" s="4">
        <f t="shared" si="6"/>
        <v>44269.275245916433</v>
      </c>
      <c r="S52" s="4">
        <f t="shared" si="6"/>
        <v>340060</v>
      </c>
    </row>
    <row r="53" spans="2:21">
      <c r="B53" s="2" t="s">
        <v>34</v>
      </c>
      <c r="H53" s="2" t="s">
        <v>50</v>
      </c>
      <c r="J53" s="4">
        <f t="shared" si="4"/>
        <v>251775.46984195517</v>
      </c>
      <c r="L53" s="4">
        <f t="shared" si="6"/>
        <v>9185.3846153846152</v>
      </c>
      <c r="M53" s="4">
        <f t="shared" si="6"/>
        <v>4423.75</v>
      </c>
      <c r="N53" s="4">
        <f t="shared" si="6"/>
        <v>85136.148063461005</v>
      </c>
      <c r="O53" s="4">
        <f t="shared" si="6"/>
        <v>79567.546807119419</v>
      </c>
      <c r="P53" s="4">
        <f t="shared" si="6"/>
        <v>5261.4</v>
      </c>
      <c r="Q53" s="4">
        <f t="shared" si="6"/>
        <v>49940.439847584108</v>
      </c>
      <c r="R53" s="4">
        <f t="shared" si="6"/>
        <v>1565.8005084060314</v>
      </c>
      <c r="S53" s="4">
        <f t="shared" si="6"/>
        <v>16695</v>
      </c>
    </row>
    <row r="54" spans="2:21">
      <c r="B54" s="2" t="s">
        <v>35</v>
      </c>
      <c r="H54" s="2" t="s">
        <v>50</v>
      </c>
      <c r="J54" s="4">
        <f t="shared" si="4"/>
        <v>26625.823607593007</v>
      </c>
      <c r="L54" s="4">
        <f t="shared" si="6"/>
        <v>19.46153846153846</v>
      </c>
      <c r="M54" s="4">
        <f t="shared" si="6"/>
        <v>53.833333333333336</v>
      </c>
      <c r="N54" s="4">
        <f t="shared" si="6"/>
        <v>5052.2961147389278</v>
      </c>
      <c r="O54" s="4">
        <f t="shared" si="6"/>
        <v>10384.651921390165</v>
      </c>
      <c r="P54" s="4">
        <f t="shared" si="6"/>
        <v>664</v>
      </c>
      <c r="Q54" s="4">
        <f t="shared" si="6"/>
        <v>7732.666666666667</v>
      </c>
      <c r="R54" s="4">
        <f t="shared" si="6"/>
        <v>401.91403300237721</v>
      </c>
      <c r="S54" s="4">
        <f t="shared" si="6"/>
        <v>2317</v>
      </c>
    </row>
    <row r="55" spans="2:21">
      <c r="B55" s="2" t="s">
        <v>36</v>
      </c>
      <c r="H55" s="2" t="s">
        <v>50</v>
      </c>
      <c r="J55" s="4">
        <f t="shared" si="4"/>
        <v>72428.274799681094</v>
      </c>
      <c r="L55" s="4">
        <f t="shared" si="6"/>
        <v>2222.0769230769229</v>
      </c>
      <c r="M55" s="4">
        <f t="shared" si="6"/>
        <v>2651.5833333333335</v>
      </c>
      <c r="N55" s="4">
        <f t="shared" si="6"/>
        <v>26243.848373488549</v>
      </c>
      <c r="O55" s="4">
        <f t="shared" si="6"/>
        <v>20294.070050282378</v>
      </c>
      <c r="P55" s="4">
        <f t="shared" si="6"/>
        <v>1043.5999999999999</v>
      </c>
      <c r="Q55" s="4">
        <f t="shared" si="6"/>
        <v>14443.083333333334</v>
      </c>
      <c r="R55" s="4">
        <f t="shared" si="6"/>
        <v>403.0127861665855</v>
      </c>
      <c r="S55" s="4">
        <f t="shared" si="6"/>
        <v>5127</v>
      </c>
    </row>
    <row r="56" spans="2:21">
      <c r="B56" s="2" t="s">
        <v>37</v>
      </c>
      <c r="H56" s="2" t="s">
        <v>50</v>
      </c>
      <c r="J56" s="4">
        <f t="shared" si="4"/>
        <v>26653.773905619753</v>
      </c>
      <c r="L56" s="4">
        <f t="shared" si="6"/>
        <v>712.53846153846155</v>
      </c>
      <c r="M56" s="4">
        <f t="shared" si="6"/>
        <v>664.58333333333337</v>
      </c>
      <c r="N56" s="4">
        <f t="shared" si="6"/>
        <v>8442.8841155718292</v>
      </c>
      <c r="O56" s="4">
        <f t="shared" si="6"/>
        <v>8187.0870913819799</v>
      </c>
      <c r="P56" s="4">
        <f t="shared" si="6"/>
        <v>379.2</v>
      </c>
      <c r="Q56" s="4">
        <f t="shared" si="6"/>
        <v>6211.833333333333</v>
      </c>
      <c r="R56" s="4">
        <f t="shared" si="6"/>
        <v>288.64757046081792</v>
      </c>
      <c r="S56" s="4">
        <f t="shared" si="6"/>
        <v>1767</v>
      </c>
    </row>
    <row r="59" spans="2:21" s="5" customFormat="1">
      <c r="B59" s="5" t="s">
        <v>259</v>
      </c>
      <c r="D59" s="5" t="s">
        <v>21</v>
      </c>
      <c r="H59" s="5" t="s">
        <v>0</v>
      </c>
      <c r="J59" s="13" t="s">
        <v>6</v>
      </c>
      <c r="K59" s="13"/>
      <c r="L59" s="13" t="s">
        <v>1</v>
      </c>
      <c r="M59" s="13" t="s">
        <v>225</v>
      </c>
      <c r="N59" s="13" t="s">
        <v>23</v>
      </c>
      <c r="O59" s="13" t="s">
        <v>24</v>
      </c>
      <c r="P59" s="13" t="s">
        <v>3</v>
      </c>
      <c r="Q59" s="13" t="s">
        <v>4</v>
      </c>
      <c r="R59" s="13" t="s">
        <v>5</v>
      </c>
      <c r="S59" s="13" t="s">
        <v>22</v>
      </c>
      <c r="T59" s="13"/>
      <c r="U59" s="13"/>
    </row>
    <row r="61" spans="2:21">
      <c r="B61" s="10" t="s">
        <v>253</v>
      </c>
    </row>
    <row r="63" spans="2:21">
      <c r="B63" s="10" t="s">
        <v>31</v>
      </c>
    </row>
    <row r="64" spans="2:21">
      <c r="B64" s="2" t="s">
        <v>32</v>
      </c>
      <c r="H64" s="2" t="s">
        <v>50</v>
      </c>
      <c r="J64" s="4">
        <f t="shared" ref="J64:J69" si="7">SUM(L64:S64)</f>
        <v>687477.77755111724</v>
      </c>
      <c r="L64" s="16">
        <f>'Import Volumes TD'!L53</f>
        <v>4996.3076923076915</v>
      </c>
      <c r="M64" s="16">
        <f>'Import Volumes TD'!M53</f>
        <v>12721.083333333334</v>
      </c>
      <c r="N64" s="16">
        <f>'Import Volumes TD'!N53</f>
        <v>136901.97172481476</v>
      </c>
      <c r="O64" s="16">
        <f>'Import Volumes TD'!O53</f>
        <v>234660.6728583083</v>
      </c>
      <c r="P64" s="16">
        <f>'Import Volumes TD'!P53</f>
        <v>4551</v>
      </c>
      <c r="Q64" s="16">
        <f>'Import Volumes TD'!Q53</f>
        <v>262291.03857651929</v>
      </c>
      <c r="R64" s="16">
        <f>'Import Volumes TD'!R53</f>
        <v>3800.9810339734122</v>
      </c>
      <c r="S64" s="16">
        <f>'Import Volumes TD'!S53</f>
        <v>27554.722331860445</v>
      </c>
    </row>
    <row r="65" spans="2:21">
      <c r="B65" s="2" t="s">
        <v>33</v>
      </c>
      <c r="H65" s="2" t="s">
        <v>50</v>
      </c>
      <c r="J65" s="4">
        <f t="shared" si="7"/>
        <v>5982309.5011128392</v>
      </c>
      <c r="L65" s="16">
        <f>'Import Volumes TD'!L54</f>
        <v>120435.15384615384</v>
      </c>
      <c r="M65" s="16">
        <f>'Import Volumes TD'!M54</f>
        <v>166688.66666666666</v>
      </c>
      <c r="N65" s="16">
        <f>'Import Volumes TD'!N54</f>
        <v>1773046.0182194419</v>
      </c>
      <c r="O65" s="16">
        <f>'Import Volumes TD'!O54</f>
        <v>1884444.9478979185</v>
      </c>
      <c r="P65" s="16">
        <f>'Import Volumes TD'!P54</f>
        <v>90098.2</v>
      </c>
      <c r="Q65" s="16">
        <f>'Import Volumes TD'!Q54</f>
        <v>1561616.6367977867</v>
      </c>
      <c r="R65" s="16">
        <f>'Import Volumes TD'!R54</f>
        <v>44487.600016732205</v>
      </c>
      <c r="S65" s="16">
        <f>'Import Volumes TD'!S54</f>
        <v>341492.27766813955</v>
      </c>
    </row>
    <row r="66" spans="2:21">
      <c r="B66" s="2" t="s">
        <v>34</v>
      </c>
      <c r="H66" s="2" t="s">
        <v>50</v>
      </c>
      <c r="J66" s="4">
        <f t="shared" si="7"/>
        <v>249843.7718102111</v>
      </c>
      <c r="L66" s="16">
        <f>'Import Volumes TD'!L55</f>
        <v>9382.0769230769238</v>
      </c>
      <c r="M66" s="16">
        <f>'Import Volumes TD'!M55</f>
        <v>4612.333333333333</v>
      </c>
      <c r="N66" s="16">
        <f>'Import Volumes TD'!N55</f>
        <v>85451.57077518513</v>
      </c>
      <c r="O66" s="16">
        <f>'Import Volumes TD'!O55</f>
        <v>77522.154370310556</v>
      </c>
      <c r="P66" s="16">
        <f>'Import Volumes TD'!P55</f>
        <v>5176.8</v>
      </c>
      <c r="Q66" s="16">
        <f>'Import Volumes TD'!Q55</f>
        <v>49651.755337216142</v>
      </c>
      <c r="R66" s="16">
        <f>'Import Volumes TD'!R55</f>
        <v>1499.0810710890462</v>
      </c>
      <c r="S66" s="16">
        <f>'Import Volumes TD'!S55</f>
        <v>16548</v>
      </c>
    </row>
    <row r="67" spans="2:21">
      <c r="B67" s="2" t="s">
        <v>35</v>
      </c>
      <c r="H67" s="2" t="s">
        <v>50</v>
      </c>
      <c r="J67" s="4">
        <f t="shared" si="7"/>
        <v>27052.370901598322</v>
      </c>
      <c r="L67" s="16">
        <f>'Import Volumes TD'!L56</f>
        <v>30.923076923076923</v>
      </c>
      <c r="M67" s="16">
        <f>'Import Volumes TD'!M56</f>
        <v>100.08333333333333</v>
      </c>
      <c r="N67" s="16">
        <f>'Import Volumes TD'!N56</f>
        <v>5251.977309814808</v>
      </c>
      <c r="O67" s="16">
        <f>'Import Volumes TD'!O56</f>
        <v>10534.212463742222</v>
      </c>
      <c r="P67" s="16">
        <f>'Import Volumes TD'!P56</f>
        <v>668.4</v>
      </c>
      <c r="Q67" s="16">
        <f>'Import Volumes TD'!Q56</f>
        <v>7740.916666666667</v>
      </c>
      <c r="R67" s="16">
        <f>'Import Volumes TD'!R56</f>
        <v>379.85805111821088</v>
      </c>
      <c r="S67" s="16">
        <f>'Import Volumes TD'!S56</f>
        <v>2346</v>
      </c>
    </row>
    <row r="68" spans="2:21">
      <c r="B68" s="2" t="s">
        <v>36</v>
      </c>
      <c r="H68" s="2" t="s">
        <v>50</v>
      </c>
      <c r="J68" s="4">
        <f t="shared" si="7"/>
        <v>72498.14484662663</v>
      </c>
      <c r="L68" s="16">
        <f>'Import Volumes TD'!L57</f>
        <v>2176.8461538461538</v>
      </c>
      <c r="M68" s="16">
        <f>'Import Volumes TD'!M57</f>
        <v>2599.0833333333335</v>
      </c>
      <c r="N68" s="16">
        <f>'Import Volumes TD'!N57</f>
        <v>25521.627197407404</v>
      </c>
      <c r="O68" s="16">
        <f>'Import Volumes TD'!O57</f>
        <v>20325.679370264446</v>
      </c>
      <c r="P68" s="16">
        <f>'Import Volumes TD'!P57</f>
        <v>1060.2</v>
      </c>
      <c r="Q68" s="16">
        <f>'Import Volumes TD'!Q57</f>
        <v>15448.833333333334</v>
      </c>
      <c r="R68" s="16">
        <f>'Import Volumes TD'!R57</f>
        <v>374.87545844196018</v>
      </c>
      <c r="S68" s="16">
        <f>'Import Volumes TD'!S57</f>
        <v>4991</v>
      </c>
    </row>
    <row r="69" spans="2:21">
      <c r="B69" s="2" t="s">
        <v>37</v>
      </c>
      <c r="H69" s="2" t="s">
        <v>50</v>
      </c>
      <c r="J69" s="4">
        <f t="shared" si="7"/>
        <v>26510.222197839877</v>
      </c>
      <c r="L69" s="16">
        <f>'Import Volumes TD'!L58</f>
        <v>695.76923076923072</v>
      </c>
      <c r="M69" s="16">
        <f>'Import Volumes TD'!M58</f>
        <v>659.75</v>
      </c>
      <c r="N69" s="16">
        <f>'Import Volumes TD'!N58</f>
        <v>8159.5184296296102</v>
      </c>
      <c r="O69" s="16">
        <f>'Import Volumes TD'!O58</f>
        <v>8036.8680394555558</v>
      </c>
      <c r="P69" s="16">
        <f>'Import Volumes TD'!P58</f>
        <v>391</v>
      </c>
      <c r="Q69" s="16">
        <f>'Import Volumes TD'!Q58</f>
        <v>6575.333333333333</v>
      </c>
      <c r="R69" s="16">
        <f>'Import Volumes TD'!R58</f>
        <v>258.98316465214879</v>
      </c>
      <c r="S69" s="16">
        <f>'Import Volumes TD'!S58</f>
        <v>1733</v>
      </c>
    </row>
    <row r="71" spans="2:21">
      <c r="B71" s="10" t="s">
        <v>249</v>
      </c>
    </row>
    <row r="72" spans="2:21">
      <c r="U72" s="2"/>
    </row>
    <row r="73" spans="2:21">
      <c r="B73" s="2" t="s">
        <v>32</v>
      </c>
      <c r="H73" s="2" t="s">
        <v>50</v>
      </c>
      <c r="J73" s="4">
        <f t="shared" ref="J73:J78" si="8">SUM(L73:S73)</f>
        <v>124</v>
      </c>
      <c r="L73" s="40">
        <v>0</v>
      </c>
      <c r="M73" s="40">
        <v>8</v>
      </c>
      <c r="N73" s="40">
        <v>20</v>
      </c>
      <c r="O73" s="40">
        <v>16</v>
      </c>
      <c r="P73" s="40">
        <v>0</v>
      </c>
      <c r="Q73" s="40">
        <v>80</v>
      </c>
      <c r="R73" s="40">
        <v>0</v>
      </c>
      <c r="S73" s="40">
        <v>0</v>
      </c>
      <c r="T73" s="15"/>
      <c r="U73" s="2"/>
    </row>
    <row r="74" spans="2:21">
      <c r="B74" s="2" t="s">
        <v>33</v>
      </c>
      <c r="H74" s="2" t="s">
        <v>50</v>
      </c>
      <c r="J74" s="4">
        <f t="shared" si="8"/>
        <v>1955</v>
      </c>
      <c r="L74" s="40">
        <v>0</v>
      </c>
      <c r="M74" s="40">
        <v>32</v>
      </c>
      <c r="N74" s="40">
        <v>613</v>
      </c>
      <c r="O74" s="40">
        <v>105</v>
      </c>
      <c r="P74" s="40">
        <v>15</v>
      </c>
      <c r="Q74" s="40">
        <v>1158</v>
      </c>
      <c r="R74" s="40">
        <v>32</v>
      </c>
      <c r="S74" s="40">
        <v>0</v>
      </c>
      <c r="U74" s="2"/>
    </row>
    <row r="75" spans="2:21">
      <c r="B75" s="2" t="s">
        <v>34</v>
      </c>
      <c r="H75" s="2" t="s">
        <v>50</v>
      </c>
      <c r="J75" s="4">
        <f t="shared" si="8"/>
        <v>1862</v>
      </c>
      <c r="L75" s="40">
        <v>26</v>
      </c>
      <c r="M75" s="40">
        <v>22</v>
      </c>
      <c r="N75" s="40">
        <v>490</v>
      </c>
      <c r="O75" s="40">
        <v>55</v>
      </c>
      <c r="P75" s="40">
        <v>27</v>
      </c>
      <c r="Q75" s="40">
        <v>1242</v>
      </c>
      <c r="R75" s="40">
        <v>0</v>
      </c>
      <c r="S75" s="40">
        <v>0</v>
      </c>
    </row>
    <row r="76" spans="2:21">
      <c r="B76" s="2" t="s">
        <v>35</v>
      </c>
      <c r="H76" s="2" t="s">
        <v>50</v>
      </c>
      <c r="J76" s="4">
        <f t="shared" si="8"/>
        <v>-185</v>
      </c>
      <c r="L76" s="40">
        <v>14</v>
      </c>
      <c r="M76" s="40">
        <v>14</v>
      </c>
      <c r="N76" s="40">
        <v>-9</v>
      </c>
      <c r="O76" s="40">
        <v>-65</v>
      </c>
      <c r="P76" s="40">
        <v>8</v>
      </c>
      <c r="Q76" s="40">
        <v>-121</v>
      </c>
      <c r="R76" s="40">
        <v>-26</v>
      </c>
      <c r="S76" s="40">
        <v>0</v>
      </c>
    </row>
    <row r="77" spans="2:21">
      <c r="B77" s="2" t="s">
        <v>36</v>
      </c>
      <c r="H77" s="2" t="s">
        <v>50</v>
      </c>
      <c r="J77" s="4">
        <f t="shared" si="8"/>
        <v>-3032</v>
      </c>
      <c r="L77" s="40">
        <v>-40</v>
      </c>
      <c r="M77" s="40">
        <v>-65</v>
      </c>
      <c r="N77" s="40">
        <v>-1091</v>
      </c>
      <c r="O77" s="40">
        <v>-36</v>
      </c>
      <c r="P77" s="40">
        <v>-35</v>
      </c>
      <c r="Q77" s="40">
        <v>-1760</v>
      </c>
      <c r="R77" s="40">
        <v>-5</v>
      </c>
      <c r="S77" s="40">
        <v>0</v>
      </c>
    </row>
    <row r="78" spans="2:21">
      <c r="B78" s="2" t="s">
        <v>37</v>
      </c>
      <c r="H78" s="2" t="s">
        <v>50</v>
      </c>
      <c r="J78" s="4">
        <f t="shared" si="8"/>
        <v>-724</v>
      </c>
      <c r="L78" s="40">
        <v>0</v>
      </c>
      <c r="M78" s="40">
        <v>-11</v>
      </c>
      <c r="N78" s="40">
        <v>-23</v>
      </c>
      <c r="O78" s="40">
        <v>-75</v>
      </c>
      <c r="P78" s="40">
        <v>-15</v>
      </c>
      <c r="Q78" s="40">
        <v>-599</v>
      </c>
      <c r="R78" s="40">
        <v>-1</v>
      </c>
      <c r="S78" s="40">
        <v>0</v>
      </c>
    </row>
    <row r="80" spans="2:21">
      <c r="B80" s="10" t="s">
        <v>250</v>
      </c>
    </row>
    <row r="82" spans="2:19">
      <c r="B82" s="2" t="s">
        <v>32</v>
      </c>
      <c r="H82" s="2" t="s">
        <v>50</v>
      </c>
      <c r="J82" s="4">
        <f t="shared" ref="J82:J87" si="9">SUM(L82:S82)</f>
        <v>18545</v>
      </c>
      <c r="L82" s="79">
        <v>182</v>
      </c>
      <c r="M82" s="79">
        <v>487</v>
      </c>
      <c r="N82" s="79">
        <v>3962</v>
      </c>
      <c r="O82" s="79">
        <v>6345</v>
      </c>
      <c r="P82" s="79">
        <v>185</v>
      </c>
      <c r="Q82" s="79">
        <v>6115</v>
      </c>
      <c r="R82" s="79">
        <v>181</v>
      </c>
      <c r="S82" s="79">
        <v>1088</v>
      </c>
    </row>
    <row r="83" spans="2:19">
      <c r="B83" s="2" t="s">
        <v>33</v>
      </c>
      <c r="H83" s="2" t="s">
        <v>50</v>
      </c>
      <c r="J83" s="4">
        <f t="shared" si="9"/>
        <v>-1339</v>
      </c>
      <c r="L83" s="79">
        <v>475</v>
      </c>
      <c r="M83" s="79">
        <v>-123</v>
      </c>
      <c r="N83" s="110">
        <v>1795</v>
      </c>
      <c r="O83" s="79">
        <v>-1239</v>
      </c>
      <c r="P83" s="79">
        <v>215</v>
      </c>
      <c r="Q83" s="79">
        <v>-2640</v>
      </c>
      <c r="R83" s="79">
        <v>-79</v>
      </c>
      <c r="S83" s="79">
        <v>257</v>
      </c>
    </row>
    <row r="84" spans="2:19">
      <c r="B84" s="2" t="s">
        <v>34</v>
      </c>
      <c r="H84" s="2" t="s">
        <v>50</v>
      </c>
      <c r="J84" s="4">
        <f t="shared" si="9"/>
        <v>-17206</v>
      </c>
      <c r="L84" s="79">
        <v>-657</v>
      </c>
      <c r="M84" s="79">
        <v>-364</v>
      </c>
      <c r="N84" s="79">
        <v>-5757</v>
      </c>
      <c r="O84" s="79">
        <v>-5106</v>
      </c>
      <c r="P84" s="79">
        <v>-400</v>
      </c>
      <c r="Q84" s="79">
        <v>-3475</v>
      </c>
      <c r="R84" s="79">
        <v>-102</v>
      </c>
      <c r="S84" s="79">
        <v>-1345</v>
      </c>
    </row>
    <row r="85" spans="2:19">
      <c r="B85" s="2" t="s">
        <v>35</v>
      </c>
      <c r="H85" s="2" t="s">
        <v>50</v>
      </c>
      <c r="J85" s="4">
        <f t="shared" si="9"/>
        <v>0</v>
      </c>
      <c r="L85" s="79">
        <v>0</v>
      </c>
      <c r="M85" s="79">
        <v>0</v>
      </c>
      <c r="N85" s="79">
        <v>0</v>
      </c>
      <c r="O85" s="79">
        <v>0</v>
      </c>
      <c r="P85" s="79">
        <v>0</v>
      </c>
      <c r="Q85" s="79">
        <v>0</v>
      </c>
      <c r="R85" s="79">
        <v>0</v>
      </c>
      <c r="S85" s="79">
        <v>0</v>
      </c>
    </row>
    <row r="86" spans="2:19">
      <c r="B86" s="2" t="s">
        <v>36</v>
      </c>
      <c r="H86" s="2" t="s">
        <v>50</v>
      </c>
      <c r="J86" s="4">
        <f t="shared" si="9"/>
        <v>0</v>
      </c>
      <c r="L86" s="79">
        <v>0</v>
      </c>
      <c r="M86" s="79">
        <v>0</v>
      </c>
      <c r="N86" s="79">
        <v>0</v>
      </c>
      <c r="O86" s="79">
        <v>0</v>
      </c>
      <c r="P86" s="79">
        <v>0</v>
      </c>
      <c r="Q86" s="79">
        <v>0</v>
      </c>
      <c r="R86" s="79">
        <v>0</v>
      </c>
      <c r="S86" s="79">
        <v>0</v>
      </c>
    </row>
    <row r="87" spans="2:19">
      <c r="B87" s="2" t="s">
        <v>37</v>
      </c>
      <c r="H87" s="2" t="s">
        <v>50</v>
      </c>
      <c r="J87" s="4">
        <f t="shared" si="9"/>
        <v>0</v>
      </c>
      <c r="L87" s="79">
        <v>0</v>
      </c>
      <c r="M87" s="79">
        <v>0</v>
      </c>
      <c r="N87" s="79">
        <v>0</v>
      </c>
      <c r="O87" s="79">
        <v>0</v>
      </c>
      <c r="P87" s="79">
        <v>0</v>
      </c>
      <c r="Q87" s="79">
        <v>0</v>
      </c>
      <c r="R87" s="79">
        <v>0</v>
      </c>
      <c r="S87" s="79">
        <v>0</v>
      </c>
    </row>
    <row r="89" spans="2:19">
      <c r="B89" s="10" t="s">
        <v>251</v>
      </c>
    </row>
    <row r="91" spans="2:19">
      <c r="B91" s="2" t="s">
        <v>32</v>
      </c>
      <c r="H91" s="2" t="s">
        <v>50</v>
      </c>
      <c r="J91" s="4">
        <f t="shared" ref="J91:J96" si="10">SUM(L91:S91)</f>
        <v>204</v>
      </c>
      <c r="L91" s="79">
        <v>1</v>
      </c>
      <c r="M91" s="31"/>
      <c r="N91" s="79">
        <v>199</v>
      </c>
      <c r="O91" s="79">
        <v>4</v>
      </c>
      <c r="P91" s="31"/>
      <c r="Q91" s="79">
        <v>0</v>
      </c>
      <c r="R91" s="31"/>
      <c r="S91" s="31"/>
    </row>
    <row r="92" spans="2:19">
      <c r="B92" s="2" t="s">
        <v>33</v>
      </c>
      <c r="H92" s="2" t="s">
        <v>50</v>
      </c>
      <c r="J92" s="4">
        <f t="shared" si="10"/>
        <v>169</v>
      </c>
      <c r="L92" s="79">
        <v>5</v>
      </c>
      <c r="M92" s="31"/>
      <c r="N92" s="79">
        <v>150</v>
      </c>
      <c r="O92" s="79">
        <v>14</v>
      </c>
      <c r="P92" s="31"/>
      <c r="Q92" s="79">
        <v>0</v>
      </c>
      <c r="R92" s="31"/>
      <c r="S92" s="31"/>
    </row>
    <row r="93" spans="2:19">
      <c r="B93" s="2" t="s">
        <v>34</v>
      </c>
      <c r="H93" s="2" t="s">
        <v>50</v>
      </c>
      <c r="J93" s="4">
        <f t="shared" si="10"/>
        <v>-373</v>
      </c>
      <c r="L93" s="79">
        <v>-6</v>
      </c>
      <c r="M93" s="31"/>
      <c r="N93" s="79">
        <v>-349</v>
      </c>
      <c r="O93" s="79">
        <v>-18</v>
      </c>
      <c r="P93" s="31"/>
      <c r="Q93" s="79">
        <v>0</v>
      </c>
      <c r="R93" s="31"/>
      <c r="S93" s="31"/>
    </row>
    <row r="94" spans="2:19">
      <c r="B94" s="2" t="s">
        <v>35</v>
      </c>
      <c r="H94" s="2" t="s">
        <v>50</v>
      </c>
      <c r="J94" s="4">
        <f t="shared" si="10"/>
        <v>0</v>
      </c>
      <c r="L94" s="79">
        <v>0</v>
      </c>
      <c r="M94" s="31"/>
      <c r="N94" s="79">
        <v>0</v>
      </c>
      <c r="O94" s="79">
        <v>0</v>
      </c>
      <c r="P94" s="31"/>
      <c r="Q94" s="79">
        <v>0</v>
      </c>
      <c r="R94" s="31"/>
      <c r="S94" s="31"/>
    </row>
    <row r="95" spans="2:19">
      <c r="B95" s="2" t="s">
        <v>36</v>
      </c>
      <c r="H95" s="2" t="s">
        <v>50</v>
      </c>
      <c r="J95" s="4">
        <f t="shared" si="10"/>
        <v>0</v>
      </c>
      <c r="L95" s="79">
        <v>0</v>
      </c>
      <c r="M95" s="31"/>
      <c r="N95" s="79">
        <v>0</v>
      </c>
      <c r="O95" s="79">
        <v>0</v>
      </c>
      <c r="P95" s="31"/>
      <c r="Q95" s="79">
        <v>0</v>
      </c>
      <c r="R95" s="31"/>
      <c r="S95" s="31"/>
    </row>
    <row r="96" spans="2:19">
      <c r="B96" s="2" t="s">
        <v>37</v>
      </c>
      <c r="H96" s="2" t="s">
        <v>50</v>
      </c>
      <c r="J96" s="4">
        <f t="shared" si="10"/>
        <v>0</v>
      </c>
      <c r="L96" s="79">
        <v>0</v>
      </c>
      <c r="M96" s="31"/>
      <c r="N96" s="79">
        <v>0</v>
      </c>
      <c r="O96" s="79">
        <v>0</v>
      </c>
      <c r="P96" s="31"/>
      <c r="Q96" s="79">
        <v>0</v>
      </c>
      <c r="R96" s="31"/>
      <c r="S96" s="31"/>
    </row>
    <row r="98" spans="2:21">
      <c r="B98" s="10" t="s">
        <v>252</v>
      </c>
    </row>
    <row r="100" spans="2:21">
      <c r="B100" s="2" t="s">
        <v>32</v>
      </c>
      <c r="H100" s="2" t="s">
        <v>50</v>
      </c>
      <c r="J100" s="4">
        <f t="shared" ref="J100:J105" si="11">SUM(L100:S100)</f>
        <v>706350.77755111724</v>
      </c>
      <c r="L100" s="4">
        <f t="shared" ref="L100:S105" si="12">L64+L73+L82+L91</f>
        <v>5179.3076923076915</v>
      </c>
      <c r="M100" s="4">
        <f t="shared" si="12"/>
        <v>13216.083333333334</v>
      </c>
      <c r="N100" s="4">
        <f t="shared" si="12"/>
        <v>141082.97172481476</v>
      </c>
      <c r="O100" s="4">
        <f t="shared" si="12"/>
        <v>241025.6728583083</v>
      </c>
      <c r="P100" s="4">
        <f t="shared" si="12"/>
        <v>4736</v>
      </c>
      <c r="Q100" s="4">
        <f t="shared" si="12"/>
        <v>268486.03857651929</v>
      </c>
      <c r="R100" s="4">
        <f t="shared" si="12"/>
        <v>3981.9810339734122</v>
      </c>
      <c r="S100" s="4">
        <f t="shared" si="12"/>
        <v>28642.722331860445</v>
      </c>
    </row>
    <row r="101" spans="2:21">
      <c r="B101" s="2" t="s">
        <v>33</v>
      </c>
      <c r="H101" s="2" t="s">
        <v>50</v>
      </c>
      <c r="J101" s="4">
        <f t="shared" si="11"/>
        <v>5983094.5011128392</v>
      </c>
      <c r="L101" s="4">
        <f t="shared" si="12"/>
        <v>120915.15384615384</v>
      </c>
      <c r="M101" s="4">
        <f t="shared" si="12"/>
        <v>166597.66666666666</v>
      </c>
      <c r="N101" s="4">
        <f t="shared" si="12"/>
        <v>1775604.0182194419</v>
      </c>
      <c r="O101" s="4">
        <f t="shared" si="12"/>
        <v>1883324.9478979185</v>
      </c>
      <c r="P101" s="4">
        <f t="shared" si="12"/>
        <v>90328.2</v>
      </c>
      <c r="Q101" s="4">
        <f t="shared" si="12"/>
        <v>1560134.6367977867</v>
      </c>
      <c r="R101" s="4">
        <f t="shared" si="12"/>
        <v>44440.600016732205</v>
      </c>
      <c r="S101" s="4">
        <f t="shared" si="12"/>
        <v>341749.27766813955</v>
      </c>
    </row>
    <row r="102" spans="2:21">
      <c r="B102" s="2" t="s">
        <v>34</v>
      </c>
      <c r="H102" s="2" t="s">
        <v>50</v>
      </c>
      <c r="J102" s="4">
        <f t="shared" si="11"/>
        <v>234126.7718102111</v>
      </c>
      <c r="L102" s="4">
        <f t="shared" si="12"/>
        <v>8745.0769230769238</v>
      </c>
      <c r="M102" s="4">
        <f t="shared" si="12"/>
        <v>4270.333333333333</v>
      </c>
      <c r="N102" s="4">
        <f t="shared" si="12"/>
        <v>79835.57077518513</v>
      </c>
      <c r="O102" s="4">
        <f t="shared" si="12"/>
        <v>72453.154370310556</v>
      </c>
      <c r="P102" s="4">
        <f t="shared" si="12"/>
        <v>4803.8</v>
      </c>
      <c r="Q102" s="4">
        <f t="shared" si="12"/>
        <v>47418.755337216142</v>
      </c>
      <c r="R102" s="4">
        <f t="shared" si="12"/>
        <v>1397.0810710890462</v>
      </c>
      <c r="S102" s="4">
        <f t="shared" si="12"/>
        <v>15203</v>
      </c>
    </row>
    <row r="103" spans="2:21">
      <c r="B103" s="2" t="s">
        <v>35</v>
      </c>
      <c r="H103" s="2" t="s">
        <v>50</v>
      </c>
      <c r="J103" s="4">
        <f t="shared" si="11"/>
        <v>26867.370901598322</v>
      </c>
      <c r="L103" s="4">
        <f t="shared" si="12"/>
        <v>44.92307692307692</v>
      </c>
      <c r="M103" s="4">
        <f t="shared" si="12"/>
        <v>114.08333333333333</v>
      </c>
      <c r="N103" s="4">
        <f t="shared" si="12"/>
        <v>5242.977309814808</v>
      </c>
      <c r="O103" s="4">
        <f t="shared" si="12"/>
        <v>10469.212463742222</v>
      </c>
      <c r="P103" s="4">
        <f t="shared" si="12"/>
        <v>676.4</v>
      </c>
      <c r="Q103" s="4">
        <f t="shared" si="12"/>
        <v>7619.916666666667</v>
      </c>
      <c r="R103" s="4">
        <f t="shared" si="12"/>
        <v>353.85805111821088</v>
      </c>
      <c r="S103" s="4">
        <f t="shared" si="12"/>
        <v>2346</v>
      </c>
    </row>
    <row r="104" spans="2:21">
      <c r="B104" s="2" t="s">
        <v>36</v>
      </c>
      <c r="H104" s="2" t="s">
        <v>50</v>
      </c>
      <c r="J104" s="4">
        <f t="shared" si="11"/>
        <v>69466.14484662663</v>
      </c>
      <c r="L104" s="4">
        <f t="shared" si="12"/>
        <v>2136.8461538461538</v>
      </c>
      <c r="M104" s="4">
        <f t="shared" si="12"/>
        <v>2534.0833333333335</v>
      </c>
      <c r="N104" s="4">
        <f t="shared" si="12"/>
        <v>24430.627197407404</v>
      </c>
      <c r="O104" s="4">
        <f t="shared" si="12"/>
        <v>20289.679370264446</v>
      </c>
      <c r="P104" s="4">
        <f t="shared" si="12"/>
        <v>1025.2</v>
      </c>
      <c r="Q104" s="4">
        <f t="shared" si="12"/>
        <v>13688.833333333334</v>
      </c>
      <c r="R104" s="4">
        <f t="shared" si="12"/>
        <v>369.87545844196018</v>
      </c>
      <c r="S104" s="4">
        <f t="shared" si="12"/>
        <v>4991</v>
      </c>
    </row>
    <row r="105" spans="2:21">
      <c r="B105" s="2" t="s">
        <v>37</v>
      </c>
      <c r="H105" s="2" t="s">
        <v>50</v>
      </c>
      <c r="J105" s="4">
        <f t="shared" si="11"/>
        <v>25786.222197839877</v>
      </c>
      <c r="L105" s="4">
        <f t="shared" si="12"/>
        <v>695.76923076923072</v>
      </c>
      <c r="M105" s="4">
        <f t="shared" si="12"/>
        <v>648.75</v>
      </c>
      <c r="N105" s="4">
        <f t="shared" si="12"/>
        <v>8136.5184296296102</v>
      </c>
      <c r="O105" s="4">
        <f t="shared" si="12"/>
        <v>7961.8680394555558</v>
      </c>
      <c r="P105" s="4">
        <f t="shared" si="12"/>
        <v>376</v>
      </c>
      <c r="Q105" s="4">
        <f t="shared" si="12"/>
        <v>5976.333333333333</v>
      </c>
      <c r="R105" s="4">
        <f t="shared" si="12"/>
        <v>257.98316465214879</v>
      </c>
      <c r="S105" s="4">
        <f t="shared" si="12"/>
        <v>1733</v>
      </c>
    </row>
    <row r="108" spans="2:21" s="5" customFormat="1">
      <c r="B108" s="5" t="s">
        <v>254</v>
      </c>
      <c r="D108" s="5" t="s">
        <v>21</v>
      </c>
      <c r="H108" s="5" t="s">
        <v>0</v>
      </c>
      <c r="J108" s="13" t="s">
        <v>6</v>
      </c>
      <c r="K108" s="13"/>
      <c r="L108" s="13" t="s">
        <v>1</v>
      </c>
      <c r="M108" s="13" t="s">
        <v>225</v>
      </c>
      <c r="N108" s="13" t="s">
        <v>23</v>
      </c>
      <c r="O108" s="13" t="s">
        <v>24</v>
      </c>
      <c r="P108" s="13" t="s">
        <v>3</v>
      </c>
      <c r="Q108" s="13" t="s">
        <v>4</v>
      </c>
      <c r="R108" s="13" t="s">
        <v>5</v>
      </c>
      <c r="S108" s="13" t="s">
        <v>22</v>
      </c>
      <c r="T108" s="13"/>
      <c r="U108" s="13"/>
    </row>
    <row r="110" spans="2:21">
      <c r="B110" s="10" t="s">
        <v>263</v>
      </c>
    </row>
    <row r="112" spans="2:21">
      <c r="B112" s="2" t="s">
        <v>32</v>
      </c>
      <c r="H112" s="2" t="s">
        <v>50</v>
      </c>
      <c r="J112" s="4">
        <f t="shared" ref="J112:J117" si="13">SUM(L112:S112)</f>
        <v>12880</v>
      </c>
      <c r="L112" s="40">
        <v>130</v>
      </c>
      <c r="M112" s="40">
        <v>310</v>
      </c>
      <c r="N112" s="40">
        <v>3210</v>
      </c>
      <c r="O112" s="40">
        <v>4187</v>
      </c>
      <c r="P112" s="40">
        <v>134</v>
      </c>
      <c r="Q112" s="40">
        <v>4035</v>
      </c>
      <c r="R112" s="40">
        <v>132</v>
      </c>
      <c r="S112" s="40">
        <v>742</v>
      </c>
      <c r="T112" s="15"/>
    </row>
    <row r="113" spans="2:21">
      <c r="B113" s="2" t="s">
        <v>33</v>
      </c>
      <c r="H113" s="2" t="s">
        <v>50</v>
      </c>
      <c r="J113" s="4">
        <f t="shared" si="13"/>
        <v>-1144</v>
      </c>
      <c r="L113" s="40">
        <v>267</v>
      </c>
      <c r="M113" s="40">
        <v>-40</v>
      </c>
      <c r="N113" s="40">
        <v>852</v>
      </c>
      <c r="O113" s="40">
        <v>-735</v>
      </c>
      <c r="P113" s="40">
        <v>138</v>
      </c>
      <c r="Q113" s="40">
        <v>-1718</v>
      </c>
      <c r="R113" s="40">
        <v>-59</v>
      </c>
      <c r="S113" s="40">
        <v>151</v>
      </c>
    </row>
    <row r="114" spans="2:21">
      <c r="B114" s="2" t="s">
        <v>34</v>
      </c>
      <c r="H114" s="2" t="s">
        <v>50</v>
      </c>
      <c r="J114" s="4">
        <f t="shared" si="13"/>
        <v>-11736</v>
      </c>
      <c r="L114" s="40">
        <v>-397</v>
      </c>
      <c r="M114" s="40">
        <v>-270</v>
      </c>
      <c r="N114" s="40">
        <v>-4062</v>
      </c>
      <c r="O114" s="40">
        <v>-3452</v>
      </c>
      <c r="P114" s="40">
        <v>-272</v>
      </c>
      <c r="Q114" s="40">
        <v>-2317</v>
      </c>
      <c r="R114" s="40">
        <v>-73</v>
      </c>
      <c r="S114" s="40">
        <v>-893</v>
      </c>
    </row>
    <row r="115" spans="2:21">
      <c r="B115" s="2" t="s">
        <v>35</v>
      </c>
      <c r="H115" s="2" t="s">
        <v>50</v>
      </c>
      <c r="J115" s="4">
        <f t="shared" si="13"/>
        <v>0</v>
      </c>
      <c r="L115" s="40">
        <v>0</v>
      </c>
      <c r="M115" s="40">
        <v>0</v>
      </c>
      <c r="N115" s="40">
        <v>0</v>
      </c>
      <c r="O115" s="40">
        <v>0</v>
      </c>
      <c r="P115" s="40">
        <v>0</v>
      </c>
      <c r="Q115" s="40">
        <v>0</v>
      </c>
      <c r="R115" s="40">
        <v>0</v>
      </c>
      <c r="S115" s="40">
        <v>0</v>
      </c>
    </row>
    <row r="116" spans="2:21">
      <c r="B116" s="2" t="s">
        <v>36</v>
      </c>
      <c r="H116" s="2" t="s">
        <v>50</v>
      </c>
      <c r="J116" s="4">
        <f t="shared" si="13"/>
        <v>0</v>
      </c>
      <c r="L116" s="40">
        <v>0</v>
      </c>
      <c r="M116" s="40">
        <v>0</v>
      </c>
      <c r="N116" s="40">
        <v>0</v>
      </c>
      <c r="O116" s="40">
        <v>0</v>
      </c>
      <c r="P116" s="40">
        <v>0</v>
      </c>
      <c r="Q116" s="40">
        <v>0</v>
      </c>
      <c r="R116" s="40">
        <v>0</v>
      </c>
      <c r="S116" s="40">
        <v>0</v>
      </c>
    </row>
    <row r="117" spans="2:21">
      <c r="B117" s="2" t="s">
        <v>37</v>
      </c>
      <c r="H117" s="2" t="s">
        <v>50</v>
      </c>
      <c r="J117" s="4">
        <f t="shared" si="13"/>
        <v>0</v>
      </c>
      <c r="L117" s="40">
        <v>0</v>
      </c>
      <c r="M117" s="40">
        <v>0</v>
      </c>
      <c r="N117" s="40">
        <v>0</v>
      </c>
      <c r="O117" s="40">
        <v>0</v>
      </c>
      <c r="P117" s="40">
        <v>0</v>
      </c>
      <c r="Q117" s="40">
        <v>0</v>
      </c>
      <c r="R117" s="40">
        <v>0</v>
      </c>
      <c r="S117" s="40">
        <v>0</v>
      </c>
    </row>
    <row r="119" spans="2:21">
      <c r="B119" s="10" t="s">
        <v>264</v>
      </c>
    </row>
    <row r="121" spans="2:21">
      <c r="B121" s="2" t="s">
        <v>32</v>
      </c>
      <c r="H121" s="2" t="s">
        <v>50</v>
      </c>
      <c r="J121" s="4">
        <f t="shared" ref="J121:J126" si="14">SUM(L121:S121)</f>
        <v>12676</v>
      </c>
      <c r="L121" s="42">
        <f>L112-L91</f>
        <v>129</v>
      </c>
      <c r="M121" s="42">
        <f t="shared" ref="M121:S121" si="15">M112-M91</f>
        <v>310</v>
      </c>
      <c r="N121" s="42">
        <f t="shared" si="15"/>
        <v>3011</v>
      </c>
      <c r="O121" s="42">
        <f t="shared" si="15"/>
        <v>4183</v>
      </c>
      <c r="P121" s="42">
        <f t="shared" si="15"/>
        <v>134</v>
      </c>
      <c r="Q121" s="42">
        <f t="shared" si="15"/>
        <v>4035</v>
      </c>
      <c r="R121" s="42">
        <f t="shared" si="15"/>
        <v>132</v>
      </c>
      <c r="S121" s="42">
        <f t="shared" si="15"/>
        <v>742</v>
      </c>
      <c r="T121" s="43"/>
      <c r="U121" s="43"/>
    </row>
    <row r="122" spans="2:21">
      <c r="B122" s="2" t="s">
        <v>33</v>
      </c>
      <c r="H122" s="2" t="s">
        <v>50</v>
      </c>
      <c r="J122" s="4">
        <f t="shared" si="14"/>
        <v>-1313</v>
      </c>
      <c r="L122" s="42">
        <f t="shared" ref="L122:S126" si="16">L113-L92</f>
        <v>262</v>
      </c>
      <c r="M122" s="42">
        <f t="shared" si="16"/>
        <v>-40</v>
      </c>
      <c r="N122" s="42">
        <f t="shared" si="16"/>
        <v>702</v>
      </c>
      <c r="O122" s="42">
        <f t="shared" si="16"/>
        <v>-749</v>
      </c>
      <c r="P122" s="42">
        <f t="shared" si="16"/>
        <v>138</v>
      </c>
      <c r="Q122" s="42">
        <f t="shared" si="16"/>
        <v>-1718</v>
      </c>
      <c r="R122" s="42">
        <f t="shared" si="16"/>
        <v>-59</v>
      </c>
      <c r="S122" s="42">
        <f t="shared" si="16"/>
        <v>151</v>
      </c>
      <c r="T122" s="43"/>
      <c r="U122" s="43"/>
    </row>
    <row r="123" spans="2:21">
      <c r="B123" s="2" t="s">
        <v>34</v>
      </c>
      <c r="H123" s="2" t="s">
        <v>50</v>
      </c>
      <c r="J123" s="4">
        <f t="shared" si="14"/>
        <v>-11363</v>
      </c>
      <c r="L123" s="42">
        <f t="shared" si="16"/>
        <v>-391</v>
      </c>
      <c r="M123" s="42">
        <f t="shared" si="16"/>
        <v>-270</v>
      </c>
      <c r="N123" s="42">
        <f t="shared" si="16"/>
        <v>-3713</v>
      </c>
      <c r="O123" s="42">
        <f t="shared" si="16"/>
        <v>-3434</v>
      </c>
      <c r="P123" s="42">
        <f t="shared" si="16"/>
        <v>-272</v>
      </c>
      <c r="Q123" s="42">
        <f t="shared" si="16"/>
        <v>-2317</v>
      </c>
      <c r="R123" s="42">
        <f t="shared" si="16"/>
        <v>-73</v>
      </c>
      <c r="S123" s="42">
        <f t="shared" si="16"/>
        <v>-893</v>
      </c>
      <c r="T123" s="43"/>
      <c r="U123" s="43"/>
    </row>
    <row r="124" spans="2:21">
      <c r="B124" s="2" t="s">
        <v>35</v>
      </c>
      <c r="H124" s="2" t="s">
        <v>50</v>
      </c>
      <c r="J124" s="4">
        <f t="shared" si="14"/>
        <v>0</v>
      </c>
      <c r="L124" s="42">
        <f t="shared" si="16"/>
        <v>0</v>
      </c>
      <c r="M124" s="42">
        <f t="shared" si="16"/>
        <v>0</v>
      </c>
      <c r="N124" s="42">
        <f t="shared" si="16"/>
        <v>0</v>
      </c>
      <c r="O124" s="42">
        <f t="shared" si="16"/>
        <v>0</v>
      </c>
      <c r="P124" s="42">
        <f t="shared" si="16"/>
        <v>0</v>
      </c>
      <c r="Q124" s="42">
        <f t="shared" si="16"/>
        <v>0</v>
      </c>
      <c r="R124" s="42">
        <f t="shared" si="16"/>
        <v>0</v>
      </c>
      <c r="S124" s="42">
        <f t="shared" si="16"/>
        <v>0</v>
      </c>
      <c r="T124" s="43"/>
      <c r="U124" s="43"/>
    </row>
    <row r="125" spans="2:21">
      <c r="B125" s="2" t="s">
        <v>36</v>
      </c>
      <c r="H125" s="2" t="s">
        <v>50</v>
      </c>
      <c r="J125" s="4">
        <f t="shared" si="14"/>
        <v>0</v>
      </c>
      <c r="L125" s="42">
        <f t="shared" si="16"/>
        <v>0</v>
      </c>
      <c r="M125" s="42">
        <f t="shared" si="16"/>
        <v>0</v>
      </c>
      <c r="N125" s="42">
        <f t="shared" si="16"/>
        <v>0</v>
      </c>
      <c r="O125" s="42">
        <f t="shared" si="16"/>
        <v>0</v>
      </c>
      <c r="P125" s="42">
        <f t="shared" si="16"/>
        <v>0</v>
      </c>
      <c r="Q125" s="42">
        <f t="shared" si="16"/>
        <v>0</v>
      </c>
      <c r="R125" s="42">
        <f t="shared" si="16"/>
        <v>0</v>
      </c>
      <c r="S125" s="42">
        <f t="shared" si="16"/>
        <v>0</v>
      </c>
      <c r="T125" s="43"/>
      <c r="U125" s="43"/>
    </row>
    <row r="126" spans="2:21">
      <c r="B126" s="2" t="s">
        <v>37</v>
      </c>
      <c r="H126" s="2" t="s">
        <v>50</v>
      </c>
      <c r="J126" s="4">
        <f t="shared" si="14"/>
        <v>0</v>
      </c>
      <c r="L126" s="42">
        <f t="shared" si="16"/>
        <v>0</v>
      </c>
      <c r="M126" s="42">
        <f t="shared" si="16"/>
        <v>0</v>
      </c>
      <c r="N126" s="42">
        <f t="shared" si="16"/>
        <v>0</v>
      </c>
      <c r="O126" s="42">
        <f t="shared" si="16"/>
        <v>0</v>
      </c>
      <c r="P126" s="42">
        <f t="shared" si="16"/>
        <v>0</v>
      </c>
      <c r="Q126" s="42">
        <f t="shared" si="16"/>
        <v>0</v>
      </c>
      <c r="R126" s="42">
        <f t="shared" si="16"/>
        <v>0</v>
      </c>
      <c r="S126" s="42">
        <f t="shared" si="16"/>
        <v>0</v>
      </c>
      <c r="T126" s="43"/>
      <c r="U126" s="43"/>
    </row>
    <row r="128" spans="2:21">
      <c r="B128" s="10" t="s">
        <v>255</v>
      </c>
    </row>
    <row r="130" spans="2:21">
      <c r="B130" s="2" t="s">
        <v>32</v>
      </c>
      <c r="H130" s="2" t="s">
        <v>50</v>
      </c>
      <c r="J130" s="81">
        <f>J82/J121</f>
        <v>1.463000946670874</v>
      </c>
      <c r="L130" s="43"/>
      <c r="M130" s="43"/>
      <c r="N130" s="43"/>
      <c r="O130" s="43"/>
      <c r="P130" s="43"/>
      <c r="Q130" s="43"/>
      <c r="R130" s="43"/>
      <c r="S130" s="43"/>
      <c r="T130" s="43"/>
      <c r="U130" s="43"/>
    </row>
    <row r="131" spans="2:21">
      <c r="B131" s="2" t="s">
        <v>33</v>
      </c>
      <c r="H131" s="2" t="s">
        <v>50</v>
      </c>
      <c r="J131" s="81">
        <f t="shared" ref="J131:J132" si="17">J83/J122</f>
        <v>1.0198019801980198</v>
      </c>
      <c r="L131" s="43"/>
      <c r="M131" s="43"/>
      <c r="N131" s="43"/>
      <c r="O131" s="43"/>
      <c r="P131" s="43"/>
      <c r="Q131" s="43"/>
      <c r="R131" s="43"/>
      <c r="S131" s="43"/>
      <c r="T131" s="43"/>
      <c r="U131" s="43"/>
    </row>
    <row r="132" spans="2:21">
      <c r="B132" s="2" t="s">
        <v>34</v>
      </c>
      <c r="H132" s="2" t="s">
        <v>50</v>
      </c>
      <c r="J132" s="81">
        <f t="shared" si="17"/>
        <v>1.5142127959165714</v>
      </c>
      <c r="L132" s="43"/>
      <c r="M132" s="43"/>
      <c r="N132" s="43"/>
      <c r="O132" s="43"/>
      <c r="P132" s="43"/>
      <c r="Q132" s="43"/>
      <c r="R132" s="43"/>
      <c r="S132" s="43"/>
      <c r="T132" s="43"/>
      <c r="U132" s="43"/>
    </row>
    <row r="135" spans="2:21" s="5" customFormat="1">
      <c r="B135" s="5" t="s">
        <v>258</v>
      </c>
      <c r="D135" s="5" t="s">
        <v>21</v>
      </c>
      <c r="H135" s="5" t="s">
        <v>0</v>
      </c>
      <c r="J135" s="13" t="s">
        <v>6</v>
      </c>
      <c r="K135" s="13"/>
      <c r="L135" s="13" t="s">
        <v>1</v>
      </c>
      <c r="M135" s="13" t="s">
        <v>225</v>
      </c>
      <c r="N135" s="13" t="s">
        <v>23</v>
      </c>
      <c r="O135" s="13" t="s">
        <v>24</v>
      </c>
      <c r="P135" s="13" t="s">
        <v>3</v>
      </c>
      <c r="Q135" s="13" t="s">
        <v>4</v>
      </c>
      <c r="R135" s="13" t="s">
        <v>5</v>
      </c>
      <c r="S135" s="13" t="s">
        <v>22</v>
      </c>
      <c r="T135" s="13"/>
      <c r="U135" s="13"/>
    </row>
    <row r="137" spans="2:21">
      <c r="B137" s="10" t="s">
        <v>253</v>
      </c>
    </row>
    <row r="139" spans="2:21">
      <c r="B139" s="2" t="s">
        <v>32</v>
      </c>
      <c r="H139" s="2" t="s">
        <v>50</v>
      </c>
      <c r="J139" s="4">
        <f t="shared" ref="J139:J144" si="18">SUM(L139:S139)</f>
        <v>712712.20064768067</v>
      </c>
      <c r="L139" s="16">
        <f>'Import Volumes TD'!L89</f>
        <v>5844.3846153846152</v>
      </c>
      <c r="M139" s="16">
        <f>'Import Volumes TD'!M89</f>
        <v>13454.013698630968</v>
      </c>
      <c r="N139" s="16">
        <f>'Import Volumes TD'!N89</f>
        <v>147824.45843166666</v>
      </c>
      <c r="O139" s="16">
        <f>'Import Volumes TD'!O89</f>
        <v>239985.84383569696</v>
      </c>
      <c r="P139" s="16">
        <f>'Import Volumes TD'!P89</f>
        <v>4753.24</v>
      </c>
      <c r="Q139" s="16">
        <f>'Import Volumes TD'!Q89</f>
        <v>268467.69004977861</v>
      </c>
      <c r="R139" s="16">
        <f>'Import Volumes TD'!R89</f>
        <v>4949.1754959748077</v>
      </c>
      <c r="S139" s="16">
        <f>'Import Volumes TD'!S89</f>
        <v>27433.394520547947</v>
      </c>
    </row>
    <row r="140" spans="2:21">
      <c r="B140" s="2" t="s">
        <v>33</v>
      </c>
      <c r="H140" s="2" t="s">
        <v>50</v>
      </c>
      <c r="J140" s="4">
        <f t="shared" si="18"/>
        <v>5991370.7206765823</v>
      </c>
      <c r="L140" s="16">
        <f>'Import Volumes TD'!L90</f>
        <v>121656.69230769231</v>
      </c>
      <c r="M140" s="16">
        <f>'Import Volumes TD'!M90</f>
        <v>166423.54794521906</v>
      </c>
      <c r="N140" s="16">
        <f>'Import Volumes TD'!N90</f>
        <v>1776103.372767037</v>
      </c>
      <c r="O140" s="16">
        <f>'Import Volumes TD'!O90</f>
        <v>1893250.1972726448</v>
      </c>
      <c r="P140" s="16">
        <f>'Import Volumes TD'!P90</f>
        <v>90546.6</v>
      </c>
      <c r="Q140" s="16">
        <f>'Import Volumes TD'!Q90</f>
        <v>1554100.1113928177</v>
      </c>
      <c r="R140" s="16">
        <f>'Import Volumes TD'!R90</f>
        <v>44011.278443022748</v>
      </c>
      <c r="S140" s="16">
        <f>'Import Volumes TD'!S90</f>
        <v>345278.92054814869</v>
      </c>
    </row>
    <row r="141" spans="2:21">
      <c r="B141" s="2" t="s">
        <v>34</v>
      </c>
      <c r="H141" s="2" t="s">
        <v>50</v>
      </c>
      <c r="J141" s="4">
        <f t="shared" si="18"/>
        <v>232045.2667829511</v>
      </c>
      <c r="L141" s="16">
        <f>'Import Volumes TD'!L91</f>
        <v>7888.3846153846152</v>
      </c>
      <c r="M141" s="16">
        <f>'Import Volumes TD'!M91</f>
        <v>4906.7863013698643</v>
      </c>
      <c r="N141" s="16">
        <f>'Import Volumes TD'!N91</f>
        <v>77204.116159074067</v>
      </c>
      <c r="O141" s="16">
        <f>'Import Volumes TD'!O91</f>
        <v>71963.194520545556</v>
      </c>
      <c r="P141" s="16">
        <f>'Import Volumes TD'!P91</f>
        <v>4901.6000000000004</v>
      </c>
      <c r="Q141" s="16">
        <f>'Import Volumes TD'!Q91</f>
        <v>48397.616023098475</v>
      </c>
      <c r="R141" s="16">
        <f>'Import Volumes TD'!R91</f>
        <v>1313.3719032045642</v>
      </c>
      <c r="S141" s="16">
        <f>'Import Volumes TD'!S91</f>
        <v>15470.197260273973</v>
      </c>
    </row>
    <row r="142" spans="2:21">
      <c r="B142" s="2" t="s">
        <v>35</v>
      </c>
      <c r="H142" s="2" t="s">
        <v>50</v>
      </c>
      <c r="J142" s="4">
        <f t="shared" si="18"/>
        <v>27596.941709859253</v>
      </c>
      <c r="L142" s="16">
        <f>'Import Volumes TD'!L92</f>
        <v>60.46153846153846</v>
      </c>
      <c r="M142" s="16">
        <f>'Import Volumes TD'!M92</f>
        <v>129.13972602739724</v>
      </c>
      <c r="N142" s="16">
        <f>'Import Volumes TD'!N92</f>
        <v>5531.5606085185182</v>
      </c>
      <c r="O142" s="16">
        <f>'Import Volumes TD'!O92</f>
        <v>10652.6328767124</v>
      </c>
      <c r="P142" s="16">
        <f>'Import Volumes TD'!P92</f>
        <v>677.2</v>
      </c>
      <c r="Q142" s="16">
        <f>'Import Volumes TD'!Q92</f>
        <v>7819.4272520671466</v>
      </c>
      <c r="R142" s="16">
        <f>'Import Volumes TD'!R92</f>
        <v>374.95532451060569</v>
      </c>
      <c r="S142" s="16">
        <f>'Import Volumes TD'!S92</f>
        <v>2351.5643835616438</v>
      </c>
    </row>
    <row r="143" spans="2:21">
      <c r="B143" s="2" t="s">
        <v>36</v>
      </c>
      <c r="H143" s="2" t="s">
        <v>50</v>
      </c>
      <c r="J143" s="4">
        <f t="shared" si="18"/>
        <v>68847.714395427014</v>
      </c>
      <c r="L143" s="16">
        <f>'Import Volumes TD'!L93</f>
        <v>2094.1538461538462</v>
      </c>
      <c r="M143" s="16">
        <f>'Import Volumes TD'!M93</f>
        <v>2530.495890410959</v>
      </c>
      <c r="N143" s="16">
        <f>'Import Volumes TD'!N93</f>
        <v>24378.446287777777</v>
      </c>
      <c r="O143" s="16">
        <f>'Import Volumes TD'!O93</f>
        <v>19554.715068492595</v>
      </c>
      <c r="P143" s="16">
        <f>'Import Volumes TD'!P93</f>
        <v>1017.6</v>
      </c>
      <c r="Q143" s="16">
        <f>'Import Volumes TD'!Q93</f>
        <v>13987.859860292776</v>
      </c>
      <c r="R143" s="16">
        <f>'Import Volumes TD'!R93</f>
        <v>382.20234640865777</v>
      </c>
      <c r="S143" s="16">
        <f>'Import Volumes TD'!S93</f>
        <v>4902.2410958904111</v>
      </c>
    </row>
    <row r="144" spans="2:21">
      <c r="B144" s="2" t="s">
        <v>37</v>
      </c>
      <c r="H144" s="2" t="s">
        <v>50</v>
      </c>
      <c r="J144" s="4">
        <f t="shared" si="18"/>
        <v>25507.116168773842</v>
      </c>
      <c r="L144" s="16">
        <f>'Import Volumes TD'!L94</f>
        <v>674.69230769230774</v>
      </c>
      <c r="M144" s="16">
        <f>'Import Volumes TD'!M94</f>
        <v>655.78630136986294</v>
      </c>
      <c r="N144" s="16">
        <f>'Import Volumes TD'!N94</f>
        <v>7927.6162018518517</v>
      </c>
      <c r="O144" s="16">
        <f>'Import Volumes TD'!O94</f>
        <v>7858.4986301370154</v>
      </c>
      <c r="P144" s="16">
        <f>'Import Volumes TD'!P94</f>
        <v>374</v>
      </c>
      <c r="Q144" s="16">
        <f>'Import Volumes TD'!Q94</f>
        <v>6036.912061173286</v>
      </c>
      <c r="R144" s="16">
        <f>'Import Volumes TD'!R94</f>
        <v>264.53121449472349</v>
      </c>
      <c r="S144" s="16">
        <f>'Import Volumes TD'!S94</f>
        <v>1715.0794520547945</v>
      </c>
    </row>
    <row r="146" spans="2:20">
      <c r="B146" s="10" t="s">
        <v>263</v>
      </c>
    </row>
    <row r="148" spans="2:20">
      <c r="B148" s="2" t="s">
        <v>32</v>
      </c>
      <c r="H148" s="2" t="s">
        <v>50</v>
      </c>
      <c r="J148" s="4">
        <f t="shared" ref="J148:J153" si="19">SUM(L148:S148)</f>
        <v>14101</v>
      </c>
      <c r="L148" s="40">
        <v>146</v>
      </c>
      <c r="M148" s="40">
        <v>326</v>
      </c>
      <c r="N148" s="40">
        <v>3882</v>
      </c>
      <c r="O148" s="40">
        <v>4549</v>
      </c>
      <c r="P148" s="40">
        <v>146</v>
      </c>
      <c r="Q148" s="40">
        <v>4215</v>
      </c>
      <c r="R148" s="40">
        <v>162</v>
      </c>
      <c r="S148" s="40">
        <v>675</v>
      </c>
      <c r="T148" s="15"/>
    </row>
    <row r="149" spans="2:20">
      <c r="B149" s="2" t="s">
        <v>33</v>
      </c>
      <c r="H149" s="2" t="s">
        <v>50</v>
      </c>
      <c r="J149" s="4">
        <f t="shared" si="19"/>
        <v>-1494</v>
      </c>
      <c r="L149" s="40">
        <v>232</v>
      </c>
      <c r="M149" s="40">
        <v>27</v>
      </c>
      <c r="N149" s="40">
        <v>-90</v>
      </c>
      <c r="O149" s="40">
        <v>115</v>
      </c>
      <c r="P149" s="40">
        <v>139</v>
      </c>
      <c r="Q149" s="40">
        <v>-1937</v>
      </c>
      <c r="R149" s="40">
        <v>-92</v>
      </c>
      <c r="S149" s="40">
        <v>112</v>
      </c>
    </row>
    <row r="150" spans="2:20">
      <c r="B150" s="2" t="s">
        <v>34</v>
      </c>
      <c r="H150" s="2" t="s">
        <v>50</v>
      </c>
      <c r="J150" s="4">
        <f t="shared" si="19"/>
        <v>-12607</v>
      </c>
      <c r="L150" s="40">
        <v>-378</v>
      </c>
      <c r="M150" s="40">
        <v>-353</v>
      </c>
      <c r="N150" s="40">
        <v>-3792</v>
      </c>
      <c r="O150" s="40">
        <v>-4664</v>
      </c>
      <c r="P150" s="40">
        <v>-285</v>
      </c>
      <c r="Q150" s="40">
        <v>-2278</v>
      </c>
      <c r="R150" s="40">
        <v>-70</v>
      </c>
      <c r="S150" s="40">
        <v>-787</v>
      </c>
    </row>
    <row r="151" spans="2:20">
      <c r="B151" s="2" t="s">
        <v>35</v>
      </c>
      <c r="H151" s="2" t="s">
        <v>50</v>
      </c>
      <c r="J151" s="4">
        <f t="shared" si="19"/>
        <v>0</v>
      </c>
      <c r="L151" s="40">
        <v>0</v>
      </c>
      <c r="M151" s="40">
        <v>0</v>
      </c>
      <c r="N151" s="40">
        <v>0</v>
      </c>
      <c r="O151" s="40">
        <v>0</v>
      </c>
      <c r="P151" s="40">
        <v>0</v>
      </c>
      <c r="Q151" s="40">
        <v>0</v>
      </c>
      <c r="R151" s="40">
        <v>0</v>
      </c>
      <c r="S151" s="40">
        <v>0</v>
      </c>
    </row>
    <row r="152" spans="2:20">
      <c r="B152" s="2" t="s">
        <v>36</v>
      </c>
      <c r="H152" s="2" t="s">
        <v>50</v>
      </c>
      <c r="J152" s="4">
        <f t="shared" si="19"/>
        <v>0</v>
      </c>
      <c r="L152" s="40">
        <v>0</v>
      </c>
      <c r="M152" s="40">
        <v>0</v>
      </c>
      <c r="N152" s="40">
        <v>0</v>
      </c>
      <c r="O152" s="40">
        <v>0</v>
      </c>
      <c r="P152" s="40">
        <v>0</v>
      </c>
      <c r="Q152" s="40">
        <v>0</v>
      </c>
      <c r="R152" s="40">
        <v>0</v>
      </c>
      <c r="S152" s="40">
        <v>0</v>
      </c>
    </row>
    <row r="153" spans="2:20">
      <c r="B153" s="2" t="s">
        <v>37</v>
      </c>
      <c r="H153" s="2" t="s">
        <v>50</v>
      </c>
      <c r="J153" s="4">
        <f t="shared" si="19"/>
        <v>0</v>
      </c>
      <c r="L153" s="40">
        <v>0</v>
      </c>
      <c r="M153" s="40">
        <v>0</v>
      </c>
      <c r="N153" s="40">
        <v>0</v>
      </c>
      <c r="O153" s="40">
        <v>0</v>
      </c>
      <c r="P153" s="40">
        <v>0</v>
      </c>
      <c r="Q153" s="40">
        <v>0</v>
      </c>
      <c r="R153" s="40">
        <v>0</v>
      </c>
      <c r="S153" s="40">
        <v>0</v>
      </c>
    </row>
    <row r="155" spans="2:20">
      <c r="B155" s="10" t="s">
        <v>251</v>
      </c>
    </row>
    <row r="157" spans="2:20">
      <c r="B157" s="2" t="s">
        <v>32</v>
      </c>
      <c r="H157" s="2" t="s">
        <v>50</v>
      </c>
      <c r="J157" s="4">
        <f t="shared" ref="J157:J162" si="20">SUM(L157:S157)</f>
        <v>234</v>
      </c>
      <c r="L157" s="79">
        <v>2</v>
      </c>
      <c r="M157" s="31"/>
      <c r="N157" s="79">
        <v>228</v>
      </c>
      <c r="O157" s="80">
        <v>4</v>
      </c>
      <c r="P157" s="31"/>
      <c r="Q157" s="79">
        <v>0</v>
      </c>
      <c r="R157" s="31"/>
      <c r="S157" s="31"/>
    </row>
    <row r="158" spans="2:20">
      <c r="B158" s="2" t="s">
        <v>33</v>
      </c>
      <c r="H158" s="2" t="s">
        <v>50</v>
      </c>
      <c r="J158" s="4">
        <f t="shared" si="20"/>
        <v>63</v>
      </c>
      <c r="L158" s="79">
        <v>2</v>
      </c>
      <c r="M158" s="31"/>
      <c r="N158" s="79">
        <v>47</v>
      </c>
      <c r="O158" s="80">
        <v>14</v>
      </c>
      <c r="P158" s="31"/>
      <c r="Q158" s="79">
        <v>0</v>
      </c>
      <c r="R158" s="31"/>
      <c r="S158" s="31"/>
    </row>
    <row r="159" spans="2:20">
      <c r="B159" s="2" t="s">
        <v>34</v>
      </c>
      <c r="H159" s="2" t="s">
        <v>50</v>
      </c>
      <c r="J159" s="4">
        <f t="shared" si="20"/>
        <v>-297</v>
      </c>
      <c r="L159" s="79">
        <v>-4</v>
      </c>
      <c r="M159" s="31"/>
      <c r="N159" s="79">
        <v>-275</v>
      </c>
      <c r="O159" s="80">
        <v>-18</v>
      </c>
      <c r="P159" s="31"/>
      <c r="Q159" s="79">
        <v>0</v>
      </c>
      <c r="R159" s="31"/>
      <c r="S159" s="31"/>
    </row>
    <row r="160" spans="2:20">
      <c r="B160" s="2" t="s">
        <v>35</v>
      </c>
      <c r="H160" s="2" t="s">
        <v>50</v>
      </c>
      <c r="J160" s="4">
        <f t="shared" si="20"/>
        <v>0</v>
      </c>
      <c r="L160" s="79">
        <v>0</v>
      </c>
      <c r="M160" s="31"/>
      <c r="N160" s="79">
        <v>0</v>
      </c>
      <c r="O160" s="80">
        <v>0</v>
      </c>
      <c r="P160" s="31"/>
      <c r="Q160" s="79">
        <v>0</v>
      </c>
      <c r="R160" s="31"/>
      <c r="S160" s="31"/>
    </row>
    <row r="161" spans="2:23">
      <c r="B161" s="2" t="s">
        <v>36</v>
      </c>
      <c r="H161" s="2" t="s">
        <v>50</v>
      </c>
      <c r="J161" s="4">
        <f t="shared" si="20"/>
        <v>0</v>
      </c>
      <c r="L161" s="79">
        <v>0</v>
      </c>
      <c r="M161" s="31"/>
      <c r="N161" s="79">
        <v>0</v>
      </c>
      <c r="O161" s="80">
        <v>0</v>
      </c>
      <c r="P161" s="31"/>
      <c r="Q161" s="79">
        <v>0</v>
      </c>
      <c r="R161" s="31"/>
      <c r="S161" s="31"/>
    </row>
    <row r="162" spans="2:23">
      <c r="B162" s="2" t="s">
        <v>37</v>
      </c>
      <c r="H162" s="2" t="s">
        <v>50</v>
      </c>
      <c r="J162" s="4">
        <f t="shared" si="20"/>
        <v>0</v>
      </c>
      <c r="L162" s="79">
        <v>0</v>
      </c>
      <c r="M162" s="31"/>
      <c r="N162" s="79">
        <v>0</v>
      </c>
      <c r="O162" s="80">
        <v>0</v>
      </c>
      <c r="P162" s="31"/>
      <c r="Q162" s="79">
        <v>0</v>
      </c>
      <c r="R162" s="31"/>
      <c r="S162" s="31"/>
    </row>
    <row r="163" spans="2:23">
      <c r="J163" s="2"/>
      <c r="K163" s="2"/>
      <c r="L163" s="2"/>
      <c r="M163" s="2"/>
      <c r="N163" s="2"/>
      <c r="O163" s="2"/>
      <c r="P163" s="2"/>
      <c r="Q163" s="2"/>
      <c r="R163" s="2"/>
      <c r="S163" s="2"/>
    </row>
    <row r="165" spans="2:23">
      <c r="B165" s="10" t="s">
        <v>265</v>
      </c>
    </row>
    <row r="166" spans="2:23">
      <c r="L166" s="43"/>
      <c r="M166" s="43"/>
      <c r="N166" s="43"/>
      <c r="O166" s="43"/>
      <c r="P166" s="43"/>
      <c r="Q166" s="43"/>
      <c r="R166" s="43"/>
      <c r="S166" s="43"/>
      <c r="T166" s="43"/>
    </row>
    <row r="167" spans="2:23">
      <c r="B167" s="2" t="s">
        <v>32</v>
      </c>
      <c r="H167" s="2" t="s">
        <v>50</v>
      </c>
      <c r="J167" s="4">
        <f t="shared" ref="J167:J172" si="21">SUM(L167:S167)</f>
        <v>20287.434127485009</v>
      </c>
      <c r="L167" s="42">
        <f>(L148-L157)*$J130</f>
        <v>210.67213632060586</v>
      </c>
      <c r="M167" s="42">
        <f t="shared" ref="M167:S167" si="22">(M148-M157)*$J130</f>
        <v>476.93830861470491</v>
      </c>
      <c r="N167" s="42">
        <f t="shared" si="22"/>
        <v>5345.8054591353739</v>
      </c>
      <c r="O167" s="42">
        <f t="shared" si="22"/>
        <v>6649.3393026191225</v>
      </c>
      <c r="P167" s="42">
        <f t="shared" si="22"/>
        <v>213.59813821394761</v>
      </c>
      <c r="Q167" s="42">
        <f t="shared" si="22"/>
        <v>6166.5489902177342</v>
      </c>
      <c r="R167" s="42">
        <f t="shared" si="22"/>
        <v>237.00615336068159</v>
      </c>
      <c r="S167" s="42">
        <f t="shared" si="22"/>
        <v>987.52563900283997</v>
      </c>
      <c r="T167" s="43"/>
    </row>
    <row r="168" spans="2:23">
      <c r="B168" s="2" t="s">
        <v>33</v>
      </c>
      <c r="H168" s="2" t="s">
        <v>50</v>
      </c>
      <c r="J168" s="4">
        <f t="shared" si="21"/>
        <v>-1587.8316831683167</v>
      </c>
      <c r="L168" s="42">
        <f t="shared" ref="L168:S168" si="23">(L149-L158)*$J131</f>
        <v>234.55445544554456</v>
      </c>
      <c r="M168" s="42">
        <f t="shared" si="23"/>
        <v>27.534653465346537</v>
      </c>
      <c r="N168" s="42">
        <f t="shared" si="23"/>
        <v>-139.71287128712871</v>
      </c>
      <c r="O168" s="42">
        <f t="shared" si="23"/>
        <v>103</v>
      </c>
      <c r="P168" s="42">
        <f t="shared" si="23"/>
        <v>141.75247524752476</v>
      </c>
      <c r="Q168" s="42">
        <f t="shared" si="23"/>
        <v>-1975.3564356435643</v>
      </c>
      <c r="R168" s="42">
        <f t="shared" si="23"/>
        <v>-93.821782178217831</v>
      </c>
      <c r="S168" s="42">
        <f t="shared" si="23"/>
        <v>114.21782178217822</v>
      </c>
      <c r="T168" s="43"/>
    </row>
    <row r="169" spans="2:23">
      <c r="B169" s="2" t="s">
        <v>34</v>
      </c>
      <c r="H169" s="2" t="s">
        <v>50</v>
      </c>
      <c r="J169" s="4">
        <f t="shared" si="21"/>
        <v>-18639.959517732997</v>
      </c>
      <c r="L169" s="42">
        <f t="shared" ref="L169:S169" si="24">(L150-L159)*$J132</f>
        <v>-566.31558567279774</v>
      </c>
      <c r="M169" s="42">
        <f t="shared" si="24"/>
        <v>-534.51711695854976</v>
      </c>
      <c r="N169" s="42">
        <f t="shared" si="24"/>
        <v>-5325.4864032385822</v>
      </c>
      <c r="O169" s="42">
        <f t="shared" si="24"/>
        <v>-7035.0326498283912</v>
      </c>
      <c r="P169" s="42">
        <f t="shared" si="24"/>
        <v>-431.55064683622288</v>
      </c>
      <c r="Q169" s="42">
        <f t="shared" si="24"/>
        <v>-3449.3767490979499</v>
      </c>
      <c r="R169" s="42">
        <f t="shared" si="24"/>
        <v>-105.99489571415999</v>
      </c>
      <c r="S169" s="42">
        <f t="shared" si="24"/>
        <v>-1191.6854703863416</v>
      </c>
      <c r="T169" s="43"/>
    </row>
    <row r="170" spans="2:23">
      <c r="B170" s="2" t="s">
        <v>35</v>
      </c>
      <c r="H170" s="2" t="s">
        <v>50</v>
      </c>
      <c r="J170" s="4">
        <f t="shared" si="21"/>
        <v>0</v>
      </c>
      <c r="L170" s="82">
        <f>L151</f>
        <v>0</v>
      </c>
      <c r="M170" s="82">
        <f t="shared" ref="M170:S170" si="25">M151</f>
        <v>0</v>
      </c>
      <c r="N170" s="82">
        <f t="shared" si="25"/>
        <v>0</v>
      </c>
      <c r="O170" s="82">
        <f t="shared" si="25"/>
        <v>0</v>
      </c>
      <c r="P170" s="82">
        <f t="shared" si="25"/>
        <v>0</v>
      </c>
      <c r="Q170" s="82">
        <f t="shared" si="25"/>
        <v>0</v>
      </c>
      <c r="R170" s="82">
        <f t="shared" si="25"/>
        <v>0</v>
      </c>
      <c r="S170" s="82">
        <f t="shared" si="25"/>
        <v>0</v>
      </c>
      <c r="T170" s="43"/>
    </row>
    <row r="171" spans="2:23">
      <c r="B171" s="2" t="s">
        <v>36</v>
      </c>
      <c r="H171" s="2" t="s">
        <v>50</v>
      </c>
      <c r="J171" s="4">
        <f t="shared" si="21"/>
        <v>0</v>
      </c>
      <c r="L171" s="82">
        <f t="shared" ref="L171:S171" si="26">L152</f>
        <v>0</v>
      </c>
      <c r="M171" s="82">
        <f t="shared" si="26"/>
        <v>0</v>
      </c>
      <c r="N171" s="82">
        <f t="shared" si="26"/>
        <v>0</v>
      </c>
      <c r="O171" s="82">
        <f t="shared" si="26"/>
        <v>0</v>
      </c>
      <c r="P171" s="82">
        <f t="shared" si="26"/>
        <v>0</v>
      </c>
      <c r="Q171" s="82">
        <f t="shared" si="26"/>
        <v>0</v>
      </c>
      <c r="R171" s="82">
        <f t="shared" si="26"/>
        <v>0</v>
      </c>
      <c r="S171" s="82">
        <f t="shared" si="26"/>
        <v>0</v>
      </c>
      <c r="T171" s="43"/>
    </row>
    <row r="172" spans="2:23">
      <c r="B172" s="2" t="s">
        <v>37</v>
      </c>
      <c r="H172" s="2" t="s">
        <v>50</v>
      </c>
      <c r="J172" s="4">
        <f t="shared" si="21"/>
        <v>0</v>
      </c>
      <c r="L172" s="82">
        <f t="shared" ref="L172:S172" si="27">L153</f>
        <v>0</v>
      </c>
      <c r="M172" s="82">
        <f t="shared" si="27"/>
        <v>0</v>
      </c>
      <c r="N172" s="82">
        <f t="shared" si="27"/>
        <v>0</v>
      </c>
      <c r="O172" s="82">
        <f t="shared" si="27"/>
        <v>0</v>
      </c>
      <c r="P172" s="82">
        <f t="shared" si="27"/>
        <v>0</v>
      </c>
      <c r="Q172" s="82">
        <f t="shared" si="27"/>
        <v>0</v>
      </c>
      <c r="R172" s="82">
        <f t="shared" si="27"/>
        <v>0</v>
      </c>
      <c r="S172" s="82">
        <f t="shared" si="27"/>
        <v>0</v>
      </c>
      <c r="T172" s="43"/>
    </row>
    <row r="174" spans="2:23">
      <c r="B174" s="10" t="s">
        <v>256</v>
      </c>
    </row>
    <row r="175" spans="2:23">
      <c r="L175" s="43"/>
      <c r="M175" s="43"/>
      <c r="N175" s="43"/>
      <c r="O175" s="43"/>
      <c r="P175" s="43"/>
      <c r="Q175" s="43"/>
      <c r="R175" s="43"/>
      <c r="S175" s="43"/>
      <c r="T175" s="43"/>
    </row>
    <row r="176" spans="2:23">
      <c r="B176" s="2" t="s">
        <v>32</v>
      </c>
      <c r="H176" s="2" t="s">
        <v>50</v>
      </c>
      <c r="J176" s="4">
        <f t="shared" ref="J176:J181" si="28">SUM(L176:S176)</f>
        <v>733233.6347751657</v>
      </c>
      <c r="L176" s="42">
        <f t="shared" ref="L176:S181" si="29">L139+L157+L167</f>
        <v>6057.0567517052214</v>
      </c>
      <c r="M176" s="42">
        <f t="shared" si="29"/>
        <v>13930.952007245673</v>
      </c>
      <c r="N176" s="42">
        <f t="shared" si="29"/>
        <v>153398.26389080205</v>
      </c>
      <c r="O176" s="42">
        <f t="shared" si="29"/>
        <v>246639.18313831609</v>
      </c>
      <c r="P176" s="42">
        <f t="shared" si="29"/>
        <v>4966.8381382139478</v>
      </c>
      <c r="Q176" s="42">
        <f t="shared" si="29"/>
        <v>274634.23903999635</v>
      </c>
      <c r="R176" s="42">
        <f t="shared" si="29"/>
        <v>5186.1816493354891</v>
      </c>
      <c r="S176" s="42">
        <f t="shared" si="29"/>
        <v>28420.920159550788</v>
      </c>
      <c r="T176" s="43"/>
      <c r="W176" s="39"/>
    </row>
    <row r="177" spans="2:23">
      <c r="B177" s="2" t="s">
        <v>33</v>
      </c>
      <c r="H177" s="2" t="s">
        <v>50</v>
      </c>
      <c r="J177" s="4">
        <f t="shared" si="28"/>
        <v>5989845.8889934141</v>
      </c>
      <c r="L177" s="42">
        <f t="shared" si="29"/>
        <v>121893.24676313785</v>
      </c>
      <c r="M177" s="42">
        <f t="shared" si="29"/>
        <v>166451.08259868441</v>
      </c>
      <c r="N177" s="42">
        <f t="shared" si="29"/>
        <v>1776010.65989575</v>
      </c>
      <c r="O177" s="42">
        <f t="shared" si="29"/>
        <v>1893367.1972726448</v>
      </c>
      <c r="P177" s="42">
        <f t="shared" si="29"/>
        <v>90688.352475247535</v>
      </c>
      <c r="Q177" s="42">
        <f t="shared" si="29"/>
        <v>1552124.7549571742</v>
      </c>
      <c r="R177" s="42">
        <f t="shared" si="29"/>
        <v>43917.456660844531</v>
      </c>
      <c r="S177" s="42">
        <f t="shared" si="29"/>
        <v>345393.13836993085</v>
      </c>
      <c r="T177" s="43"/>
      <c r="W177" s="39"/>
    </row>
    <row r="178" spans="2:23">
      <c r="B178" s="2" t="s">
        <v>34</v>
      </c>
      <c r="H178" s="2" t="s">
        <v>50</v>
      </c>
      <c r="J178" s="4">
        <f t="shared" si="28"/>
        <v>213108.30726521809</v>
      </c>
      <c r="L178" s="42">
        <f t="shared" si="29"/>
        <v>7318.0690297118172</v>
      </c>
      <c r="M178" s="42">
        <f t="shared" si="29"/>
        <v>4372.2691844113142</v>
      </c>
      <c r="N178" s="42">
        <f t="shared" si="29"/>
        <v>71603.629755835485</v>
      </c>
      <c r="O178" s="42">
        <f t="shared" si="29"/>
        <v>64910.161870717166</v>
      </c>
      <c r="P178" s="42">
        <f t="shared" si="29"/>
        <v>4470.0493531637776</v>
      </c>
      <c r="Q178" s="42">
        <f t="shared" si="29"/>
        <v>44948.239274000523</v>
      </c>
      <c r="R178" s="42">
        <f t="shared" si="29"/>
        <v>1207.3770074904041</v>
      </c>
      <c r="S178" s="42">
        <f t="shared" si="29"/>
        <v>14278.511789887632</v>
      </c>
      <c r="T178" s="43"/>
      <c r="W178" s="39"/>
    </row>
    <row r="179" spans="2:23">
      <c r="B179" s="2" t="s">
        <v>35</v>
      </c>
      <c r="H179" s="2" t="s">
        <v>50</v>
      </c>
      <c r="J179" s="4">
        <f t="shared" si="28"/>
        <v>27596.941709859253</v>
      </c>
      <c r="L179" s="42">
        <f t="shared" si="29"/>
        <v>60.46153846153846</v>
      </c>
      <c r="M179" s="42">
        <f t="shared" si="29"/>
        <v>129.13972602739724</v>
      </c>
      <c r="N179" s="42">
        <f t="shared" si="29"/>
        <v>5531.5606085185182</v>
      </c>
      <c r="O179" s="42">
        <f t="shared" si="29"/>
        <v>10652.6328767124</v>
      </c>
      <c r="P179" s="42">
        <f t="shared" si="29"/>
        <v>677.2</v>
      </c>
      <c r="Q179" s="42">
        <f t="shared" si="29"/>
        <v>7819.4272520671466</v>
      </c>
      <c r="R179" s="42">
        <f t="shared" si="29"/>
        <v>374.95532451060569</v>
      </c>
      <c r="S179" s="42">
        <f t="shared" si="29"/>
        <v>2351.5643835616438</v>
      </c>
      <c r="T179" s="43"/>
      <c r="W179" s="39"/>
    </row>
    <row r="180" spans="2:23">
      <c r="B180" s="2" t="s">
        <v>36</v>
      </c>
      <c r="H180" s="2" t="s">
        <v>50</v>
      </c>
      <c r="J180" s="4">
        <f t="shared" si="28"/>
        <v>68847.714395427014</v>
      </c>
      <c r="L180" s="42">
        <f t="shared" si="29"/>
        <v>2094.1538461538462</v>
      </c>
      <c r="M180" s="42">
        <f t="shared" si="29"/>
        <v>2530.495890410959</v>
      </c>
      <c r="N180" s="42">
        <f t="shared" si="29"/>
        <v>24378.446287777777</v>
      </c>
      <c r="O180" s="42">
        <f t="shared" si="29"/>
        <v>19554.715068492595</v>
      </c>
      <c r="P180" s="42">
        <f t="shared" si="29"/>
        <v>1017.6</v>
      </c>
      <c r="Q180" s="42">
        <f t="shared" si="29"/>
        <v>13987.859860292776</v>
      </c>
      <c r="R180" s="42">
        <f t="shared" si="29"/>
        <v>382.20234640865777</v>
      </c>
      <c r="S180" s="42">
        <f t="shared" si="29"/>
        <v>4902.2410958904111</v>
      </c>
      <c r="T180" s="43"/>
      <c r="W180" s="39"/>
    </row>
    <row r="181" spans="2:23">
      <c r="B181" s="2" t="s">
        <v>37</v>
      </c>
      <c r="H181" s="2" t="s">
        <v>50</v>
      </c>
      <c r="J181" s="4">
        <f t="shared" si="28"/>
        <v>25507.116168773842</v>
      </c>
      <c r="L181" s="42">
        <f t="shared" si="29"/>
        <v>674.69230769230774</v>
      </c>
      <c r="M181" s="42">
        <f t="shared" si="29"/>
        <v>655.78630136986294</v>
      </c>
      <c r="N181" s="42">
        <f t="shared" si="29"/>
        <v>7927.6162018518517</v>
      </c>
      <c r="O181" s="42">
        <f t="shared" si="29"/>
        <v>7858.4986301370154</v>
      </c>
      <c r="P181" s="42">
        <f t="shared" si="29"/>
        <v>374</v>
      </c>
      <c r="Q181" s="42">
        <f t="shared" si="29"/>
        <v>6036.912061173286</v>
      </c>
      <c r="R181" s="42">
        <f t="shared" si="29"/>
        <v>264.53121449472349</v>
      </c>
      <c r="S181" s="42">
        <f t="shared" si="29"/>
        <v>1715.0794520547945</v>
      </c>
      <c r="T181" s="43"/>
      <c r="W181" s="39"/>
    </row>
    <row r="184" spans="2:23" s="5" customFormat="1">
      <c r="B184" s="5" t="s">
        <v>257</v>
      </c>
      <c r="D184" s="5" t="s">
        <v>21</v>
      </c>
      <c r="H184" s="5" t="s">
        <v>0</v>
      </c>
      <c r="J184" s="13" t="s">
        <v>6</v>
      </c>
      <c r="K184" s="13"/>
      <c r="L184" s="13" t="s">
        <v>1</v>
      </c>
      <c r="M184" s="13" t="s">
        <v>225</v>
      </c>
      <c r="N184" s="13" t="s">
        <v>23</v>
      </c>
      <c r="O184" s="13" t="s">
        <v>24</v>
      </c>
      <c r="P184" s="13" t="s">
        <v>3</v>
      </c>
      <c r="Q184" s="13" t="s">
        <v>4</v>
      </c>
      <c r="R184" s="13" t="s">
        <v>5</v>
      </c>
      <c r="S184" s="13" t="s">
        <v>22</v>
      </c>
      <c r="T184" s="13"/>
      <c r="U184" s="13"/>
    </row>
    <row r="186" spans="2:23">
      <c r="B186" s="10" t="s">
        <v>253</v>
      </c>
    </row>
    <row r="188" spans="2:23">
      <c r="B188" s="2" t="s">
        <v>32</v>
      </c>
      <c r="D188" s="11"/>
      <c r="H188" s="2" t="s">
        <v>50</v>
      </c>
      <c r="J188" s="4">
        <f t="shared" ref="J188:J193" si="30">SUM(L188:S188)</f>
        <v>757375.39516869839</v>
      </c>
      <c r="L188" s="16">
        <f>'Import Volumes TD'!L125</f>
        <v>7600.6153846153848</v>
      </c>
      <c r="M188" s="16">
        <f>'Import Volumes TD'!M125</f>
        <v>15145.78171703316</v>
      </c>
      <c r="N188" s="16">
        <f>'Import Volumes TD'!N125</f>
        <v>162051.18164685185</v>
      </c>
      <c r="O188" s="16">
        <f>'Import Volumes TD'!O125</f>
        <v>254272.79178078755</v>
      </c>
      <c r="P188" s="16">
        <f>'Import Volumes TD'!P125</f>
        <v>5322.2</v>
      </c>
      <c r="Q188" s="16">
        <f>'Import Volumes TD'!Q125</f>
        <v>279664.65615089232</v>
      </c>
      <c r="R188" s="16">
        <f>'Import Volumes TD'!R125</f>
        <v>5249.6204219515048</v>
      </c>
      <c r="S188" s="16">
        <f>'Import Volumes TD'!S125</f>
        <v>28068.548066566545</v>
      </c>
    </row>
    <row r="189" spans="2:23">
      <c r="B189" s="2" t="s">
        <v>33</v>
      </c>
      <c r="D189" s="11"/>
      <c r="H189" s="2" t="s">
        <v>50</v>
      </c>
      <c r="J189" s="4">
        <f t="shared" si="30"/>
        <v>5999411.3242120063</v>
      </c>
      <c r="L189" s="16">
        <f>'Import Volumes TD'!L126</f>
        <v>123123.61538461539</v>
      </c>
      <c r="M189" s="16">
        <f>'Import Volumes TD'!M126</f>
        <v>165512.67858203911</v>
      </c>
      <c r="N189" s="16">
        <f>'Import Volumes TD'!N126</f>
        <v>1775852.272803148</v>
      </c>
      <c r="O189" s="16">
        <f>'Import Volumes TD'!O126</f>
        <v>1896674.3424682745</v>
      </c>
      <c r="P189" s="16">
        <f>'Import Volumes TD'!P126</f>
        <v>90840.8</v>
      </c>
      <c r="Q189" s="16">
        <f>'Import Volumes TD'!Q126</f>
        <v>1554997.1853029886</v>
      </c>
      <c r="R189" s="16">
        <f>'Import Volumes TD'!R126</f>
        <v>44280.641931246901</v>
      </c>
      <c r="S189" s="16">
        <f>'Import Volumes TD'!S126</f>
        <v>348129.78773969418</v>
      </c>
    </row>
    <row r="190" spans="2:23">
      <c r="B190" s="2" t="s">
        <v>34</v>
      </c>
      <c r="D190" s="11"/>
      <c r="H190" s="2" t="s">
        <v>50</v>
      </c>
      <c r="J190" s="4">
        <f t="shared" si="30"/>
        <v>207262.2927281642</v>
      </c>
      <c r="L190" s="16">
        <f>'Import Volumes TD'!L127</f>
        <v>5290.3076923076924</v>
      </c>
      <c r="M190" s="16">
        <f>'Import Volumes TD'!M127</f>
        <v>4639.8755154341925</v>
      </c>
      <c r="N190" s="16">
        <f>'Import Volumes TD'!N127</f>
        <v>68961.693255185193</v>
      </c>
      <c r="O190" s="16">
        <f>'Import Volumes TD'!O127</f>
        <v>65044.63835615103</v>
      </c>
      <c r="P190" s="16">
        <f>'Import Volumes TD'!P127</f>
        <v>4488.3</v>
      </c>
      <c r="Q190" s="16">
        <f>'Import Volumes TD'!Q127</f>
        <v>43560.756082016662</v>
      </c>
      <c r="R190" s="16">
        <f>'Import Volumes TD'!R127</f>
        <v>1213.0534552798517</v>
      </c>
      <c r="S190" s="16">
        <f>'Import Volumes TD'!S127</f>
        <v>14063.668371789623</v>
      </c>
    </row>
    <row r="191" spans="2:23">
      <c r="B191" s="2" t="s">
        <v>35</v>
      </c>
      <c r="D191" s="11"/>
      <c r="H191" s="2" t="s">
        <v>50</v>
      </c>
      <c r="J191" s="4">
        <f t="shared" si="30"/>
        <v>27988.368856889017</v>
      </c>
      <c r="L191" s="16">
        <f>'Import Volumes TD'!L128</f>
        <v>71.92307692307692</v>
      </c>
      <c r="M191" s="16">
        <f>'Import Volumes TD'!M128</f>
        <v>148.98727824109551</v>
      </c>
      <c r="N191" s="16">
        <f>'Import Volumes TD'!N128</f>
        <v>5671.1528281481478</v>
      </c>
      <c r="O191" s="16">
        <f>'Import Volumes TD'!O128</f>
        <v>10803.194520547784</v>
      </c>
      <c r="P191" s="16">
        <f>'Import Volumes TD'!P128</f>
        <v>666.8</v>
      </c>
      <c r="Q191" s="16">
        <f>'Import Volumes TD'!Q128</f>
        <v>7877.2335083199996</v>
      </c>
      <c r="R191" s="16">
        <f>'Import Volumes TD'!R128</f>
        <v>368.72697798156412</v>
      </c>
      <c r="S191" s="16">
        <f>'Import Volumes TD'!S128</f>
        <v>2380.3506667273473</v>
      </c>
    </row>
    <row r="192" spans="2:23">
      <c r="B192" s="2" t="s">
        <v>36</v>
      </c>
      <c r="D192" s="11"/>
      <c r="H192" s="2" t="s">
        <v>50</v>
      </c>
      <c r="J192" s="4">
        <f t="shared" si="30"/>
        <v>67700.413100915888</v>
      </c>
      <c r="L192" s="16">
        <f>'Import Volumes TD'!L129</f>
        <v>2066.7692307692309</v>
      </c>
      <c r="M192" s="16">
        <f>'Import Volumes TD'!M129</f>
        <v>2488.9239149671971</v>
      </c>
      <c r="N192" s="16">
        <f>'Import Volumes TD'!N129</f>
        <v>23874.597731481477</v>
      </c>
      <c r="O192" s="16">
        <f>'Import Volumes TD'!O129</f>
        <v>19261.654794520477</v>
      </c>
      <c r="P192" s="16">
        <f>'Import Volumes TD'!P129</f>
        <v>998.80000000000007</v>
      </c>
      <c r="Q192" s="16">
        <f>'Import Volumes TD'!Q129</f>
        <v>13808.622743975555</v>
      </c>
      <c r="R192" s="16">
        <f>'Import Volumes TD'!R129</f>
        <v>380.61730273254614</v>
      </c>
      <c r="S192" s="16">
        <f>'Import Volumes TD'!S129</f>
        <v>4820.4273824693946</v>
      </c>
    </row>
    <row r="193" spans="2:19">
      <c r="B193" s="2" t="s">
        <v>37</v>
      </c>
      <c r="D193" s="11"/>
      <c r="H193" s="2" t="s">
        <v>50</v>
      </c>
      <c r="J193" s="4">
        <f t="shared" si="30"/>
        <v>25250.39633984102</v>
      </c>
      <c r="L193" s="16">
        <f>'Import Volumes TD'!L130</f>
        <v>666.15384615384619</v>
      </c>
      <c r="M193" s="16">
        <f>'Import Volumes TD'!M130</f>
        <v>646.16899759039927</v>
      </c>
      <c r="N193" s="16">
        <f>'Import Volumes TD'!N130</f>
        <v>7820.7204725925922</v>
      </c>
      <c r="O193" s="16">
        <f>'Import Volumes TD'!O130</f>
        <v>7797.4575342465769</v>
      </c>
      <c r="P193" s="16">
        <f>'Import Volumes TD'!P130</f>
        <v>360.6</v>
      </c>
      <c r="Q193" s="16">
        <f>'Import Volumes TD'!Q130</f>
        <v>6009.7416048411114</v>
      </c>
      <c r="R193" s="16">
        <f>'Import Volumes TD'!R130</f>
        <v>263.31827708022109</v>
      </c>
      <c r="S193" s="16">
        <f>'Import Volumes TD'!S130</f>
        <v>1686.2356073362766</v>
      </c>
    </row>
    <row r="195" spans="2:19">
      <c r="B195" s="10" t="s">
        <v>266</v>
      </c>
    </row>
    <row r="197" spans="2:19">
      <c r="B197" s="2" t="s">
        <v>32</v>
      </c>
      <c r="H197" s="2" t="s">
        <v>50</v>
      </c>
      <c r="J197" s="4">
        <f t="shared" ref="J197:J202" si="31">SUM(L197:S197)</f>
        <v>5665</v>
      </c>
      <c r="L197" s="4">
        <f>L82-L112</f>
        <v>52</v>
      </c>
      <c r="M197" s="4">
        <f t="shared" ref="M197:S197" si="32">M82-M112</f>
        <v>177</v>
      </c>
      <c r="N197" s="4">
        <f t="shared" si="32"/>
        <v>752</v>
      </c>
      <c r="O197" s="4">
        <f t="shared" si="32"/>
        <v>2158</v>
      </c>
      <c r="P197" s="4">
        <f t="shared" si="32"/>
        <v>51</v>
      </c>
      <c r="Q197" s="4">
        <f t="shared" si="32"/>
        <v>2080</v>
      </c>
      <c r="R197" s="4">
        <f t="shared" si="32"/>
        <v>49</v>
      </c>
      <c r="S197" s="4">
        <f t="shared" si="32"/>
        <v>346</v>
      </c>
    </row>
    <row r="198" spans="2:19">
      <c r="B198" s="2" t="s">
        <v>33</v>
      </c>
      <c r="H198" s="2" t="s">
        <v>50</v>
      </c>
      <c r="J198" s="4">
        <f t="shared" si="31"/>
        <v>-195</v>
      </c>
      <c r="L198" s="4">
        <f t="shared" ref="L198:S198" si="33">L83-L113</f>
        <v>208</v>
      </c>
      <c r="M198" s="4">
        <f t="shared" si="33"/>
        <v>-83</v>
      </c>
      <c r="N198" s="4">
        <f t="shared" si="33"/>
        <v>943</v>
      </c>
      <c r="O198" s="4">
        <f t="shared" si="33"/>
        <v>-504</v>
      </c>
      <c r="P198" s="4">
        <f t="shared" si="33"/>
        <v>77</v>
      </c>
      <c r="Q198" s="4">
        <f t="shared" si="33"/>
        <v>-922</v>
      </c>
      <c r="R198" s="4">
        <f t="shared" si="33"/>
        <v>-20</v>
      </c>
      <c r="S198" s="4">
        <f t="shared" si="33"/>
        <v>106</v>
      </c>
    </row>
    <row r="199" spans="2:19">
      <c r="B199" s="2" t="s">
        <v>34</v>
      </c>
      <c r="H199" s="2" t="s">
        <v>50</v>
      </c>
      <c r="J199" s="4">
        <f t="shared" si="31"/>
        <v>-5470</v>
      </c>
      <c r="L199" s="4">
        <f t="shared" ref="L199:S199" si="34">L84-L114</f>
        <v>-260</v>
      </c>
      <c r="M199" s="4">
        <f t="shared" si="34"/>
        <v>-94</v>
      </c>
      <c r="N199" s="4">
        <f t="shared" si="34"/>
        <v>-1695</v>
      </c>
      <c r="O199" s="4">
        <f t="shared" si="34"/>
        <v>-1654</v>
      </c>
      <c r="P199" s="4">
        <f t="shared" si="34"/>
        <v>-128</v>
      </c>
      <c r="Q199" s="4">
        <f t="shared" si="34"/>
        <v>-1158</v>
      </c>
      <c r="R199" s="4">
        <f t="shared" si="34"/>
        <v>-29</v>
      </c>
      <c r="S199" s="4">
        <f t="shared" si="34"/>
        <v>-452</v>
      </c>
    </row>
    <row r="200" spans="2:19">
      <c r="B200" s="2" t="s">
        <v>35</v>
      </c>
      <c r="H200" s="2" t="s">
        <v>50</v>
      </c>
      <c r="J200" s="4">
        <f t="shared" si="31"/>
        <v>0</v>
      </c>
      <c r="L200" s="4">
        <f t="shared" ref="L200:S200" si="35">L85-L115</f>
        <v>0</v>
      </c>
      <c r="M200" s="4">
        <f t="shared" si="35"/>
        <v>0</v>
      </c>
      <c r="N200" s="4">
        <f t="shared" si="35"/>
        <v>0</v>
      </c>
      <c r="O200" s="4">
        <f t="shared" si="35"/>
        <v>0</v>
      </c>
      <c r="P200" s="4">
        <f t="shared" si="35"/>
        <v>0</v>
      </c>
      <c r="Q200" s="4">
        <f t="shared" si="35"/>
        <v>0</v>
      </c>
      <c r="R200" s="4">
        <f t="shared" si="35"/>
        <v>0</v>
      </c>
      <c r="S200" s="4">
        <f t="shared" si="35"/>
        <v>0</v>
      </c>
    </row>
    <row r="201" spans="2:19">
      <c r="B201" s="2" t="s">
        <v>36</v>
      </c>
      <c r="H201" s="2" t="s">
        <v>50</v>
      </c>
      <c r="J201" s="4">
        <f t="shared" si="31"/>
        <v>0</v>
      </c>
      <c r="L201" s="4">
        <f t="shared" ref="L201:S201" si="36">L86-L116</f>
        <v>0</v>
      </c>
      <c r="M201" s="4">
        <f t="shared" si="36"/>
        <v>0</v>
      </c>
      <c r="N201" s="4">
        <f t="shared" si="36"/>
        <v>0</v>
      </c>
      <c r="O201" s="4">
        <f t="shared" si="36"/>
        <v>0</v>
      </c>
      <c r="P201" s="4">
        <f t="shared" si="36"/>
        <v>0</v>
      </c>
      <c r="Q201" s="4">
        <f t="shared" si="36"/>
        <v>0</v>
      </c>
      <c r="R201" s="4">
        <f t="shared" si="36"/>
        <v>0</v>
      </c>
      <c r="S201" s="4">
        <f t="shared" si="36"/>
        <v>0</v>
      </c>
    </row>
    <row r="202" spans="2:19">
      <c r="B202" s="2" t="s">
        <v>37</v>
      </c>
      <c r="H202" s="2" t="s">
        <v>50</v>
      </c>
      <c r="J202" s="4">
        <f t="shared" si="31"/>
        <v>0</v>
      </c>
      <c r="L202" s="4">
        <f t="shared" ref="L202:S202" si="37">L87-L117</f>
        <v>0</v>
      </c>
      <c r="M202" s="4">
        <f t="shared" si="37"/>
        <v>0</v>
      </c>
      <c r="N202" s="4">
        <f t="shared" si="37"/>
        <v>0</v>
      </c>
      <c r="O202" s="4">
        <f t="shared" si="37"/>
        <v>0</v>
      </c>
      <c r="P202" s="4">
        <f t="shared" si="37"/>
        <v>0</v>
      </c>
      <c r="Q202" s="4">
        <f t="shared" si="37"/>
        <v>0</v>
      </c>
      <c r="R202" s="4">
        <f t="shared" si="37"/>
        <v>0</v>
      </c>
      <c r="S202" s="4">
        <f t="shared" si="37"/>
        <v>0</v>
      </c>
    </row>
    <row r="204" spans="2:19">
      <c r="B204" s="10" t="s">
        <v>252</v>
      </c>
    </row>
    <row r="206" spans="2:19">
      <c r="B206" s="2" t="s">
        <v>32</v>
      </c>
      <c r="H206" s="2" t="s">
        <v>50</v>
      </c>
      <c r="J206" s="4">
        <f t="shared" ref="J206:J211" si="38">SUM(L206:S206)</f>
        <v>763040.39516869839</v>
      </c>
      <c r="L206" s="4">
        <f>L188+L197</f>
        <v>7652.6153846153848</v>
      </c>
      <c r="M206" s="4">
        <f t="shared" ref="M206:S206" si="39">M188+M197</f>
        <v>15322.78171703316</v>
      </c>
      <c r="N206" s="4">
        <f t="shared" si="39"/>
        <v>162803.18164685185</v>
      </c>
      <c r="O206" s="4">
        <f t="shared" si="39"/>
        <v>256430.79178078755</v>
      </c>
      <c r="P206" s="4">
        <f t="shared" si="39"/>
        <v>5373.2</v>
      </c>
      <c r="Q206" s="4">
        <f t="shared" si="39"/>
        <v>281744.65615089232</v>
      </c>
      <c r="R206" s="4">
        <f t="shared" si="39"/>
        <v>5298.6204219515048</v>
      </c>
      <c r="S206" s="4">
        <f t="shared" si="39"/>
        <v>28414.548066566545</v>
      </c>
    </row>
    <row r="207" spans="2:19">
      <c r="B207" s="2" t="s">
        <v>33</v>
      </c>
      <c r="H207" s="2" t="s">
        <v>50</v>
      </c>
      <c r="J207" s="4">
        <f t="shared" si="38"/>
        <v>5999216.3242120063</v>
      </c>
      <c r="L207" s="4">
        <f t="shared" ref="L207:S207" si="40">L189+L198</f>
        <v>123331.61538461539</v>
      </c>
      <c r="M207" s="4">
        <f t="shared" si="40"/>
        <v>165429.67858203911</v>
      </c>
      <c r="N207" s="4">
        <f t="shared" si="40"/>
        <v>1776795.272803148</v>
      </c>
      <c r="O207" s="4">
        <f t="shared" si="40"/>
        <v>1896170.3424682745</v>
      </c>
      <c r="P207" s="4">
        <f t="shared" si="40"/>
        <v>90917.8</v>
      </c>
      <c r="Q207" s="4">
        <f t="shared" si="40"/>
        <v>1554075.1853029886</v>
      </c>
      <c r="R207" s="4">
        <f t="shared" si="40"/>
        <v>44260.641931246901</v>
      </c>
      <c r="S207" s="4">
        <f t="shared" si="40"/>
        <v>348235.78773969418</v>
      </c>
    </row>
    <row r="208" spans="2:19">
      <c r="B208" s="2" t="s">
        <v>34</v>
      </c>
      <c r="H208" s="2" t="s">
        <v>50</v>
      </c>
      <c r="J208" s="4">
        <f t="shared" si="38"/>
        <v>201792.2927281642</v>
      </c>
      <c r="L208" s="4">
        <f t="shared" ref="L208:S208" si="41">L190+L199</f>
        <v>5030.3076923076924</v>
      </c>
      <c r="M208" s="4">
        <f t="shared" si="41"/>
        <v>4545.8755154341925</v>
      </c>
      <c r="N208" s="4">
        <f t="shared" si="41"/>
        <v>67266.693255185193</v>
      </c>
      <c r="O208" s="4">
        <f t="shared" si="41"/>
        <v>63390.63835615103</v>
      </c>
      <c r="P208" s="4">
        <f t="shared" si="41"/>
        <v>4360.3</v>
      </c>
      <c r="Q208" s="4">
        <f t="shared" si="41"/>
        <v>42402.756082016662</v>
      </c>
      <c r="R208" s="4">
        <f t="shared" si="41"/>
        <v>1184.0534552798517</v>
      </c>
      <c r="S208" s="4">
        <f t="shared" si="41"/>
        <v>13611.668371789623</v>
      </c>
    </row>
    <row r="209" spans="2:19">
      <c r="B209" s="2" t="s">
        <v>35</v>
      </c>
      <c r="H209" s="2" t="s">
        <v>50</v>
      </c>
      <c r="J209" s="4">
        <f t="shared" si="38"/>
        <v>27988.368856889017</v>
      </c>
      <c r="L209" s="4">
        <f t="shared" ref="L209:S209" si="42">L191+L200</f>
        <v>71.92307692307692</v>
      </c>
      <c r="M209" s="4">
        <f t="shared" si="42"/>
        <v>148.98727824109551</v>
      </c>
      <c r="N209" s="4">
        <f t="shared" si="42"/>
        <v>5671.1528281481478</v>
      </c>
      <c r="O209" s="4">
        <f t="shared" si="42"/>
        <v>10803.194520547784</v>
      </c>
      <c r="P209" s="4">
        <f t="shared" si="42"/>
        <v>666.8</v>
      </c>
      <c r="Q209" s="4">
        <f t="shared" si="42"/>
        <v>7877.2335083199996</v>
      </c>
      <c r="R209" s="4">
        <f t="shared" si="42"/>
        <v>368.72697798156412</v>
      </c>
      <c r="S209" s="4">
        <f t="shared" si="42"/>
        <v>2380.3506667273473</v>
      </c>
    </row>
    <row r="210" spans="2:19">
      <c r="B210" s="2" t="s">
        <v>36</v>
      </c>
      <c r="H210" s="2" t="s">
        <v>50</v>
      </c>
      <c r="J210" s="4">
        <f t="shared" si="38"/>
        <v>67700.413100915888</v>
      </c>
      <c r="L210" s="4">
        <f t="shared" ref="L210:S210" si="43">L192+L201</f>
        <v>2066.7692307692309</v>
      </c>
      <c r="M210" s="4">
        <f t="shared" si="43"/>
        <v>2488.9239149671971</v>
      </c>
      <c r="N210" s="4">
        <f t="shared" si="43"/>
        <v>23874.597731481477</v>
      </c>
      <c r="O210" s="4">
        <f t="shared" si="43"/>
        <v>19261.654794520477</v>
      </c>
      <c r="P210" s="4">
        <f t="shared" si="43"/>
        <v>998.80000000000007</v>
      </c>
      <c r="Q210" s="4">
        <f t="shared" si="43"/>
        <v>13808.622743975555</v>
      </c>
      <c r="R210" s="4">
        <f t="shared" si="43"/>
        <v>380.61730273254614</v>
      </c>
      <c r="S210" s="4">
        <f t="shared" si="43"/>
        <v>4820.4273824693946</v>
      </c>
    </row>
    <row r="211" spans="2:19">
      <c r="B211" s="2" t="s">
        <v>37</v>
      </c>
      <c r="H211" s="2" t="s">
        <v>50</v>
      </c>
      <c r="J211" s="4">
        <f t="shared" si="38"/>
        <v>25250.39633984102</v>
      </c>
      <c r="L211" s="4">
        <f t="shared" ref="L211:S211" si="44">L193+L202</f>
        <v>666.15384615384619</v>
      </c>
      <c r="M211" s="4">
        <f t="shared" si="44"/>
        <v>646.16899759039927</v>
      </c>
      <c r="N211" s="4">
        <f t="shared" si="44"/>
        <v>7820.7204725925922</v>
      </c>
      <c r="O211" s="4">
        <f t="shared" si="44"/>
        <v>7797.4575342465769</v>
      </c>
      <c r="P211" s="4">
        <f t="shared" si="44"/>
        <v>360.6</v>
      </c>
      <c r="Q211" s="4">
        <f t="shared" si="44"/>
        <v>6009.7416048411114</v>
      </c>
      <c r="R211" s="4">
        <f t="shared" si="44"/>
        <v>263.31827708022109</v>
      </c>
      <c r="S211" s="4">
        <f t="shared" si="44"/>
        <v>1686.2356073362766</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8A14CAD9EF79488FBAC36D414928E5" ma:contentTypeVersion="0" ma:contentTypeDescription="Een nieuw document maken." ma:contentTypeScope="" ma:versionID="ee063234523cdb246465f867c3bd00d1">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948FC1-0DDD-4165-8EAA-1CE76336E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D7E5F04-0235-421C-8283-14BEAACB8EA7}">
  <ds:schemaRefs>
    <ds:schemaRef ds:uri="http://purl.org/dc/elements/1.1/"/>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AC069D3B-3CB4-40E0-8AD7-D51FF019DD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24</vt:i4>
      </vt:variant>
      <vt:variant>
        <vt:lpstr>Benoemde bereiken</vt:lpstr>
      </vt:variant>
      <vt:variant>
        <vt:i4>1317</vt:i4>
      </vt:variant>
    </vt:vector>
  </HeadingPairs>
  <TitlesOfParts>
    <vt:vector size="1341" baseType="lpstr">
      <vt:lpstr>Toelichting</vt:lpstr>
      <vt:lpstr>Import gegevens --&gt;</vt:lpstr>
      <vt:lpstr>Import Volumes TD</vt:lpstr>
      <vt:lpstr>Tarieven TD 2016</vt:lpstr>
      <vt:lpstr>Import volumes AD</vt:lpstr>
      <vt:lpstr>Tarieven AD 2013-2016</vt:lpstr>
      <vt:lpstr>Import rekenvolumes EHD</vt:lpstr>
      <vt:lpstr>Berekeningen --&gt;</vt:lpstr>
      <vt:lpstr>Aanpassingen volumes TD</vt:lpstr>
      <vt:lpstr>Aggregatie volumes TD</vt:lpstr>
      <vt:lpstr>Berekening rekenvolumes</vt:lpstr>
      <vt:lpstr>Berekening vergoedingen EAV</vt:lpstr>
      <vt:lpstr>Berekening wegingsfactoren</vt:lpstr>
      <vt:lpstr>Standaardisatie output</vt:lpstr>
      <vt:lpstr>Begininkomsten</vt:lpstr>
      <vt:lpstr>Exportblad</vt:lpstr>
      <vt:lpstr>RV Cogas</vt:lpstr>
      <vt:lpstr>RV Enduris</vt:lpstr>
      <vt:lpstr>RV Enexis</vt:lpstr>
      <vt:lpstr>RV Liander</vt:lpstr>
      <vt:lpstr>RV RENDO</vt:lpstr>
      <vt:lpstr>RV Stedin</vt:lpstr>
      <vt:lpstr>RV Westland</vt:lpstr>
      <vt:lpstr>RV Zebra</vt:lpstr>
      <vt:lpstr>cogas_2014_4A.A.1</vt:lpstr>
      <vt:lpstr>cogas_2014_4A.A.10</vt:lpstr>
      <vt:lpstr>cogas_2014_4A.A.11</vt:lpstr>
      <vt:lpstr>cogas_2014_4A.A.12</vt:lpstr>
      <vt:lpstr>cogas_2014_4A.A.13</vt:lpstr>
      <vt:lpstr>cogas_2014_4A.A.2</vt:lpstr>
      <vt:lpstr>cogas_2014_4A.A.3</vt:lpstr>
      <vt:lpstr>cogas_2014_4A.A.4</vt:lpstr>
      <vt:lpstr>cogas_2014_4A.A.5</vt:lpstr>
      <vt:lpstr>cogas_2014_4A.A.6</vt:lpstr>
      <vt:lpstr>cogas_2014_4A.A.9</vt:lpstr>
      <vt:lpstr>cogas_2014_4A.B.1</vt:lpstr>
      <vt:lpstr>cogas_2014_4A.B.22</vt:lpstr>
      <vt:lpstr>cogas_2014_4A.B.23</vt:lpstr>
      <vt:lpstr>cogas_2014_4A.B.24</vt:lpstr>
      <vt:lpstr>cogas_2014_5A.A.1</vt:lpstr>
      <vt:lpstr>cogas_2014_5A.A.2</vt:lpstr>
      <vt:lpstr>cogas_2014_5A.A.3</vt:lpstr>
      <vt:lpstr>cogas_2014_5A.A.4</vt:lpstr>
      <vt:lpstr>cogas_2014_5A.A.5</vt:lpstr>
      <vt:lpstr>cogas_2014_5A.A.6</vt:lpstr>
      <vt:lpstr>cogas_2014_5A.A.7</vt:lpstr>
      <vt:lpstr>cogas_2014_5A.A.8</vt:lpstr>
      <vt:lpstr>cogas_2014_5A.B.1</vt:lpstr>
      <vt:lpstr>cogas_2014_5A.B.10</vt:lpstr>
      <vt:lpstr>cogas_2014_5A.B.11</vt:lpstr>
      <vt:lpstr>cogas_2014_5A.B.12</vt:lpstr>
      <vt:lpstr>cogas_2014_5A.B.13</vt:lpstr>
      <vt:lpstr>cogas_2014_5A.B.14</vt:lpstr>
      <vt:lpstr>cogas_2014_5A.B.15</vt:lpstr>
      <vt:lpstr>cogas_2014_5A.B.16</vt:lpstr>
      <vt:lpstr>cogas_2014_5A.B.17</vt:lpstr>
      <vt:lpstr>cogas_2014_5A.B.18</vt:lpstr>
      <vt:lpstr>cogas_2014_5A.B.19</vt:lpstr>
      <vt:lpstr>cogas_2014_5A.B.2</vt:lpstr>
      <vt:lpstr>cogas_2014_5A.B.20</vt:lpstr>
      <vt:lpstr>cogas_2014_5A.B.3</vt:lpstr>
      <vt:lpstr>cogas_2014_5A.B.4</vt:lpstr>
      <vt:lpstr>cogas_2014_5A.B.5</vt:lpstr>
      <vt:lpstr>cogas_2014_5A.B.6</vt:lpstr>
      <vt:lpstr>cogas_2014_5A.B.7</vt:lpstr>
      <vt:lpstr>cogas_2014_5A.B.8</vt:lpstr>
      <vt:lpstr>cogas_2014_5A.B.9</vt:lpstr>
      <vt:lpstr>cogas_2014_5B.A.1</vt:lpstr>
      <vt:lpstr>cogas_2014_5B.A.2</vt:lpstr>
      <vt:lpstr>cogas_2014_5B.A.3</vt:lpstr>
      <vt:lpstr>cogas_2014_5B.A.4</vt:lpstr>
      <vt:lpstr>cogas_2014_5B.A.5</vt:lpstr>
      <vt:lpstr>cogas_2014_5B.A.6</vt:lpstr>
      <vt:lpstr>cogas_2014_5B.A.7</vt:lpstr>
      <vt:lpstr>cogas_2014_5B.A.8</vt:lpstr>
      <vt:lpstr>cogas_2014_5B.B.1</vt:lpstr>
      <vt:lpstr>cogas_2014_5B.B.2</vt:lpstr>
      <vt:lpstr>cogas_2014_5B.B.3</vt:lpstr>
      <vt:lpstr>cogas_2014_5B.B.4</vt:lpstr>
      <vt:lpstr>cogas_2014_5B.B.5</vt:lpstr>
      <vt:lpstr>cogas_2014_5B.B.6</vt:lpstr>
      <vt:lpstr>cogas_2014_5B.B.7</vt:lpstr>
      <vt:lpstr>cogas_2014_5B.B.8</vt:lpstr>
      <vt:lpstr>cogas_2014_5B.C.1</vt:lpstr>
      <vt:lpstr>cogas_2014_5B.C.10</vt:lpstr>
      <vt:lpstr>cogas_2014_5B.C.11</vt:lpstr>
      <vt:lpstr>cogas_2014_5B.C.12</vt:lpstr>
      <vt:lpstr>cogas_2014_5B.C.13</vt:lpstr>
      <vt:lpstr>cogas_2014_5B.C.14</vt:lpstr>
      <vt:lpstr>cogas_2014_5B.C.15</vt:lpstr>
      <vt:lpstr>cogas_2014_5B.C.16</vt:lpstr>
      <vt:lpstr>cogas_2014_5B.C.17</vt:lpstr>
      <vt:lpstr>cogas_2014_5B.C.18</vt:lpstr>
      <vt:lpstr>cogas_2014_5B.C.19</vt:lpstr>
      <vt:lpstr>cogas_2014_5B.C.2</vt:lpstr>
      <vt:lpstr>cogas_2014_5B.C.20</vt:lpstr>
      <vt:lpstr>cogas_2014_5B.C.3</vt:lpstr>
      <vt:lpstr>cogas_2014_5B.C.4</vt:lpstr>
      <vt:lpstr>cogas_2014_5B.C.5</vt:lpstr>
      <vt:lpstr>cogas_2014_5B.C.6</vt:lpstr>
      <vt:lpstr>cogas_2014_5B.C.7</vt:lpstr>
      <vt:lpstr>cogas_2014_5B.C.8</vt:lpstr>
      <vt:lpstr>cogas_2014_5B.C.9</vt:lpstr>
      <vt:lpstr>cogas_2015_4A.A.1</vt:lpstr>
      <vt:lpstr>cogas_2015_4A.A.10</vt:lpstr>
      <vt:lpstr>cogas_2015_4A.A.11</vt:lpstr>
      <vt:lpstr>cogas_2015_4A.A.12</vt:lpstr>
      <vt:lpstr>cogas_2015_4A.A.13</vt:lpstr>
      <vt:lpstr>cogas_2015_4A.A.2</vt:lpstr>
      <vt:lpstr>cogas_2015_4A.A.3</vt:lpstr>
      <vt:lpstr>cogas_2015_4A.A.4</vt:lpstr>
      <vt:lpstr>cogas_2015_4A.A.5</vt:lpstr>
      <vt:lpstr>cogas_2015_4A.A.6</vt:lpstr>
      <vt:lpstr>cogas_2015_4A.A.9</vt:lpstr>
      <vt:lpstr>cogas_2015_4A.B.1</vt:lpstr>
      <vt:lpstr>cogas_2015_4A.B.22</vt:lpstr>
      <vt:lpstr>cogas_2015_4A.B.23</vt:lpstr>
      <vt:lpstr>cogas_2015_4A.B.24</vt:lpstr>
      <vt:lpstr>cogas_2015_5A.A.1</vt:lpstr>
      <vt:lpstr>cogas_2015_5A.A.2</vt:lpstr>
      <vt:lpstr>cogas_2015_5A.A.3</vt:lpstr>
      <vt:lpstr>cogas_2015_5A.A.4</vt:lpstr>
      <vt:lpstr>cogas_2015_5A.A.5</vt:lpstr>
      <vt:lpstr>cogas_2015_5A.A.6</vt:lpstr>
      <vt:lpstr>cogas_2015_5A.A.7</vt:lpstr>
      <vt:lpstr>cogas_2015_5A.A.8</vt:lpstr>
      <vt:lpstr>cogas_2015_5A.B.1</vt:lpstr>
      <vt:lpstr>cogas_2015_5A.B.10</vt:lpstr>
      <vt:lpstr>cogas_2015_5A.B.11</vt:lpstr>
      <vt:lpstr>cogas_2015_5A.B.12</vt:lpstr>
      <vt:lpstr>cogas_2015_5A.B.13</vt:lpstr>
      <vt:lpstr>cogas_2015_5A.B.14</vt:lpstr>
      <vt:lpstr>cogas_2015_5A.B.15</vt:lpstr>
      <vt:lpstr>cogas_2015_5A.B.16</vt:lpstr>
      <vt:lpstr>cogas_2015_5A.B.17</vt:lpstr>
      <vt:lpstr>cogas_2015_5A.B.18</vt:lpstr>
      <vt:lpstr>cogas_2015_5A.B.19</vt:lpstr>
      <vt:lpstr>cogas_2015_5A.B.2</vt:lpstr>
      <vt:lpstr>cogas_2015_5A.B.20</vt:lpstr>
      <vt:lpstr>cogas_2015_5A.B.3</vt:lpstr>
      <vt:lpstr>cogas_2015_5A.B.4</vt:lpstr>
      <vt:lpstr>cogas_2015_5A.B.5</vt:lpstr>
      <vt:lpstr>cogas_2015_5A.B.6</vt:lpstr>
      <vt:lpstr>cogas_2015_5A.B.7</vt:lpstr>
      <vt:lpstr>cogas_2015_5A.B.8</vt:lpstr>
      <vt:lpstr>cogas_2015_5A.B.9</vt:lpstr>
      <vt:lpstr>cogas_2015_5B.A.1</vt:lpstr>
      <vt:lpstr>cogas_2015_5B.A.2</vt:lpstr>
      <vt:lpstr>cogas_2015_5B.A.3</vt:lpstr>
      <vt:lpstr>cogas_2015_5B.A.4</vt:lpstr>
      <vt:lpstr>cogas_2015_5B.A.5</vt:lpstr>
      <vt:lpstr>cogas_2015_5B.A.6</vt:lpstr>
      <vt:lpstr>cogas_2015_5B.A.7</vt:lpstr>
      <vt:lpstr>cogas_2015_5B.A.8</vt:lpstr>
      <vt:lpstr>cogas_2015_5B.B.1</vt:lpstr>
      <vt:lpstr>cogas_2015_5B.B.2</vt:lpstr>
      <vt:lpstr>cogas_2015_5B.B.3</vt:lpstr>
      <vt:lpstr>cogas_2015_5B.B.4</vt:lpstr>
      <vt:lpstr>cogas_2015_5B.B.5</vt:lpstr>
      <vt:lpstr>cogas_2015_5B.B.6</vt:lpstr>
      <vt:lpstr>cogas_2015_5B.B.7</vt:lpstr>
      <vt:lpstr>cogas_2015_5B.B.8</vt:lpstr>
      <vt:lpstr>cogas_2015_5B.C.1</vt:lpstr>
      <vt:lpstr>cogas_2015_5B.C.10</vt:lpstr>
      <vt:lpstr>cogas_2015_5B.C.11</vt:lpstr>
      <vt:lpstr>cogas_2015_5B.C.12</vt:lpstr>
      <vt:lpstr>cogas_2015_5B.C.13</vt:lpstr>
      <vt:lpstr>cogas_2015_5B.C.14</vt:lpstr>
      <vt:lpstr>cogas_2015_5B.C.15</vt:lpstr>
      <vt:lpstr>cogas_2015_5B.C.16</vt:lpstr>
      <vt:lpstr>cogas_2015_5B.C.17</vt:lpstr>
      <vt:lpstr>cogas_2015_5B.C.18</vt:lpstr>
      <vt:lpstr>cogas_2015_5B.C.19</vt:lpstr>
      <vt:lpstr>cogas_2015_5B.C.2</vt:lpstr>
      <vt:lpstr>cogas_2015_5B.C.20</vt:lpstr>
      <vt:lpstr>cogas_2015_5B.C.3</vt:lpstr>
      <vt:lpstr>cogas_2015_5B.C.4</vt:lpstr>
      <vt:lpstr>cogas_2015_5B.C.5</vt:lpstr>
      <vt:lpstr>cogas_2015_5B.C.6</vt:lpstr>
      <vt:lpstr>cogas_2015_5B.C.7</vt:lpstr>
      <vt:lpstr>cogas_2015_5B.C.8</vt:lpstr>
      <vt:lpstr>cogas_2015_5B.C.9</vt:lpstr>
      <vt:lpstr>cogas_BI_AD_2016_SO_Ex</vt:lpstr>
      <vt:lpstr>cogas_BI_TD_2016_SO_Ex</vt:lpstr>
      <vt:lpstr>cogas_OUT_AD_2016_SO_Ex</vt:lpstr>
      <vt:lpstr>cogas_OUT_TD_2016_SO_Ex</vt:lpstr>
      <vt:lpstr>cogas_TOT_EAV_2013_SO_Ex</vt:lpstr>
      <vt:lpstr>cogas_TOT_EAV_2014_SO_Ex</vt:lpstr>
      <vt:lpstr>cogas_TOT_EAV_2015_SO_Ex</vt:lpstr>
      <vt:lpstr>endinet_2014_4A.A.1</vt:lpstr>
      <vt:lpstr>endinet_2014_4A.A.10</vt:lpstr>
      <vt:lpstr>endinet_2014_4A.A.11</vt:lpstr>
      <vt:lpstr>endinet_2014_4A.A.12</vt:lpstr>
      <vt:lpstr>endinet_2014_4A.A.13</vt:lpstr>
      <vt:lpstr>endinet_2014_4A.A.2</vt:lpstr>
      <vt:lpstr>endinet_2014_4A.A.3</vt:lpstr>
      <vt:lpstr>endinet_2014_4A.A.4</vt:lpstr>
      <vt:lpstr>endinet_2014_4A.A.5</vt:lpstr>
      <vt:lpstr>endinet_2014_4A.A.6</vt:lpstr>
      <vt:lpstr>endinet_2014_4A.A.9</vt:lpstr>
      <vt:lpstr>endinet_2014_4A.B.1</vt:lpstr>
      <vt:lpstr>endinet_2014_4A.B.22</vt:lpstr>
      <vt:lpstr>endinet_2014_4A.B.23</vt:lpstr>
      <vt:lpstr>endinet_2014_4A.B.24</vt:lpstr>
      <vt:lpstr>endinet_2014_5A.A.1</vt:lpstr>
      <vt:lpstr>endinet_2014_5A.A.2</vt:lpstr>
      <vt:lpstr>endinet_2014_5A.A.3</vt:lpstr>
      <vt:lpstr>endinet_2014_5A.A.4</vt:lpstr>
      <vt:lpstr>endinet_2014_5A.A.5</vt:lpstr>
      <vt:lpstr>endinet_2014_5A.A.6</vt:lpstr>
      <vt:lpstr>endinet_2014_5A.A.7</vt:lpstr>
      <vt:lpstr>endinet_2014_5A.A.8</vt:lpstr>
      <vt:lpstr>endinet_2014_5A.B.1</vt:lpstr>
      <vt:lpstr>endinet_2014_5A.B.10</vt:lpstr>
      <vt:lpstr>endinet_2014_5A.B.11</vt:lpstr>
      <vt:lpstr>endinet_2014_5A.B.12</vt:lpstr>
      <vt:lpstr>endinet_2014_5A.B.13</vt:lpstr>
      <vt:lpstr>endinet_2014_5A.B.14</vt:lpstr>
      <vt:lpstr>endinet_2014_5A.B.15</vt:lpstr>
      <vt:lpstr>endinet_2014_5A.B.16</vt:lpstr>
      <vt:lpstr>endinet_2014_5A.B.17</vt:lpstr>
      <vt:lpstr>endinet_2014_5A.B.18</vt:lpstr>
      <vt:lpstr>endinet_2014_5A.B.19</vt:lpstr>
      <vt:lpstr>endinet_2014_5A.B.2</vt:lpstr>
      <vt:lpstr>endinet_2014_5A.B.20</vt:lpstr>
      <vt:lpstr>endinet_2014_5A.B.3</vt:lpstr>
      <vt:lpstr>endinet_2014_5A.B.4</vt:lpstr>
      <vt:lpstr>endinet_2014_5A.B.5</vt:lpstr>
      <vt:lpstr>endinet_2014_5A.B.6</vt:lpstr>
      <vt:lpstr>endinet_2014_5A.B.7</vt:lpstr>
      <vt:lpstr>endinet_2014_5A.B.8</vt:lpstr>
      <vt:lpstr>endinet_2014_5A.B.9</vt:lpstr>
      <vt:lpstr>endinet_2014_5B.A.1</vt:lpstr>
      <vt:lpstr>endinet_2014_5B.A.2</vt:lpstr>
      <vt:lpstr>endinet_2014_5B.A.3</vt:lpstr>
      <vt:lpstr>endinet_2014_5B.A.4</vt:lpstr>
      <vt:lpstr>endinet_2014_5B.A.5</vt:lpstr>
      <vt:lpstr>endinet_2014_5B.A.6</vt:lpstr>
      <vt:lpstr>endinet_2014_5B.A.7</vt:lpstr>
      <vt:lpstr>endinet_2014_5B.A.8</vt:lpstr>
      <vt:lpstr>endinet_2014_5B.B.1</vt:lpstr>
      <vt:lpstr>endinet_2014_5B.B.2</vt:lpstr>
      <vt:lpstr>endinet_2014_5B.B.3</vt:lpstr>
      <vt:lpstr>endinet_2014_5B.B.4</vt:lpstr>
      <vt:lpstr>endinet_2014_5B.B.5</vt:lpstr>
      <vt:lpstr>endinet_2014_5B.B.6</vt:lpstr>
      <vt:lpstr>endinet_2014_5B.B.7</vt:lpstr>
      <vt:lpstr>endinet_2014_5B.B.8</vt:lpstr>
      <vt:lpstr>endinet_2014_5B.C.1</vt:lpstr>
      <vt:lpstr>endinet_2014_5B.C.10</vt:lpstr>
      <vt:lpstr>endinet_2014_5B.C.11</vt:lpstr>
      <vt:lpstr>endinet_2014_5B.C.12</vt:lpstr>
      <vt:lpstr>endinet_2014_5B.C.13</vt:lpstr>
      <vt:lpstr>endinet_2014_5B.C.14</vt:lpstr>
      <vt:lpstr>endinet_2014_5B.C.15</vt:lpstr>
      <vt:lpstr>endinet_2014_5B.C.16</vt:lpstr>
      <vt:lpstr>endinet_2014_5B.C.17</vt:lpstr>
      <vt:lpstr>endinet_2014_5B.C.18</vt:lpstr>
      <vt:lpstr>endinet_2014_5B.C.19</vt:lpstr>
      <vt:lpstr>endinet_2014_5B.C.2</vt:lpstr>
      <vt:lpstr>endinet_2014_5B.C.20</vt:lpstr>
      <vt:lpstr>endinet_2014_5B.C.3</vt:lpstr>
      <vt:lpstr>endinet_2014_5B.C.4</vt:lpstr>
      <vt:lpstr>endinet_2014_5B.C.5</vt:lpstr>
      <vt:lpstr>endinet_2014_5B.C.6</vt:lpstr>
      <vt:lpstr>endinet_2014_5B.C.7</vt:lpstr>
      <vt:lpstr>endinet_2014_5B.C.8</vt:lpstr>
      <vt:lpstr>endinet_2014_5B.C.9</vt:lpstr>
      <vt:lpstr>endinet_2015_4A.A.1</vt:lpstr>
      <vt:lpstr>endinet_2015_4A.A.10</vt:lpstr>
      <vt:lpstr>endinet_2015_4A.A.11</vt:lpstr>
      <vt:lpstr>endinet_2015_4A.A.12</vt:lpstr>
      <vt:lpstr>endinet_2015_4A.A.13</vt:lpstr>
      <vt:lpstr>endinet_2015_4A.A.2</vt:lpstr>
      <vt:lpstr>endinet_2015_4A.A.3</vt:lpstr>
      <vt:lpstr>endinet_2015_4A.A.4</vt:lpstr>
      <vt:lpstr>endinet_2015_4A.A.5</vt:lpstr>
      <vt:lpstr>endinet_2015_4A.A.6</vt:lpstr>
      <vt:lpstr>endinet_2015_4A.A.9</vt:lpstr>
      <vt:lpstr>endinet_2015_4A.B.1</vt:lpstr>
      <vt:lpstr>endinet_2015_4A.B.22</vt:lpstr>
      <vt:lpstr>endinet_2015_4A.B.23</vt:lpstr>
      <vt:lpstr>endinet_2015_4A.B.24</vt:lpstr>
      <vt:lpstr>endinet_2015_5A.A.1</vt:lpstr>
      <vt:lpstr>endinet_2015_5A.A.2</vt:lpstr>
      <vt:lpstr>endinet_2015_5A.A.3</vt:lpstr>
      <vt:lpstr>endinet_2015_5A.A.4</vt:lpstr>
      <vt:lpstr>endinet_2015_5A.A.5</vt:lpstr>
      <vt:lpstr>endinet_2015_5A.A.6</vt:lpstr>
      <vt:lpstr>endinet_2015_5A.A.7</vt:lpstr>
      <vt:lpstr>endinet_2015_5A.A.8</vt:lpstr>
      <vt:lpstr>endinet_2015_5A.B.1</vt:lpstr>
      <vt:lpstr>endinet_2015_5A.B.10</vt:lpstr>
      <vt:lpstr>endinet_2015_5A.B.11</vt:lpstr>
      <vt:lpstr>endinet_2015_5A.B.12</vt:lpstr>
      <vt:lpstr>endinet_2015_5A.B.13</vt:lpstr>
      <vt:lpstr>endinet_2015_5A.B.14</vt:lpstr>
      <vt:lpstr>endinet_2015_5A.B.15</vt:lpstr>
      <vt:lpstr>endinet_2015_5A.B.16</vt:lpstr>
      <vt:lpstr>endinet_2015_5A.B.17</vt:lpstr>
      <vt:lpstr>endinet_2015_5A.B.18</vt:lpstr>
      <vt:lpstr>endinet_2015_5A.B.19</vt:lpstr>
      <vt:lpstr>endinet_2015_5A.B.2</vt:lpstr>
      <vt:lpstr>endinet_2015_5A.B.20</vt:lpstr>
      <vt:lpstr>endinet_2015_5A.B.3</vt:lpstr>
      <vt:lpstr>endinet_2015_5A.B.4</vt:lpstr>
      <vt:lpstr>endinet_2015_5A.B.5</vt:lpstr>
      <vt:lpstr>endinet_2015_5A.B.6</vt:lpstr>
      <vt:lpstr>endinet_2015_5A.B.7</vt:lpstr>
      <vt:lpstr>endinet_2015_5A.B.8</vt:lpstr>
      <vt:lpstr>endinet_2015_5A.B.9</vt:lpstr>
      <vt:lpstr>endinet_2015_5B.A.1</vt:lpstr>
      <vt:lpstr>endinet_2015_5B.A.2</vt:lpstr>
      <vt:lpstr>endinet_2015_5B.A.3</vt:lpstr>
      <vt:lpstr>endinet_2015_5B.A.4</vt:lpstr>
      <vt:lpstr>endinet_2015_5B.A.5</vt:lpstr>
      <vt:lpstr>endinet_2015_5B.A.6</vt:lpstr>
      <vt:lpstr>endinet_2015_5B.A.7</vt:lpstr>
      <vt:lpstr>endinet_2015_5B.A.8</vt:lpstr>
      <vt:lpstr>endinet_2015_5B.B.1</vt:lpstr>
      <vt:lpstr>endinet_2015_5B.B.2</vt:lpstr>
      <vt:lpstr>endinet_2015_5B.B.3</vt:lpstr>
      <vt:lpstr>endinet_2015_5B.B.4</vt:lpstr>
      <vt:lpstr>endinet_2015_5B.B.5</vt:lpstr>
      <vt:lpstr>endinet_2015_5B.B.6</vt:lpstr>
      <vt:lpstr>endinet_2015_5B.B.7</vt:lpstr>
      <vt:lpstr>endinet_2015_5B.B.8</vt:lpstr>
      <vt:lpstr>endinet_2015_5B.C.1</vt:lpstr>
      <vt:lpstr>endinet_2015_5B.C.10</vt:lpstr>
      <vt:lpstr>endinet_2015_5B.C.11</vt:lpstr>
      <vt:lpstr>endinet_2015_5B.C.12</vt:lpstr>
      <vt:lpstr>endinet_2015_5B.C.13</vt:lpstr>
      <vt:lpstr>endinet_2015_5B.C.14</vt:lpstr>
      <vt:lpstr>endinet_2015_5B.C.15</vt:lpstr>
      <vt:lpstr>endinet_2015_5B.C.16</vt:lpstr>
      <vt:lpstr>endinet_2015_5B.C.17</vt:lpstr>
      <vt:lpstr>endinet_2015_5B.C.18</vt:lpstr>
      <vt:lpstr>endinet_2015_5B.C.19</vt:lpstr>
      <vt:lpstr>endinet_2015_5B.C.2</vt:lpstr>
      <vt:lpstr>endinet_2015_5B.C.20</vt:lpstr>
      <vt:lpstr>endinet_2015_5B.C.3</vt:lpstr>
      <vt:lpstr>endinet_2015_5B.C.4</vt:lpstr>
      <vt:lpstr>endinet_2015_5B.C.5</vt:lpstr>
      <vt:lpstr>endinet_2015_5B.C.6</vt:lpstr>
      <vt:lpstr>endinet_2015_5B.C.7</vt:lpstr>
      <vt:lpstr>endinet_2015_5B.C.8</vt:lpstr>
      <vt:lpstr>endinet_2015_5B.C.9</vt:lpstr>
      <vt:lpstr>enduris_2014_4A.A.1</vt:lpstr>
      <vt:lpstr>enduris_2014_4A.A.10</vt:lpstr>
      <vt:lpstr>enduris_2014_4A.A.11</vt:lpstr>
      <vt:lpstr>enduris_2014_4A.A.12</vt:lpstr>
      <vt:lpstr>enduris_2014_4A.A.13</vt:lpstr>
      <vt:lpstr>enduris_2014_4A.A.2</vt:lpstr>
      <vt:lpstr>enduris_2014_4A.A.3</vt:lpstr>
      <vt:lpstr>enduris_2014_4A.A.4</vt:lpstr>
      <vt:lpstr>enduris_2014_4A.A.5</vt:lpstr>
      <vt:lpstr>enduris_2014_4A.A.6</vt:lpstr>
      <vt:lpstr>enduris_2014_4A.A.9</vt:lpstr>
      <vt:lpstr>enduris_2014_4A.B.1</vt:lpstr>
      <vt:lpstr>enduris_2014_4A.B.22</vt:lpstr>
      <vt:lpstr>enduris_2014_4A.B.23</vt:lpstr>
      <vt:lpstr>enduris_2014_4A.B.24</vt:lpstr>
      <vt:lpstr>enduris_2014_5A.A.1</vt:lpstr>
      <vt:lpstr>enduris_2014_5A.A.2</vt:lpstr>
      <vt:lpstr>enduris_2014_5A.A.3</vt:lpstr>
      <vt:lpstr>enduris_2014_5A.A.4</vt:lpstr>
      <vt:lpstr>enduris_2014_5A.A.5</vt:lpstr>
      <vt:lpstr>enduris_2014_5A.A.6</vt:lpstr>
      <vt:lpstr>enduris_2014_5A.A.7</vt:lpstr>
      <vt:lpstr>enduris_2014_5A.A.8</vt:lpstr>
      <vt:lpstr>enduris_2014_5A.B.1</vt:lpstr>
      <vt:lpstr>enduris_2014_5A.B.10</vt:lpstr>
      <vt:lpstr>enduris_2014_5A.B.11</vt:lpstr>
      <vt:lpstr>enduris_2014_5A.B.12</vt:lpstr>
      <vt:lpstr>enduris_2014_5A.B.13</vt:lpstr>
      <vt:lpstr>enduris_2014_5A.B.14</vt:lpstr>
      <vt:lpstr>enduris_2014_5A.B.15</vt:lpstr>
      <vt:lpstr>enduris_2014_5A.B.16</vt:lpstr>
      <vt:lpstr>enduris_2014_5A.B.17</vt:lpstr>
      <vt:lpstr>enduris_2014_5A.B.18</vt:lpstr>
      <vt:lpstr>enduris_2014_5A.B.19</vt:lpstr>
      <vt:lpstr>enduris_2014_5A.B.2</vt:lpstr>
      <vt:lpstr>enduris_2014_5A.B.20</vt:lpstr>
      <vt:lpstr>enduris_2014_5A.B.3</vt:lpstr>
      <vt:lpstr>enduris_2014_5A.B.4</vt:lpstr>
      <vt:lpstr>enduris_2014_5A.B.5</vt:lpstr>
      <vt:lpstr>enduris_2014_5A.B.6</vt:lpstr>
      <vt:lpstr>enduris_2014_5A.B.7</vt:lpstr>
      <vt:lpstr>enduris_2014_5A.B.8</vt:lpstr>
      <vt:lpstr>enduris_2014_5A.B.9</vt:lpstr>
      <vt:lpstr>enduris_2014_5B.A.1</vt:lpstr>
      <vt:lpstr>enduris_2014_5B.A.2</vt:lpstr>
      <vt:lpstr>enduris_2014_5B.A.3</vt:lpstr>
      <vt:lpstr>enduris_2014_5B.A.4</vt:lpstr>
      <vt:lpstr>enduris_2014_5B.A.5</vt:lpstr>
      <vt:lpstr>enduris_2014_5B.A.6</vt:lpstr>
      <vt:lpstr>enduris_2014_5B.A.7</vt:lpstr>
      <vt:lpstr>enduris_2014_5B.A.8</vt:lpstr>
      <vt:lpstr>enduris_2014_5B.B.1</vt:lpstr>
      <vt:lpstr>enduris_2014_5B.B.2</vt:lpstr>
      <vt:lpstr>enduris_2014_5B.B.3</vt:lpstr>
      <vt:lpstr>enduris_2014_5B.B.4</vt:lpstr>
      <vt:lpstr>enduris_2014_5B.B.5</vt:lpstr>
      <vt:lpstr>enduris_2014_5B.B.6</vt:lpstr>
      <vt:lpstr>enduris_2014_5B.B.7</vt:lpstr>
      <vt:lpstr>enduris_2014_5B.B.8</vt:lpstr>
      <vt:lpstr>enduris_2014_5B.C.1</vt:lpstr>
      <vt:lpstr>enduris_2014_5B.C.10</vt:lpstr>
      <vt:lpstr>enduris_2014_5B.C.11</vt:lpstr>
      <vt:lpstr>enduris_2014_5B.C.12</vt:lpstr>
      <vt:lpstr>enduris_2014_5B.C.13</vt:lpstr>
      <vt:lpstr>enduris_2014_5B.C.14</vt:lpstr>
      <vt:lpstr>enduris_2014_5B.C.15</vt:lpstr>
      <vt:lpstr>enduris_2014_5B.C.16</vt:lpstr>
      <vt:lpstr>enduris_2014_5B.C.17</vt:lpstr>
      <vt:lpstr>enduris_2014_5B.C.18</vt:lpstr>
      <vt:lpstr>enduris_2014_5B.C.19</vt:lpstr>
      <vt:lpstr>enduris_2014_5B.C.2</vt:lpstr>
      <vt:lpstr>enduris_2014_5B.C.20</vt:lpstr>
      <vt:lpstr>enduris_2014_5B.C.3</vt:lpstr>
      <vt:lpstr>enduris_2014_5B.C.4</vt:lpstr>
      <vt:lpstr>enduris_2014_5B.C.5</vt:lpstr>
      <vt:lpstr>enduris_2014_5B.C.6</vt:lpstr>
      <vt:lpstr>enduris_2014_5B.C.7</vt:lpstr>
      <vt:lpstr>enduris_2014_5B.C.8</vt:lpstr>
      <vt:lpstr>enduris_2014_5B.C.9</vt:lpstr>
      <vt:lpstr>enduris_2015_4A.A.1</vt:lpstr>
      <vt:lpstr>enduris_2015_4A.A.10</vt:lpstr>
      <vt:lpstr>enduris_2015_4A.A.11</vt:lpstr>
      <vt:lpstr>enduris_2015_4A.A.12</vt:lpstr>
      <vt:lpstr>enduris_2015_4A.A.13</vt:lpstr>
      <vt:lpstr>enduris_2015_4A.A.2</vt:lpstr>
      <vt:lpstr>enduris_2015_4A.A.3</vt:lpstr>
      <vt:lpstr>enduris_2015_4A.A.4</vt:lpstr>
      <vt:lpstr>enduris_2015_4A.A.5</vt:lpstr>
      <vt:lpstr>enduris_2015_4A.A.6</vt:lpstr>
      <vt:lpstr>enduris_2015_4A.A.9</vt:lpstr>
      <vt:lpstr>enduris_2015_4A.B.1</vt:lpstr>
      <vt:lpstr>enduris_2015_4A.B.22</vt:lpstr>
      <vt:lpstr>enduris_2015_4A.B.23</vt:lpstr>
      <vt:lpstr>enduris_2015_4A.B.24</vt:lpstr>
      <vt:lpstr>enduris_2015_5A.A.1</vt:lpstr>
      <vt:lpstr>enduris_2015_5A.A.2</vt:lpstr>
      <vt:lpstr>enduris_2015_5A.A.3</vt:lpstr>
      <vt:lpstr>enduris_2015_5A.A.4</vt:lpstr>
      <vt:lpstr>enduris_2015_5A.A.5</vt:lpstr>
      <vt:lpstr>enduris_2015_5A.A.6</vt:lpstr>
      <vt:lpstr>enduris_2015_5A.A.7</vt:lpstr>
      <vt:lpstr>enduris_2015_5A.A.8</vt:lpstr>
      <vt:lpstr>enduris_2015_5A.B.1</vt:lpstr>
      <vt:lpstr>enduris_2015_5A.B.10</vt:lpstr>
      <vt:lpstr>enduris_2015_5A.B.11</vt:lpstr>
      <vt:lpstr>enduris_2015_5A.B.12</vt:lpstr>
      <vt:lpstr>enduris_2015_5A.B.13</vt:lpstr>
      <vt:lpstr>enduris_2015_5A.B.14</vt:lpstr>
      <vt:lpstr>enduris_2015_5A.B.15</vt:lpstr>
      <vt:lpstr>enduris_2015_5A.B.16</vt:lpstr>
      <vt:lpstr>enduris_2015_5A.B.17</vt:lpstr>
      <vt:lpstr>enduris_2015_5A.B.18</vt:lpstr>
      <vt:lpstr>enduris_2015_5A.B.19</vt:lpstr>
      <vt:lpstr>enduris_2015_5A.B.2</vt:lpstr>
      <vt:lpstr>enduris_2015_5A.B.20</vt:lpstr>
      <vt:lpstr>enduris_2015_5A.B.3</vt:lpstr>
      <vt:lpstr>enduris_2015_5A.B.4</vt:lpstr>
      <vt:lpstr>enduris_2015_5A.B.5</vt:lpstr>
      <vt:lpstr>enduris_2015_5A.B.6</vt:lpstr>
      <vt:lpstr>enduris_2015_5A.B.7</vt:lpstr>
      <vt:lpstr>enduris_2015_5A.B.8</vt:lpstr>
      <vt:lpstr>enduris_2015_5A.B.9</vt:lpstr>
      <vt:lpstr>enduris_2015_5B.A.1</vt:lpstr>
      <vt:lpstr>enduris_2015_5B.A.2</vt:lpstr>
      <vt:lpstr>enduris_2015_5B.A.3</vt:lpstr>
      <vt:lpstr>enduris_2015_5B.A.4</vt:lpstr>
      <vt:lpstr>enduris_2015_5B.A.5</vt:lpstr>
      <vt:lpstr>enduris_2015_5B.A.6</vt:lpstr>
      <vt:lpstr>enduris_2015_5B.A.7</vt:lpstr>
      <vt:lpstr>enduris_2015_5B.A.8</vt:lpstr>
      <vt:lpstr>enduris_2015_5B.B.1</vt:lpstr>
      <vt:lpstr>enduris_2015_5B.B.2</vt:lpstr>
      <vt:lpstr>enduris_2015_5B.B.3</vt:lpstr>
      <vt:lpstr>enduris_2015_5B.B.4</vt:lpstr>
      <vt:lpstr>enduris_2015_5B.B.5</vt:lpstr>
      <vt:lpstr>enduris_2015_5B.B.6</vt:lpstr>
      <vt:lpstr>enduris_2015_5B.B.7</vt:lpstr>
      <vt:lpstr>enduris_2015_5B.B.8</vt:lpstr>
      <vt:lpstr>enduris_2015_5B.C.1</vt:lpstr>
      <vt:lpstr>enduris_2015_5B.C.10</vt:lpstr>
      <vt:lpstr>enduris_2015_5B.C.11</vt:lpstr>
      <vt:lpstr>enduris_2015_5B.C.12</vt:lpstr>
      <vt:lpstr>enduris_2015_5B.C.13</vt:lpstr>
      <vt:lpstr>enduris_2015_5B.C.14</vt:lpstr>
      <vt:lpstr>enduris_2015_5B.C.15</vt:lpstr>
      <vt:lpstr>enduris_2015_5B.C.16</vt:lpstr>
      <vt:lpstr>enduris_2015_5B.C.17</vt:lpstr>
      <vt:lpstr>enduris_2015_5B.C.18</vt:lpstr>
      <vt:lpstr>enduris_2015_5B.C.19</vt:lpstr>
      <vt:lpstr>enduris_2015_5B.C.2</vt:lpstr>
      <vt:lpstr>enduris_2015_5B.C.20</vt:lpstr>
      <vt:lpstr>enduris_2015_5B.C.3</vt:lpstr>
      <vt:lpstr>enduris_2015_5B.C.4</vt:lpstr>
      <vt:lpstr>enduris_2015_5B.C.5</vt:lpstr>
      <vt:lpstr>enduris_2015_5B.C.6</vt:lpstr>
      <vt:lpstr>enduris_2015_5B.C.7</vt:lpstr>
      <vt:lpstr>enduris_2015_5B.C.8</vt:lpstr>
      <vt:lpstr>enduris_2015_5B.C.9</vt:lpstr>
      <vt:lpstr>enduris_BI_AD_2016_SO_Ex</vt:lpstr>
      <vt:lpstr>enduris_BI_TD_2016_SO_Ex</vt:lpstr>
      <vt:lpstr>enduris_OUT_AD_2016_SO_Ex</vt:lpstr>
      <vt:lpstr>enduris_OUT_TD_2016_SO_Ex</vt:lpstr>
      <vt:lpstr>enduris_TOT_EAV_2013_SO_Ex</vt:lpstr>
      <vt:lpstr>enduris_TOT_EAV_2014_SO_Ex</vt:lpstr>
      <vt:lpstr>enduris_TOT_EAV_2015_SO_Ex</vt:lpstr>
      <vt:lpstr>enexis_2014_4A.A.1</vt:lpstr>
      <vt:lpstr>enexis_2014_4A.A.10</vt:lpstr>
      <vt:lpstr>enexis_2014_4A.A.11</vt:lpstr>
      <vt:lpstr>enexis_2014_4A.A.12</vt:lpstr>
      <vt:lpstr>enexis_2014_4A.A.13</vt:lpstr>
      <vt:lpstr>enexis_2014_4A.A.2</vt:lpstr>
      <vt:lpstr>enexis_2014_4A.A.3</vt:lpstr>
      <vt:lpstr>enexis_2014_4A.A.4</vt:lpstr>
      <vt:lpstr>enexis_2014_4A.A.5</vt:lpstr>
      <vt:lpstr>enexis_2014_4A.A.6</vt:lpstr>
      <vt:lpstr>enexis_2014_4A.A.9</vt:lpstr>
      <vt:lpstr>enexis_2014_4A.B.1</vt:lpstr>
      <vt:lpstr>enexis_2014_4A.B.22</vt:lpstr>
      <vt:lpstr>enexis_2014_4A.B.23</vt:lpstr>
      <vt:lpstr>enexis_2014_4A.B.24</vt:lpstr>
      <vt:lpstr>enexis_2014_5A.A.1</vt:lpstr>
      <vt:lpstr>enexis_2014_5A.A.2</vt:lpstr>
      <vt:lpstr>enexis_2014_5A.A.3</vt:lpstr>
      <vt:lpstr>enexis_2014_5A.A.4</vt:lpstr>
      <vt:lpstr>enexis_2014_5A.A.5</vt:lpstr>
      <vt:lpstr>enexis_2014_5A.A.6</vt:lpstr>
      <vt:lpstr>enexis_2014_5A.A.7</vt:lpstr>
      <vt:lpstr>enexis_2014_5A.A.8</vt:lpstr>
      <vt:lpstr>enexis_2014_5A.B.1</vt:lpstr>
      <vt:lpstr>enexis_2014_5A.B.10</vt:lpstr>
      <vt:lpstr>enexis_2014_5A.B.11</vt:lpstr>
      <vt:lpstr>enexis_2014_5A.B.12</vt:lpstr>
      <vt:lpstr>enexis_2014_5A.B.13</vt:lpstr>
      <vt:lpstr>enexis_2014_5A.B.14</vt:lpstr>
      <vt:lpstr>enexis_2014_5A.B.15</vt:lpstr>
      <vt:lpstr>enexis_2014_5A.B.16</vt:lpstr>
      <vt:lpstr>enexis_2014_5A.B.17</vt:lpstr>
      <vt:lpstr>enexis_2014_5A.B.18</vt:lpstr>
      <vt:lpstr>enexis_2014_5A.B.19</vt:lpstr>
      <vt:lpstr>enexis_2014_5A.B.2</vt:lpstr>
      <vt:lpstr>enexis_2014_5A.B.20</vt:lpstr>
      <vt:lpstr>enexis_2014_5A.B.3</vt:lpstr>
      <vt:lpstr>enexis_2014_5A.B.4</vt:lpstr>
      <vt:lpstr>enexis_2014_5A.B.5</vt:lpstr>
      <vt:lpstr>enexis_2014_5A.B.6</vt:lpstr>
      <vt:lpstr>enexis_2014_5A.B.7</vt:lpstr>
      <vt:lpstr>enexis_2014_5A.B.8</vt:lpstr>
      <vt:lpstr>enexis_2014_5A.B.9</vt:lpstr>
      <vt:lpstr>enexis_2014_5B.A.1</vt:lpstr>
      <vt:lpstr>enexis_2014_5B.A.2</vt:lpstr>
      <vt:lpstr>enexis_2014_5B.A.3</vt:lpstr>
      <vt:lpstr>enexis_2014_5B.A.4</vt:lpstr>
      <vt:lpstr>enexis_2014_5B.A.5</vt:lpstr>
      <vt:lpstr>enexis_2014_5B.A.6</vt:lpstr>
      <vt:lpstr>enexis_2014_5B.A.7</vt:lpstr>
      <vt:lpstr>enexis_2014_5B.A.8</vt:lpstr>
      <vt:lpstr>enexis_2014_5B.B.1</vt:lpstr>
      <vt:lpstr>enexis_2014_5B.B.2</vt:lpstr>
      <vt:lpstr>enexis_2014_5B.B.3</vt:lpstr>
      <vt:lpstr>enexis_2014_5B.B.4</vt:lpstr>
      <vt:lpstr>enexis_2014_5B.B.5</vt:lpstr>
      <vt:lpstr>enexis_2014_5B.B.6</vt:lpstr>
      <vt:lpstr>enexis_2014_5B.B.7</vt:lpstr>
      <vt:lpstr>enexis_2014_5B.B.8</vt:lpstr>
      <vt:lpstr>enexis_2014_5B.C.1</vt:lpstr>
      <vt:lpstr>enexis_2014_5B.C.10</vt:lpstr>
      <vt:lpstr>enexis_2014_5B.C.11</vt:lpstr>
      <vt:lpstr>enexis_2014_5B.C.12</vt:lpstr>
      <vt:lpstr>enexis_2014_5B.C.13</vt:lpstr>
      <vt:lpstr>enexis_2014_5B.C.14</vt:lpstr>
      <vt:lpstr>enexis_2014_5B.C.15</vt:lpstr>
      <vt:lpstr>enexis_2014_5B.C.16</vt:lpstr>
      <vt:lpstr>enexis_2014_5B.C.17</vt:lpstr>
      <vt:lpstr>enexis_2014_5B.C.18</vt:lpstr>
      <vt:lpstr>enexis_2014_5B.C.19</vt:lpstr>
      <vt:lpstr>enexis_2014_5B.C.2</vt:lpstr>
      <vt:lpstr>enexis_2014_5B.C.20</vt:lpstr>
      <vt:lpstr>enexis_2014_5B.C.3</vt:lpstr>
      <vt:lpstr>enexis_2014_5B.C.4</vt:lpstr>
      <vt:lpstr>enexis_2014_5B.C.5</vt:lpstr>
      <vt:lpstr>enexis_2014_5B.C.6</vt:lpstr>
      <vt:lpstr>enexis_2014_5B.C.7</vt:lpstr>
      <vt:lpstr>enexis_2014_5B.C.8</vt:lpstr>
      <vt:lpstr>enexis_2014_5B.C.9</vt:lpstr>
      <vt:lpstr>enexis_2015_4A.A.1</vt:lpstr>
      <vt:lpstr>enexis_2015_4A.A.10</vt:lpstr>
      <vt:lpstr>enexis_2015_4A.A.11</vt:lpstr>
      <vt:lpstr>enexis_2015_4A.A.12</vt:lpstr>
      <vt:lpstr>enexis_2015_4A.A.13</vt:lpstr>
      <vt:lpstr>enexis_2015_4A.A.2</vt:lpstr>
      <vt:lpstr>enexis_2015_4A.A.3</vt:lpstr>
      <vt:lpstr>enexis_2015_4A.A.4</vt:lpstr>
      <vt:lpstr>enexis_2015_4A.A.5</vt:lpstr>
      <vt:lpstr>enexis_2015_4A.A.6</vt:lpstr>
      <vt:lpstr>enexis_2015_4A.A.9</vt:lpstr>
      <vt:lpstr>enexis_2015_4A.B.1</vt:lpstr>
      <vt:lpstr>enexis_2015_4A.B.22</vt:lpstr>
      <vt:lpstr>enexis_2015_4A.B.23</vt:lpstr>
      <vt:lpstr>enexis_2015_4A.B.24</vt:lpstr>
      <vt:lpstr>enexis_2015_5A.A.1</vt:lpstr>
      <vt:lpstr>enexis_2015_5A.A.2</vt:lpstr>
      <vt:lpstr>enexis_2015_5A.A.3</vt:lpstr>
      <vt:lpstr>enexis_2015_5A.A.4</vt:lpstr>
      <vt:lpstr>enexis_2015_5A.A.5</vt:lpstr>
      <vt:lpstr>enexis_2015_5A.A.6</vt:lpstr>
      <vt:lpstr>enexis_2015_5A.A.7</vt:lpstr>
      <vt:lpstr>enexis_2015_5A.A.8</vt:lpstr>
      <vt:lpstr>enexis_2015_5A.B.1</vt:lpstr>
      <vt:lpstr>enexis_2015_5A.B.10</vt:lpstr>
      <vt:lpstr>enexis_2015_5A.B.11</vt:lpstr>
      <vt:lpstr>enexis_2015_5A.B.12</vt:lpstr>
      <vt:lpstr>enexis_2015_5A.B.13</vt:lpstr>
      <vt:lpstr>enexis_2015_5A.B.14</vt:lpstr>
      <vt:lpstr>enexis_2015_5A.B.15</vt:lpstr>
      <vt:lpstr>enexis_2015_5A.B.16</vt:lpstr>
      <vt:lpstr>enexis_2015_5A.B.17</vt:lpstr>
      <vt:lpstr>enexis_2015_5A.B.18</vt:lpstr>
      <vt:lpstr>enexis_2015_5A.B.19</vt:lpstr>
      <vt:lpstr>enexis_2015_5A.B.2</vt:lpstr>
      <vt:lpstr>enexis_2015_5A.B.20</vt:lpstr>
      <vt:lpstr>enexis_2015_5A.B.3</vt:lpstr>
      <vt:lpstr>enexis_2015_5A.B.4</vt:lpstr>
      <vt:lpstr>enexis_2015_5A.B.5</vt:lpstr>
      <vt:lpstr>enexis_2015_5A.B.6</vt:lpstr>
      <vt:lpstr>enexis_2015_5A.B.7</vt:lpstr>
      <vt:lpstr>enexis_2015_5A.B.8</vt:lpstr>
      <vt:lpstr>enexis_2015_5A.B.9</vt:lpstr>
      <vt:lpstr>enexis_2015_5B.A.1</vt:lpstr>
      <vt:lpstr>enexis_2015_5B.A.2</vt:lpstr>
      <vt:lpstr>enexis_2015_5B.A.3</vt:lpstr>
      <vt:lpstr>enexis_2015_5B.A.4</vt:lpstr>
      <vt:lpstr>enexis_2015_5B.A.5</vt:lpstr>
      <vt:lpstr>enexis_2015_5B.A.6</vt:lpstr>
      <vt:lpstr>enexis_2015_5B.A.7</vt:lpstr>
      <vt:lpstr>enexis_2015_5B.A.8</vt:lpstr>
      <vt:lpstr>enexis_2015_5B.B.1</vt:lpstr>
      <vt:lpstr>enexis_2015_5B.B.2</vt:lpstr>
      <vt:lpstr>enexis_2015_5B.B.3</vt:lpstr>
      <vt:lpstr>enexis_2015_5B.B.4</vt:lpstr>
      <vt:lpstr>enexis_2015_5B.B.5</vt:lpstr>
      <vt:lpstr>enexis_2015_5B.B.6</vt:lpstr>
      <vt:lpstr>enexis_2015_5B.B.7</vt:lpstr>
      <vt:lpstr>enexis_2015_5B.B.8</vt:lpstr>
      <vt:lpstr>enexis_2015_5B.C.1</vt:lpstr>
      <vt:lpstr>enexis_2015_5B.C.10</vt:lpstr>
      <vt:lpstr>enexis_2015_5B.C.11</vt:lpstr>
      <vt:lpstr>enexis_2015_5B.C.12</vt:lpstr>
      <vt:lpstr>enexis_2015_5B.C.13</vt:lpstr>
      <vt:lpstr>enexis_2015_5B.C.14</vt:lpstr>
      <vt:lpstr>enexis_2015_5B.C.15</vt:lpstr>
      <vt:lpstr>enexis_2015_5B.C.16</vt:lpstr>
      <vt:lpstr>enexis_2015_5B.C.17</vt:lpstr>
      <vt:lpstr>enexis_2015_5B.C.18</vt:lpstr>
      <vt:lpstr>enexis_2015_5B.C.19</vt:lpstr>
      <vt:lpstr>enexis_2015_5B.C.2</vt:lpstr>
      <vt:lpstr>enexis_2015_5B.C.20</vt:lpstr>
      <vt:lpstr>enexis_2015_5B.C.3</vt:lpstr>
      <vt:lpstr>enexis_2015_5B.C.4</vt:lpstr>
      <vt:lpstr>enexis_2015_5B.C.5</vt:lpstr>
      <vt:lpstr>enexis_2015_5B.C.6</vt:lpstr>
      <vt:lpstr>enexis_2015_5B.C.7</vt:lpstr>
      <vt:lpstr>enexis_2015_5B.C.8</vt:lpstr>
      <vt:lpstr>enexis_2015_5B.C.9</vt:lpstr>
      <vt:lpstr>enexis_BI_AD_2016_SO_Ex</vt:lpstr>
      <vt:lpstr>enexis_BI_TD_2016_SO_Ex</vt:lpstr>
      <vt:lpstr>enexis_OUT_AD_2016_SO_Ex</vt:lpstr>
      <vt:lpstr>enexis_OUT_TD_2016_SO_Ex</vt:lpstr>
      <vt:lpstr>enexis_TOT_EAV_2013_SO_Ex</vt:lpstr>
      <vt:lpstr>enexis_TOT_EAV_2014_SO_Ex</vt:lpstr>
      <vt:lpstr>enexis_TOT_EAV_2015_SO_Ex</vt:lpstr>
      <vt:lpstr>liander_2014_4A.A.1</vt:lpstr>
      <vt:lpstr>liander_2014_4A.A.10</vt:lpstr>
      <vt:lpstr>liander_2014_4A.A.11</vt:lpstr>
      <vt:lpstr>liander_2014_4A.A.12</vt:lpstr>
      <vt:lpstr>liander_2014_4A.A.13</vt:lpstr>
      <vt:lpstr>liander_2014_4A.A.2</vt:lpstr>
      <vt:lpstr>liander_2014_4A.A.3</vt:lpstr>
      <vt:lpstr>liander_2014_4A.A.4</vt:lpstr>
      <vt:lpstr>liander_2014_4A.A.5</vt:lpstr>
      <vt:lpstr>liander_2014_4A.A.6</vt:lpstr>
      <vt:lpstr>liander_2014_4A.A.9</vt:lpstr>
      <vt:lpstr>liander_2014_4A.B.1</vt:lpstr>
      <vt:lpstr>liander_2014_4A.B.22</vt:lpstr>
      <vt:lpstr>liander_2014_4A.B.23</vt:lpstr>
      <vt:lpstr>liander_2014_4A.B.24</vt:lpstr>
      <vt:lpstr>liander_2014_5A.A.1</vt:lpstr>
      <vt:lpstr>liander_2014_5A.A.2</vt:lpstr>
      <vt:lpstr>liander_2014_5A.A.3</vt:lpstr>
      <vt:lpstr>liander_2014_5A.A.4</vt:lpstr>
      <vt:lpstr>liander_2014_5A.A.5</vt:lpstr>
      <vt:lpstr>liander_2014_5A.A.6</vt:lpstr>
      <vt:lpstr>liander_2014_5A.A.7</vt:lpstr>
      <vt:lpstr>liander_2014_5A.A.8</vt:lpstr>
      <vt:lpstr>liander_2014_5A.B.1</vt:lpstr>
      <vt:lpstr>liander_2014_5A.B.10</vt:lpstr>
      <vt:lpstr>liander_2014_5A.B.11</vt:lpstr>
      <vt:lpstr>liander_2014_5A.B.12</vt:lpstr>
      <vt:lpstr>liander_2014_5A.B.13</vt:lpstr>
      <vt:lpstr>liander_2014_5A.B.14</vt:lpstr>
      <vt:lpstr>liander_2014_5A.B.15</vt:lpstr>
      <vt:lpstr>liander_2014_5A.B.16</vt:lpstr>
      <vt:lpstr>liander_2014_5A.B.17</vt:lpstr>
      <vt:lpstr>liander_2014_5A.B.18</vt:lpstr>
      <vt:lpstr>liander_2014_5A.B.19</vt:lpstr>
      <vt:lpstr>liander_2014_5A.B.2</vt:lpstr>
      <vt:lpstr>liander_2014_5A.B.20</vt:lpstr>
      <vt:lpstr>liander_2014_5A.B.3</vt:lpstr>
      <vt:lpstr>liander_2014_5A.B.4</vt:lpstr>
      <vt:lpstr>liander_2014_5A.B.5</vt:lpstr>
      <vt:lpstr>liander_2014_5A.B.6</vt:lpstr>
      <vt:lpstr>liander_2014_5A.B.7</vt:lpstr>
      <vt:lpstr>liander_2014_5A.B.8</vt:lpstr>
      <vt:lpstr>liander_2014_5A.B.9</vt:lpstr>
      <vt:lpstr>liander_2014_5B.A.1</vt:lpstr>
      <vt:lpstr>liander_2014_5B.A.2</vt:lpstr>
      <vt:lpstr>liander_2014_5B.A.3</vt:lpstr>
      <vt:lpstr>liander_2014_5B.A.4</vt:lpstr>
      <vt:lpstr>liander_2014_5B.A.5</vt:lpstr>
      <vt:lpstr>liander_2014_5B.A.6</vt:lpstr>
      <vt:lpstr>liander_2014_5B.A.7</vt:lpstr>
      <vt:lpstr>liander_2014_5B.A.8</vt:lpstr>
      <vt:lpstr>liander_2014_5B.B.1</vt:lpstr>
      <vt:lpstr>liander_2014_5B.B.2</vt:lpstr>
      <vt:lpstr>liander_2014_5B.B.3</vt:lpstr>
      <vt:lpstr>liander_2014_5B.B.4</vt:lpstr>
      <vt:lpstr>liander_2014_5B.B.5</vt:lpstr>
      <vt:lpstr>liander_2014_5B.B.6</vt:lpstr>
      <vt:lpstr>liander_2014_5B.B.7</vt:lpstr>
      <vt:lpstr>liander_2014_5B.B.8</vt:lpstr>
      <vt:lpstr>liander_2014_5B.C.1</vt:lpstr>
      <vt:lpstr>liander_2014_5B.C.10</vt:lpstr>
      <vt:lpstr>liander_2014_5B.C.11</vt:lpstr>
      <vt:lpstr>liander_2014_5B.C.12</vt:lpstr>
      <vt:lpstr>liander_2014_5B.C.13</vt:lpstr>
      <vt:lpstr>liander_2014_5B.C.14</vt:lpstr>
      <vt:lpstr>liander_2014_5B.C.15</vt:lpstr>
      <vt:lpstr>liander_2014_5B.C.16</vt:lpstr>
      <vt:lpstr>liander_2014_5B.C.17</vt:lpstr>
      <vt:lpstr>liander_2014_5B.C.18</vt:lpstr>
      <vt:lpstr>liander_2014_5B.C.19</vt:lpstr>
      <vt:lpstr>liander_2014_5B.C.2</vt:lpstr>
      <vt:lpstr>liander_2014_5B.C.20</vt:lpstr>
      <vt:lpstr>liander_2014_5B.C.3</vt:lpstr>
      <vt:lpstr>liander_2014_5B.C.4</vt:lpstr>
      <vt:lpstr>liander_2014_5B.C.5</vt:lpstr>
      <vt:lpstr>liander_2014_5B.C.6</vt:lpstr>
      <vt:lpstr>liander_2014_5B.C.7</vt:lpstr>
      <vt:lpstr>liander_2014_5B.C.8</vt:lpstr>
      <vt:lpstr>liander_2014_5B.C.9</vt:lpstr>
      <vt:lpstr>liander_2015_4A.A.1</vt:lpstr>
      <vt:lpstr>liander_2015_4A.A.10</vt:lpstr>
      <vt:lpstr>liander_2015_4A.A.11</vt:lpstr>
      <vt:lpstr>liander_2015_4A.A.12</vt:lpstr>
      <vt:lpstr>liander_2015_4A.A.13</vt:lpstr>
      <vt:lpstr>liander_2015_4A.A.2</vt:lpstr>
      <vt:lpstr>liander_2015_4A.A.3</vt:lpstr>
      <vt:lpstr>liander_2015_4A.A.4</vt:lpstr>
      <vt:lpstr>liander_2015_4A.A.5</vt:lpstr>
      <vt:lpstr>liander_2015_4A.A.6</vt:lpstr>
      <vt:lpstr>liander_2015_4A.A.9</vt:lpstr>
      <vt:lpstr>liander_2015_4A.B.1</vt:lpstr>
      <vt:lpstr>liander_2015_4A.B.22</vt:lpstr>
      <vt:lpstr>liander_2015_4A.B.23</vt:lpstr>
      <vt:lpstr>liander_2015_4A.B.24</vt:lpstr>
      <vt:lpstr>liander_2015_5A.A.1</vt:lpstr>
      <vt:lpstr>liander_2015_5A.A.2</vt:lpstr>
      <vt:lpstr>liander_2015_5A.A.3</vt:lpstr>
      <vt:lpstr>liander_2015_5A.A.4</vt:lpstr>
      <vt:lpstr>liander_2015_5A.A.5</vt:lpstr>
      <vt:lpstr>liander_2015_5A.A.6</vt:lpstr>
      <vt:lpstr>liander_2015_5A.A.7</vt:lpstr>
      <vt:lpstr>liander_2015_5A.A.8</vt:lpstr>
      <vt:lpstr>liander_2015_5A.B.1</vt:lpstr>
      <vt:lpstr>liander_2015_5A.B.10</vt:lpstr>
      <vt:lpstr>liander_2015_5A.B.11</vt:lpstr>
      <vt:lpstr>liander_2015_5A.B.12</vt:lpstr>
      <vt:lpstr>liander_2015_5A.B.13</vt:lpstr>
      <vt:lpstr>liander_2015_5A.B.14</vt:lpstr>
      <vt:lpstr>liander_2015_5A.B.15</vt:lpstr>
      <vt:lpstr>liander_2015_5A.B.16</vt:lpstr>
      <vt:lpstr>liander_2015_5A.B.17</vt:lpstr>
      <vt:lpstr>liander_2015_5A.B.18</vt:lpstr>
      <vt:lpstr>liander_2015_5A.B.19</vt:lpstr>
      <vt:lpstr>liander_2015_5A.B.2</vt:lpstr>
      <vt:lpstr>liander_2015_5A.B.20</vt:lpstr>
      <vt:lpstr>liander_2015_5A.B.3</vt:lpstr>
      <vt:lpstr>liander_2015_5A.B.4</vt:lpstr>
      <vt:lpstr>liander_2015_5A.B.5</vt:lpstr>
      <vt:lpstr>liander_2015_5A.B.6</vt:lpstr>
      <vt:lpstr>liander_2015_5A.B.7</vt:lpstr>
      <vt:lpstr>liander_2015_5A.B.8</vt:lpstr>
      <vt:lpstr>liander_2015_5A.B.9</vt:lpstr>
      <vt:lpstr>liander_2015_5B.A.1</vt:lpstr>
      <vt:lpstr>liander_2015_5B.A.2</vt:lpstr>
      <vt:lpstr>liander_2015_5B.A.3</vt:lpstr>
      <vt:lpstr>liander_2015_5B.A.4</vt:lpstr>
      <vt:lpstr>liander_2015_5B.A.5</vt:lpstr>
      <vt:lpstr>liander_2015_5B.A.6</vt:lpstr>
      <vt:lpstr>liander_2015_5B.A.7</vt:lpstr>
      <vt:lpstr>liander_2015_5B.A.8</vt:lpstr>
      <vt:lpstr>liander_2015_5B.B.1</vt:lpstr>
      <vt:lpstr>liander_2015_5B.B.2</vt:lpstr>
      <vt:lpstr>liander_2015_5B.B.3</vt:lpstr>
      <vt:lpstr>liander_2015_5B.B.4</vt:lpstr>
      <vt:lpstr>liander_2015_5B.B.5</vt:lpstr>
      <vt:lpstr>liander_2015_5B.B.6</vt:lpstr>
      <vt:lpstr>liander_2015_5B.B.7</vt:lpstr>
      <vt:lpstr>liander_2015_5B.B.8</vt:lpstr>
      <vt:lpstr>liander_2015_5B.C.1</vt:lpstr>
      <vt:lpstr>liander_2015_5B.C.10</vt:lpstr>
      <vt:lpstr>liander_2015_5B.C.11</vt:lpstr>
      <vt:lpstr>liander_2015_5B.C.12</vt:lpstr>
      <vt:lpstr>liander_2015_5B.C.13</vt:lpstr>
      <vt:lpstr>liander_2015_5B.C.14</vt:lpstr>
      <vt:lpstr>liander_2015_5B.C.15</vt:lpstr>
      <vt:lpstr>liander_2015_5B.C.16</vt:lpstr>
      <vt:lpstr>liander_2015_5B.C.17</vt:lpstr>
      <vt:lpstr>liander_2015_5B.C.18</vt:lpstr>
      <vt:lpstr>liander_2015_5B.C.19</vt:lpstr>
      <vt:lpstr>liander_2015_5B.C.2</vt:lpstr>
      <vt:lpstr>liander_2015_5B.C.20</vt:lpstr>
      <vt:lpstr>liander_2015_5B.C.3</vt:lpstr>
      <vt:lpstr>liander_2015_5B.C.4</vt:lpstr>
      <vt:lpstr>liander_2015_5B.C.5</vt:lpstr>
      <vt:lpstr>liander_2015_5B.C.6</vt:lpstr>
      <vt:lpstr>liander_2015_5B.C.7</vt:lpstr>
      <vt:lpstr>liander_2015_5B.C.8</vt:lpstr>
      <vt:lpstr>liander_2015_5B.C.9</vt:lpstr>
      <vt:lpstr>liander_BI_AD_2016_SO_Ex</vt:lpstr>
      <vt:lpstr>liander_BI_TD_2016_SO_Ex</vt:lpstr>
      <vt:lpstr>liander_OUT_AD_2016_SO_Ex</vt:lpstr>
      <vt:lpstr>liander_OUT_TD_2016_SO_Ex</vt:lpstr>
      <vt:lpstr>liander_TOT_EAV_2013_SO_Ex</vt:lpstr>
      <vt:lpstr>liander_TOT_EAV_2014_SO_Ex</vt:lpstr>
      <vt:lpstr>liander_TOT_EAV_2015_SO_Ex</vt:lpstr>
      <vt:lpstr>Out_TD_2012_SO_Ex</vt:lpstr>
      <vt:lpstr>Out_TD_2013_SO_Ex</vt:lpstr>
      <vt:lpstr>Out_TD_2014_SO_Ex</vt:lpstr>
      <vt:lpstr>Out_TD_2015_SO_Ex</vt:lpstr>
      <vt:lpstr>rendo_2014_4A.A.1</vt:lpstr>
      <vt:lpstr>rendo_2014_4A.A.10</vt:lpstr>
      <vt:lpstr>rendo_2014_4A.A.11</vt:lpstr>
      <vt:lpstr>rendo_2014_4A.A.12</vt:lpstr>
      <vt:lpstr>rendo_2014_4A.A.13</vt:lpstr>
      <vt:lpstr>rendo_2014_4A.A.2</vt:lpstr>
      <vt:lpstr>rendo_2014_4A.A.3</vt:lpstr>
      <vt:lpstr>rendo_2014_4A.A.4</vt:lpstr>
      <vt:lpstr>rendo_2014_4A.A.5</vt:lpstr>
      <vt:lpstr>rendo_2014_4A.A.6</vt:lpstr>
      <vt:lpstr>rendo_2014_4A.A.9</vt:lpstr>
      <vt:lpstr>rendo_2014_4A.B.1</vt:lpstr>
      <vt:lpstr>rendo_2014_4A.B.22</vt:lpstr>
      <vt:lpstr>rendo_2014_4A.B.23</vt:lpstr>
      <vt:lpstr>rendo_2014_4A.B.24</vt:lpstr>
      <vt:lpstr>rendo_2014_5A.A.1</vt:lpstr>
      <vt:lpstr>rendo_2014_5A.A.2</vt:lpstr>
      <vt:lpstr>rendo_2014_5A.A.3</vt:lpstr>
      <vt:lpstr>rendo_2014_5A.A.4</vt:lpstr>
      <vt:lpstr>rendo_2014_5A.A.5</vt:lpstr>
      <vt:lpstr>rendo_2014_5A.A.6</vt:lpstr>
      <vt:lpstr>rendo_2014_5A.A.7</vt:lpstr>
      <vt:lpstr>rendo_2014_5A.A.8</vt:lpstr>
      <vt:lpstr>rendo_2014_5A.B.1</vt:lpstr>
      <vt:lpstr>rendo_2014_5A.B.10</vt:lpstr>
      <vt:lpstr>rendo_2014_5A.B.11</vt:lpstr>
      <vt:lpstr>rendo_2014_5A.B.12</vt:lpstr>
      <vt:lpstr>rendo_2014_5A.B.13</vt:lpstr>
      <vt:lpstr>rendo_2014_5A.B.14</vt:lpstr>
      <vt:lpstr>rendo_2014_5A.B.15</vt:lpstr>
      <vt:lpstr>rendo_2014_5A.B.16</vt:lpstr>
      <vt:lpstr>rendo_2014_5A.B.17</vt:lpstr>
      <vt:lpstr>rendo_2014_5A.B.18</vt:lpstr>
      <vt:lpstr>rendo_2014_5A.B.19</vt:lpstr>
      <vt:lpstr>rendo_2014_5A.B.2</vt:lpstr>
      <vt:lpstr>rendo_2014_5A.B.20</vt:lpstr>
      <vt:lpstr>rendo_2014_5A.B.3</vt:lpstr>
      <vt:lpstr>rendo_2014_5A.B.4</vt:lpstr>
      <vt:lpstr>rendo_2014_5A.B.5</vt:lpstr>
      <vt:lpstr>rendo_2014_5A.B.6</vt:lpstr>
      <vt:lpstr>rendo_2014_5A.B.7</vt:lpstr>
      <vt:lpstr>rendo_2014_5A.B.8</vt:lpstr>
      <vt:lpstr>rendo_2014_5A.B.9</vt:lpstr>
      <vt:lpstr>rendo_2014_5B.A.1</vt:lpstr>
      <vt:lpstr>rendo_2014_5B.A.2</vt:lpstr>
      <vt:lpstr>rendo_2014_5B.A.3</vt:lpstr>
      <vt:lpstr>rendo_2014_5B.A.4</vt:lpstr>
      <vt:lpstr>rendo_2014_5B.A.5</vt:lpstr>
      <vt:lpstr>rendo_2014_5B.A.6</vt:lpstr>
      <vt:lpstr>rendo_2014_5B.A.7</vt:lpstr>
      <vt:lpstr>rendo_2014_5B.A.8</vt:lpstr>
      <vt:lpstr>rendo_2014_5B.B.1</vt:lpstr>
      <vt:lpstr>rendo_2014_5B.B.2</vt:lpstr>
      <vt:lpstr>rendo_2014_5B.B.3</vt:lpstr>
      <vt:lpstr>rendo_2014_5B.B.4</vt:lpstr>
      <vt:lpstr>rendo_2014_5B.B.5</vt:lpstr>
      <vt:lpstr>rendo_2014_5B.B.6</vt:lpstr>
      <vt:lpstr>rendo_2014_5B.B.7</vt:lpstr>
      <vt:lpstr>rendo_2014_5B.B.8</vt:lpstr>
      <vt:lpstr>rendo_2014_5B.C.1</vt:lpstr>
      <vt:lpstr>rendo_2014_5B.C.10</vt:lpstr>
      <vt:lpstr>rendo_2014_5B.C.11</vt:lpstr>
      <vt:lpstr>rendo_2014_5B.C.12</vt:lpstr>
      <vt:lpstr>rendo_2014_5B.C.13</vt:lpstr>
      <vt:lpstr>rendo_2014_5B.C.14</vt:lpstr>
      <vt:lpstr>rendo_2014_5B.C.15</vt:lpstr>
      <vt:lpstr>rendo_2014_5B.C.16</vt:lpstr>
      <vt:lpstr>rendo_2014_5B.C.17</vt:lpstr>
      <vt:lpstr>rendo_2014_5B.C.18</vt:lpstr>
      <vt:lpstr>rendo_2014_5B.C.19</vt:lpstr>
      <vt:lpstr>rendo_2014_5B.C.2</vt:lpstr>
      <vt:lpstr>rendo_2014_5B.C.20</vt:lpstr>
      <vt:lpstr>rendo_2014_5B.C.3</vt:lpstr>
      <vt:lpstr>rendo_2014_5B.C.4</vt:lpstr>
      <vt:lpstr>rendo_2014_5B.C.5</vt:lpstr>
      <vt:lpstr>rendo_2014_5B.C.6</vt:lpstr>
      <vt:lpstr>rendo_2014_5B.C.7</vt:lpstr>
      <vt:lpstr>rendo_2014_5B.C.8</vt:lpstr>
      <vt:lpstr>rendo_2014_5B.C.9</vt:lpstr>
      <vt:lpstr>rendo_2015_4A.A.1</vt:lpstr>
      <vt:lpstr>rendo_2015_4A.A.10</vt:lpstr>
      <vt:lpstr>rendo_2015_4A.A.11</vt:lpstr>
      <vt:lpstr>rendo_2015_4A.A.12</vt:lpstr>
      <vt:lpstr>rendo_2015_4A.A.13</vt:lpstr>
      <vt:lpstr>rendo_2015_4A.A.2</vt:lpstr>
      <vt:lpstr>rendo_2015_4A.A.3</vt:lpstr>
      <vt:lpstr>rendo_2015_4A.A.4</vt:lpstr>
      <vt:lpstr>rendo_2015_4A.A.5</vt:lpstr>
      <vt:lpstr>rendo_2015_4A.A.6</vt:lpstr>
      <vt:lpstr>rendo_2015_4A.A.9</vt:lpstr>
      <vt:lpstr>rendo_2015_4A.B.1</vt:lpstr>
      <vt:lpstr>rendo_2015_4A.B.22</vt:lpstr>
      <vt:lpstr>rendo_2015_4A.B.23</vt:lpstr>
      <vt:lpstr>rendo_2015_4A.B.24</vt:lpstr>
      <vt:lpstr>rendo_2015_5A.A.1</vt:lpstr>
      <vt:lpstr>rendo_2015_5A.A.2</vt:lpstr>
      <vt:lpstr>rendo_2015_5A.A.3</vt:lpstr>
      <vt:lpstr>rendo_2015_5A.A.4</vt:lpstr>
      <vt:lpstr>rendo_2015_5A.A.5</vt:lpstr>
      <vt:lpstr>rendo_2015_5A.A.6</vt:lpstr>
      <vt:lpstr>rendo_2015_5A.A.7</vt:lpstr>
      <vt:lpstr>rendo_2015_5A.A.8</vt:lpstr>
      <vt:lpstr>rendo_2015_5A.B.1</vt:lpstr>
      <vt:lpstr>rendo_2015_5A.B.10</vt:lpstr>
      <vt:lpstr>rendo_2015_5A.B.11</vt:lpstr>
      <vt:lpstr>rendo_2015_5A.B.12</vt:lpstr>
      <vt:lpstr>rendo_2015_5A.B.13</vt:lpstr>
      <vt:lpstr>rendo_2015_5A.B.14</vt:lpstr>
      <vt:lpstr>rendo_2015_5A.B.15</vt:lpstr>
      <vt:lpstr>rendo_2015_5A.B.16</vt:lpstr>
      <vt:lpstr>rendo_2015_5A.B.17</vt:lpstr>
      <vt:lpstr>rendo_2015_5A.B.18</vt:lpstr>
      <vt:lpstr>rendo_2015_5A.B.19</vt:lpstr>
      <vt:lpstr>rendo_2015_5A.B.2</vt:lpstr>
      <vt:lpstr>rendo_2015_5A.B.20</vt:lpstr>
      <vt:lpstr>rendo_2015_5A.B.3</vt:lpstr>
      <vt:lpstr>rendo_2015_5A.B.4</vt:lpstr>
      <vt:lpstr>rendo_2015_5A.B.5</vt:lpstr>
      <vt:lpstr>rendo_2015_5A.B.6</vt:lpstr>
      <vt:lpstr>rendo_2015_5A.B.7</vt:lpstr>
      <vt:lpstr>rendo_2015_5A.B.8</vt:lpstr>
      <vt:lpstr>rendo_2015_5A.B.9</vt:lpstr>
      <vt:lpstr>rendo_2015_5B.A.1</vt:lpstr>
      <vt:lpstr>rendo_2015_5B.A.2</vt:lpstr>
      <vt:lpstr>rendo_2015_5B.A.3</vt:lpstr>
      <vt:lpstr>rendo_2015_5B.A.4</vt:lpstr>
      <vt:lpstr>rendo_2015_5B.A.5</vt:lpstr>
      <vt:lpstr>rendo_2015_5B.A.6</vt:lpstr>
      <vt:lpstr>rendo_2015_5B.A.7</vt:lpstr>
      <vt:lpstr>rendo_2015_5B.A.8</vt:lpstr>
      <vt:lpstr>rendo_2015_5B.B.1</vt:lpstr>
      <vt:lpstr>rendo_2015_5B.B.2</vt:lpstr>
      <vt:lpstr>rendo_2015_5B.B.3</vt:lpstr>
      <vt:lpstr>rendo_2015_5B.B.4</vt:lpstr>
      <vt:lpstr>rendo_2015_5B.B.5</vt:lpstr>
      <vt:lpstr>rendo_2015_5B.B.6</vt:lpstr>
      <vt:lpstr>rendo_2015_5B.B.7</vt:lpstr>
      <vt:lpstr>rendo_2015_5B.B.8</vt:lpstr>
      <vt:lpstr>rendo_2015_5B.C.1</vt:lpstr>
      <vt:lpstr>rendo_2015_5B.C.10</vt:lpstr>
      <vt:lpstr>rendo_2015_5B.C.11</vt:lpstr>
      <vt:lpstr>rendo_2015_5B.C.12</vt:lpstr>
      <vt:lpstr>rendo_2015_5B.C.13</vt:lpstr>
      <vt:lpstr>rendo_2015_5B.C.14</vt:lpstr>
      <vt:lpstr>rendo_2015_5B.C.15</vt:lpstr>
      <vt:lpstr>rendo_2015_5B.C.16</vt:lpstr>
      <vt:lpstr>rendo_2015_5B.C.17</vt:lpstr>
      <vt:lpstr>rendo_2015_5B.C.18</vt:lpstr>
      <vt:lpstr>rendo_2015_5B.C.19</vt:lpstr>
      <vt:lpstr>rendo_2015_5B.C.2</vt:lpstr>
      <vt:lpstr>rendo_2015_5B.C.20</vt:lpstr>
      <vt:lpstr>rendo_2015_5B.C.3</vt:lpstr>
      <vt:lpstr>rendo_2015_5B.C.4</vt:lpstr>
      <vt:lpstr>rendo_2015_5B.C.5</vt:lpstr>
      <vt:lpstr>rendo_2015_5B.C.6</vt:lpstr>
      <vt:lpstr>rendo_2015_5B.C.7</vt:lpstr>
      <vt:lpstr>rendo_2015_5B.C.8</vt:lpstr>
      <vt:lpstr>rendo_2015_5B.C.9</vt:lpstr>
      <vt:lpstr>rendo_BI_AD_2016_SO_Ex</vt:lpstr>
      <vt:lpstr>rendo_BI_TD_2016_SO_Ex</vt:lpstr>
      <vt:lpstr>rendo_OUT_AD_2016_SO_Ex</vt:lpstr>
      <vt:lpstr>rendo_OUT_TD_2016_SO_Ex</vt:lpstr>
      <vt:lpstr>rendo_TOT_EAV_2013_SO_Ex</vt:lpstr>
      <vt:lpstr>rendo_TOT_EAV_2014_SO_Ex</vt:lpstr>
      <vt:lpstr>rendo_TOT_EAV_2015_SO_Ex</vt:lpstr>
      <vt:lpstr>stedin_2014_4A.A.1</vt:lpstr>
      <vt:lpstr>stedin_2014_4A.A.10</vt:lpstr>
      <vt:lpstr>stedin_2014_4A.A.11</vt:lpstr>
      <vt:lpstr>stedin_2014_4A.A.12</vt:lpstr>
      <vt:lpstr>stedin_2014_4A.A.13</vt:lpstr>
      <vt:lpstr>stedin_2014_4A.A.2</vt:lpstr>
      <vt:lpstr>stedin_2014_4A.A.3</vt:lpstr>
      <vt:lpstr>stedin_2014_4A.A.4</vt:lpstr>
      <vt:lpstr>stedin_2014_4A.A.5</vt:lpstr>
      <vt:lpstr>stedin_2014_4A.A.6</vt:lpstr>
      <vt:lpstr>stedin_2014_4A.A.9</vt:lpstr>
      <vt:lpstr>stedin_2014_4A.B.1</vt:lpstr>
      <vt:lpstr>stedin_2014_4A.B.22</vt:lpstr>
      <vt:lpstr>stedin_2014_4A.B.23</vt:lpstr>
      <vt:lpstr>stedin_2014_4A.B.24</vt:lpstr>
      <vt:lpstr>stedin_2014_5A.A.1</vt:lpstr>
      <vt:lpstr>stedin_2014_5A.A.2</vt:lpstr>
      <vt:lpstr>stedin_2014_5A.A.3</vt:lpstr>
      <vt:lpstr>stedin_2014_5A.A.4</vt:lpstr>
      <vt:lpstr>stedin_2014_5A.A.5</vt:lpstr>
      <vt:lpstr>stedin_2014_5A.A.6</vt:lpstr>
      <vt:lpstr>stedin_2014_5A.A.7</vt:lpstr>
      <vt:lpstr>stedin_2014_5A.A.8</vt:lpstr>
      <vt:lpstr>stedin_2014_5A.B.1</vt:lpstr>
      <vt:lpstr>stedin_2014_5A.B.10</vt:lpstr>
      <vt:lpstr>stedin_2014_5A.B.11</vt:lpstr>
      <vt:lpstr>stedin_2014_5A.B.12</vt:lpstr>
      <vt:lpstr>stedin_2014_5A.B.13</vt:lpstr>
      <vt:lpstr>stedin_2014_5A.B.14</vt:lpstr>
      <vt:lpstr>stedin_2014_5A.B.15</vt:lpstr>
      <vt:lpstr>stedin_2014_5A.B.16</vt:lpstr>
      <vt:lpstr>stedin_2014_5A.B.17</vt:lpstr>
      <vt:lpstr>stedin_2014_5A.B.18</vt:lpstr>
      <vt:lpstr>stedin_2014_5A.B.19</vt:lpstr>
      <vt:lpstr>stedin_2014_5A.B.2</vt:lpstr>
      <vt:lpstr>stedin_2014_5A.B.20</vt:lpstr>
      <vt:lpstr>stedin_2014_5A.B.3</vt:lpstr>
      <vt:lpstr>stedin_2014_5A.B.4</vt:lpstr>
      <vt:lpstr>stedin_2014_5A.B.5</vt:lpstr>
      <vt:lpstr>stedin_2014_5A.B.6</vt:lpstr>
      <vt:lpstr>stedin_2014_5A.B.7</vt:lpstr>
      <vt:lpstr>stedin_2014_5A.B.8</vt:lpstr>
      <vt:lpstr>stedin_2014_5A.B.9</vt:lpstr>
      <vt:lpstr>stedin_2014_5B.A.1</vt:lpstr>
      <vt:lpstr>stedin_2014_5B.A.2</vt:lpstr>
      <vt:lpstr>stedin_2014_5B.A.3</vt:lpstr>
      <vt:lpstr>stedin_2014_5B.A.4</vt:lpstr>
      <vt:lpstr>stedin_2014_5B.A.5</vt:lpstr>
      <vt:lpstr>stedin_2014_5B.A.6</vt:lpstr>
      <vt:lpstr>stedin_2014_5B.A.7</vt:lpstr>
      <vt:lpstr>stedin_2014_5B.A.8</vt:lpstr>
      <vt:lpstr>stedin_2014_5B.B.1</vt:lpstr>
      <vt:lpstr>stedin_2014_5B.B.2</vt:lpstr>
      <vt:lpstr>stedin_2014_5B.B.3</vt:lpstr>
      <vt:lpstr>stedin_2014_5B.B.4</vt:lpstr>
      <vt:lpstr>stedin_2014_5B.B.5</vt:lpstr>
      <vt:lpstr>stedin_2014_5B.B.6</vt:lpstr>
      <vt:lpstr>stedin_2014_5B.B.7</vt:lpstr>
      <vt:lpstr>stedin_2014_5B.B.8</vt:lpstr>
      <vt:lpstr>stedin_2014_5B.C.1</vt:lpstr>
      <vt:lpstr>stedin_2014_5B.C.10</vt:lpstr>
      <vt:lpstr>stedin_2014_5B.C.11</vt:lpstr>
      <vt:lpstr>stedin_2014_5B.C.12</vt:lpstr>
      <vt:lpstr>stedin_2014_5B.C.13</vt:lpstr>
      <vt:lpstr>stedin_2014_5B.C.14</vt:lpstr>
      <vt:lpstr>stedin_2014_5B.C.15</vt:lpstr>
      <vt:lpstr>stedin_2014_5B.C.16</vt:lpstr>
      <vt:lpstr>stedin_2014_5B.C.17</vt:lpstr>
      <vt:lpstr>stedin_2014_5B.C.18</vt:lpstr>
      <vt:lpstr>stedin_2014_5B.C.19</vt:lpstr>
      <vt:lpstr>stedin_2014_5B.C.2</vt:lpstr>
      <vt:lpstr>stedin_2014_5B.C.20</vt:lpstr>
      <vt:lpstr>stedin_2014_5B.C.3</vt:lpstr>
      <vt:lpstr>stedin_2014_5B.C.4</vt:lpstr>
      <vt:lpstr>stedin_2014_5B.C.5</vt:lpstr>
      <vt:lpstr>stedin_2014_5B.C.6</vt:lpstr>
      <vt:lpstr>stedin_2014_5B.C.7</vt:lpstr>
      <vt:lpstr>stedin_2014_5B.C.8</vt:lpstr>
      <vt:lpstr>stedin_2014_5B.C.9</vt:lpstr>
      <vt:lpstr>stedin_2015_4A.A.1</vt:lpstr>
      <vt:lpstr>stedin_2015_4A.A.10</vt:lpstr>
      <vt:lpstr>stedin_2015_4A.A.11</vt:lpstr>
      <vt:lpstr>stedin_2015_4A.A.12</vt:lpstr>
      <vt:lpstr>stedin_2015_4A.A.13</vt:lpstr>
      <vt:lpstr>stedin_2015_4A.A.2</vt:lpstr>
      <vt:lpstr>stedin_2015_4A.A.3</vt:lpstr>
      <vt:lpstr>stedin_2015_4A.A.4</vt:lpstr>
      <vt:lpstr>stedin_2015_4A.A.5</vt:lpstr>
      <vt:lpstr>stedin_2015_4A.A.6</vt:lpstr>
      <vt:lpstr>stedin_2015_4A.A.9</vt:lpstr>
      <vt:lpstr>stedin_2015_4A.B.1</vt:lpstr>
      <vt:lpstr>stedin_2015_4A.B.22</vt:lpstr>
      <vt:lpstr>stedin_2015_4A.B.23</vt:lpstr>
      <vt:lpstr>stedin_2015_4A.B.24</vt:lpstr>
      <vt:lpstr>stedin_2015_5A.A.1</vt:lpstr>
      <vt:lpstr>stedin_2015_5A.A.2</vt:lpstr>
      <vt:lpstr>stedin_2015_5A.A.3</vt:lpstr>
      <vt:lpstr>stedin_2015_5A.A.4</vt:lpstr>
      <vt:lpstr>stedin_2015_5A.A.5</vt:lpstr>
      <vt:lpstr>stedin_2015_5A.A.6</vt:lpstr>
      <vt:lpstr>stedin_2015_5A.A.7</vt:lpstr>
      <vt:lpstr>stedin_2015_5A.A.8</vt:lpstr>
      <vt:lpstr>stedin_2015_5A.B.1</vt:lpstr>
      <vt:lpstr>stedin_2015_5A.B.10</vt:lpstr>
      <vt:lpstr>stedin_2015_5A.B.11</vt:lpstr>
      <vt:lpstr>stedin_2015_5A.B.12</vt:lpstr>
      <vt:lpstr>stedin_2015_5A.B.13</vt:lpstr>
      <vt:lpstr>stedin_2015_5A.B.14</vt:lpstr>
      <vt:lpstr>stedin_2015_5A.B.15</vt:lpstr>
      <vt:lpstr>stedin_2015_5A.B.16</vt:lpstr>
      <vt:lpstr>stedin_2015_5A.B.17</vt:lpstr>
      <vt:lpstr>stedin_2015_5A.B.18</vt:lpstr>
      <vt:lpstr>stedin_2015_5A.B.19</vt:lpstr>
      <vt:lpstr>stedin_2015_5A.B.2</vt:lpstr>
      <vt:lpstr>stedin_2015_5A.B.20</vt:lpstr>
      <vt:lpstr>stedin_2015_5A.B.3</vt:lpstr>
      <vt:lpstr>stedin_2015_5A.B.4</vt:lpstr>
      <vt:lpstr>stedin_2015_5A.B.5</vt:lpstr>
      <vt:lpstr>stedin_2015_5A.B.6</vt:lpstr>
      <vt:lpstr>stedin_2015_5A.B.7</vt:lpstr>
      <vt:lpstr>stedin_2015_5A.B.8</vt:lpstr>
      <vt:lpstr>stedin_2015_5A.B.9</vt:lpstr>
      <vt:lpstr>stedin_2015_5B.A.1</vt:lpstr>
      <vt:lpstr>stedin_2015_5B.A.2</vt:lpstr>
      <vt:lpstr>stedin_2015_5B.A.3</vt:lpstr>
      <vt:lpstr>stedin_2015_5B.A.4</vt:lpstr>
      <vt:lpstr>stedin_2015_5B.A.5</vt:lpstr>
      <vt:lpstr>stedin_2015_5B.A.6</vt:lpstr>
      <vt:lpstr>stedin_2015_5B.A.7</vt:lpstr>
      <vt:lpstr>stedin_2015_5B.A.8</vt:lpstr>
      <vt:lpstr>stedin_2015_5B.B.1</vt:lpstr>
      <vt:lpstr>stedin_2015_5B.B.2</vt:lpstr>
      <vt:lpstr>stedin_2015_5B.B.3</vt:lpstr>
      <vt:lpstr>stedin_2015_5B.B.4</vt:lpstr>
      <vt:lpstr>stedin_2015_5B.B.5</vt:lpstr>
      <vt:lpstr>stedin_2015_5B.B.6</vt:lpstr>
      <vt:lpstr>stedin_2015_5B.B.7</vt:lpstr>
      <vt:lpstr>stedin_2015_5B.B.8</vt:lpstr>
      <vt:lpstr>stedin_2015_5B.C.1</vt:lpstr>
      <vt:lpstr>stedin_2015_5B.C.10</vt:lpstr>
      <vt:lpstr>stedin_2015_5B.C.11</vt:lpstr>
      <vt:lpstr>stedin_2015_5B.C.12</vt:lpstr>
      <vt:lpstr>stedin_2015_5B.C.13</vt:lpstr>
      <vt:lpstr>stedin_2015_5B.C.14</vt:lpstr>
      <vt:lpstr>stedin_2015_5B.C.15</vt:lpstr>
      <vt:lpstr>stedin_2015_5B.C.16</vt:lpstr>
      <vt:lpstr>stedin_2015_5B.C.17</vt:lpstr>
      <vt:lpstr>stedin_2015_5B.C.18</vt:lpstr>
      <vt:lpstr>stedin_2015_5B.C.19</vt:lpstr>
      <vt:lpstr>stedin_2015_5B.C.2</vt:lpstr>
      <vt:lpstr>stedin_2015_5B.C.20</vt:lpstr>
      <vt:lpstr>stedin_2015_5B.C.3</vt:lpstr>
      <vt:lpstr>stedin_2015_5B.C.4</vt:lpstr>
      <vt:lpstr>stedin_2015_5B.C.5</vt:lpstr>
      <vt:lpstr>stedin_2015_5B.C.6</vt:lpstr>
      <vt:lpstr>stedin_2015_5B.C.7</vt:lpstr>
      <vt:lpstr>stedin_2015_5B.C.8</vt:lpstr>
      <vt:lpstr>stedin_2015_5B.C.9</vt:lpstr>
      <vt:lpstr>stedin_BI_AD_2016_SO_Ex</vt:lpstr>
      <vt:lpstr>stedin_BI_TD_2016_SO_Ex</vt:lpstr>
      <vt:lpstr>stedin_OUT_AD_2016_SO_Ex</vt:lpstr>
      <vt:lpstr>stedin_OUT_TD_2016_SO_Ex</vt:lpstr>
      <vt:lpstr>stedin_TOT_EAV_2013_SO_Ex</vt:lpstr>
      <vt:lpstr>stedin_TOT_EAV_2014_SO_Ex</vt:lpstr>
      <vt:lpstr>stedin_TOT_EAV_2015_SO_Ex</vt:lpstr>
      <vt:lpstr>westland_2014_4A.A.1</vt:lpstr>
      <vt:lpstr>westland_2014_4A.A.10</vt:lpstr>
      <vt:lpstr>westland_2014_4A.A.11</vt:lpstr>
      <vt:lpstr>westland_2014_4A.A.12</vt:lpstr>
      <vt:lpstr>westland_2014_4A.A.13</vt:lpstr>
      <vt:lpstr>westland_2014_4A.A.2</vt:lpstr>
      <vt:lpstr>westland_2014_4A.A.3</vt:lpstr>
      <vt:lpstr>westland_2014_4A.A.4</vt:lpstr>
      <vt:lpstr>westland_2014_4A.A.5</vt:lpstr>
      <vt:lpstr>westland_2014_4A.A.6</vt:lpstr>
      <vt:lpstr>westland_2014_4A.A.9</vt:lpstr>
      <vt:lpstr>westland_2014_4A.B.1</vt:lpstr>
      <vt:lpstr>westland_2014_4A.B.22</vt:lpstr>
      <vt:lpstr>westland_2014_4A.B.23</vt:lpstr>
      <vt:lpstr>westland_2014_4A.B.24</vt:lpstr>
      <vt:lpstr>westland_2014_5A.A.1</vt:lpstr>
      <vt:lpstr>westland_2014_5A.A.2</vt:lpstr>
      <vt:lpstr>westland_2014_5A.A.3</vt:lpstr>
      <vt:lpstr>westland_2014_5A.A.4</vt:lpstr>
      <vt:lpstr>westland_2014_5A.A.5</vt:lpstr>
      <vt:lpstr>westland_2014_5A.A.6</vt:lpstr>
      <vt:lpstr>westland_2014_5A.A.7</vt:lpstr>
      <vt:lpstr>westland_2014_5A.A.8</vt:lpstr>
      <vt:lpstr>westland_2014_5A.B.1</vt:lpstr>
      <vt:lpstr>westland_2014_5A.B.10</vt:lpstr>
      <vt:lpstr>westland_2014_5A.B.11</vt:lpstr>
      <vt:lpstr>westland_2014_5A.B.12</vt:lpstr>
      <vt:lpstr>westland_2014_5A.B.13</vt:lpstr>
      <vt:lpstr>westland_2014_5A.B.14</vt:lpstr>
      <vt:lpstr>westland_2014_5A.B.15</vt:lpstr>
      <vt:lpstr>westland_2014_5A.B.16</vt:lpstr>
      <vt:lpstr>westland_2014_5A.B.17</vt:lpstr>
      <vt:lpstr>westland_2014_5A.B.18</vt:lpstr>
      <vt:lpstr>westland_2014_5A.B.19</vt:lpstr>
      <vt:lpstr>westland_2014_5A.B.2</vt:lpstr>
      <vt:lpstr>westland_2014_5A.B.20</vt:lpstr>
      <vt:lpstr>westland_2014_5A.B.3</vt:lpstr>
      <vt:lpstr>westland_2014_5A.B.4</vt:lpstr>
      <vt:lpstr>westland_2014_5A.B.5</vt:lpstr>
      <vt:lpstr>westland_2014_5A.B.6</vt:lpstr>
      <vt:lpstr>westland_2014_5A.B.7</vt:lpstr>
      <vt:lpstr>westland_2014_5A.B.8</vt:lpstr>
      <vt:lpstr>westland_2014_5A.B.9</vt:lpstr>
      <vt:lpstr>westland_2014_5B.A.1</vt:lpstr>
      <vt:lpstr>westland_2014_5B.A.2</vt:lpstr>
      <vt:lpstr>westland_2014_5B.A.3</vt:lpstr>
      <vt:lpstr>westland_2014_5B.A.4</vt:lpstr>
      <vt:lpstr>westland_2014_5B.A.5</vt:lpstr>
      <vt:lpstr>westland_2014_5B.A.6</vt:lpstr>
      <vt:lpstr>westland_2014_5B.A.7</vt:lpstr>
      <vt:lpstr>westland_2014_5B.A.8</vt:lpstr>
      <vt:lpstr>westland_2014_5B.B.1</vt:lpstr>
      <vt:lpstr>westland_2014_5B.B.2</vt:lpstr>
      <vt:lpstr>westland_2014_5B.B.3</vt:lpstr>
      <vt:lpstr>westland_2014_5B.B.4</vt:lpstr>
      <vt:lpstr>westland_2014_5B.B.5</vt:lpstr>
      <vt:lpstr>westland_2014_5B.B.6</vt:lpstr>
      <vt:lpstr>westland_2014_5B.B.7</vt:lpstr>
      <vt:lpstr>westland_2014_5B.B.8</vt:lpstr>
      <vt:lpstr>westland_2014_5B.C.1</vt:lpstr>
      <vt:lpstr>westland_2014_5B.C.10</vt:lpstr>
      <vt:lpstr>westland_2014_5B.C.11</vt:lpstr>
      <vt:lpstr>westland_2014_5B.C.12</vt:lpstr>
      <vt:lpstr>westland_2014_5B.C.13</vt:lpstr>
      <vt:lpstr>westland_2014_5B.C.14</vt:lpstr>
      <vt:lpstr>westland_2014_5B.C.15</vt:lpstr>
      <vt:lpstr>westland_2014_5B.C.16</vt:lpstr>
      <vt:lpstr>westland_2014_5B.C.17</vt:lpstr>
      <vt:lpstr>westland_2014_5B.C.18</vt:lpstr>
      <vt:lpstr>westland_2014_5B.C.19</vt:lpstr>
      <vt:lpstr>westland_2014_5B.C.2</vt:lpstr>
      <vt:lpstr>westland_2014_5B.C.20</vt:lpstr>
      <vt:lpstr>westland_2014_5B.C.3</vt:lpstr>
      <vt:lpstr>westland_2014_5B.C.4</vt:lpstr>
      <vt:lpstr>westland_2014_5B.C.5</vt:lpstr>
      <vt:lpstr>westland_2014_5B.C.6</vt:lpstr>
      <vt:lpstr>westland_2014_5B.C.7</vt:lpstr>
      <vt:lpstr>westland_2014_5B.C.8</vt:lpstr>
      <vt:lpstr>westland_2014_5B.C.9</vt:lpstr>
      <vt:lpstr>westland_2015_4A.A.1</vt:lpstr>
      <vt:lpstr>westland_2015_4A.A.10</vt:lpstr>
      <vt:lpstr>westland_2015_4A.A.11</vt:lpstr>
      <vt:lpstr>westland_2015_4A.A.12</vt:lpstr>
      <vt:lpstr>westland_2015_4A.A.13</vt:lpstr>
      <vt:lpstr>westland_2015_4A.A.2</vt:lpstr>
      <vt:lpstr>westland_2015_4A.A.3</vt:lpstr>
      <vt:lpstr>westland_2015_4A.A.4</vt:lpstr>
      <vt:lpstr>westland_2015_4A.A.5</vt:lpstr>
      <vt:lpstr>westland_2015_4A.A.6</vt:lpstr>
      <vt:lpstr>westland_2015_4A.A.9</vt:lpstr>
      <vt:lpstr>westland_2015_4A.B.1</vt:lpstr>
      <vt:lpstr>westland_2015_4A.B.22</vt:lpstr>
      <vt:lpstr>westland_2015_4A.B.23</vt:lpstr>
      <vt:lpstr>westland_2015_4A.B.24</vt:lpstr>
      <vt:lpstr>westland_2015_5A.A.1</vt:lpstr>
      <vt:lpstr>westland_2015_5A.A.2</vt:lpstr>
      <vt:lpstr>westland_2015_5A.A.3</vt:lpstr>
      <vt:lpstr>westland_2015_5A.A.4</vt:lpstr>
      <vt:lpstr>westland_2015_5A.A.5</vt:lpstr>
      <vt:lpstr>westland_2015_5A.A.6</vt:lpstr>
      <vt:lpstr>westland_2015_5A.A.7</vt:lpstr>
      <vt:lpstr>westland_2015_5A.A.8</vt:lpstr>
      <vt:lpstr>westland_2015_5A.B.1</vt:lpstr>
      <vt:lpstr>westland_2015_5A.B.10</vt:lpstr>
      <vt:lpstr>westland_2015_5A.B.11</vt:lpstr>
      <vt:lpstr>westland_2015_5A.B.12</vt:lpstr>
      <vt:lpstr>westland_2015_5A.B.13</vt:lpstr>
      <vt:lpstr>westland_2015_5A.B.14</vt:lpstr>
      <vt:lpstr>westland_2015_5A.B.15</vt:lpstr>
      <vt:lpstr>westland_2015_5A.B.16</vt:lpstr>
      <vt:lpstr>westland_2015_5A.B.17</vt:lpstr>
      <vt:lpstr>westland_2015_5A.B.18</vt:lpstr>
      <vt:lpstr>westland_2015_5A.B.19</vt:lpstr>
      <vt:lpstr>westland_2015_5A.B.2</vt:lpstr>
      <vt:lpstr>westland_2015_5A.B.20</vt:lpstr>
      <vt:lpstr>westland_2015_5A.B.3</vt:lpstr>
      <vt:lpstr>westland_2015_5A.B.4</vt:lpstr>
      <vt:lpstr>westland_2015_5A.B.5</vt:lpstr>
      <vt:lpstr>westland_2015_5A.B.6</vt:lpstr>
      <vt:lpstr>westland_2015_5A.B.7</vt:lpstr>
      <vt:lpstr>westland_2015_5A.B.8</vt:lpstr>
      <vt:lpstr>westland_2015_5A.B.9</vt:lpstr>
      <vt:lpstr>westland_2015_5B.A.1</vt:lpstr>
      <vt:lpstr>westland_2015_5B.A.2</vt:lpstr>
      <vt:lpstr>westland_2015_5B.A.3</vt:lpstr>
      <vt:lpstr>westland_2015_5B.A.4</vt:lpstr>
      <vt:lpstr>westland_2015_5B.A.5</vt:lpstr>
      <vt:lpstr>westland_2015_5B.A.6</vt:lpstr>
      <vt:lpstr>westland_2015_5B.A.7</vt:lpstr>
      <vt:lpstr>westland_2015_5B.A.8</vt:lpstr>
      <vt:lpstr>westland_2015_5B.B.1</vt:lpstr>
      <vt:lpstr>westland_2015_5B.B.2</vt:lpstr>
      <vt:lpstr>westland_2015_5B.B.3</vt:lpstr>
      <vt:lpstr>westland_2015_5B.B.4</vt:lpstr>
      <vt:lpstr>westland_2015_5B.B.5</vt:lpstr>
      <vt:lpstr>westland_2015_5B.B.6</vt:lpstr>
      <vt:lpstr>westland_2015_5B.B.7</vt:lpstr>
      <vt:lpstr>westland_2015_5B.B.8</vt:lpstr>
      <vt:lpstr>westland_2015_5B.C.1</vt:lpstr>
      <vt:lpstr>westland_2015_5B.C.10</vt:lpstr>
      <vt:lpstr>westland_2015_5B.C.11</vt:lpstr>
      <vt:lpstr>westland_2015_5B.C.12</vt:lpstr>
      <vt:lpstr>westland_2015_5B.C.13</vt:lpstr>
      <vt:lpstr>westland_2015_5B.C.14</vt:lpstr>
      <vt:lpstr>westland_2015_5B.C.15</vt:lpstr>
      <vt:lpstr>westland_2015_5B.C.16</vt:lpstr>
      <vt:lpstr>westland_2015_5B.C.17</vt:lpstr>
      <vt:lpstr>westland_2015_5B.C.18</vt:lpstr>
      <vt:lpstr>westland_2015_5B.C.19</vt:lpstr>
      <vt:lpstr>westland_2015_5B.C.2</vt:lpstr>
      <vt:lpstr>westland_2015_5B.C.20</vt:lpstr>
      <vt:lpstr>westland_2015_5B.C.3</vt:lpstr>
      <vt:lpstr>westland_2015_5B.C.4</vt:lpstr>
      <vt:lpstr>westland_2015_5B.C.5</vt:lpstr>
      <vt:lpstr>westland_2015_5B.C.6</vt:lpstr>
      <vt:lpstr>westland_2015_5B.C.7</vt:lpstr>
      <vt:lpstr>westland_2015_5B.C.8</vt:lpstr>
      <vt:lpstr>westland_2015_5B.C.9</vt:lpstr>
      <vt:lpstr>westland_BI_AD_2016_SO_Ex</vt:lpstr>
      <vt:lpstr>westland_BI_TD_2016_SO_Ex</vt:lpstr>
      <vt:lpstr>westland_OUT_AD_2016_SO_Ex</vt:lpstr>
      <vt:lpstr>westland_OUT_TD_2016_SO_Ex</vt:lpstr>
      <vt:lpstr>westland_TOT_EAV_2013_SO_Ex</vt:lpstr>
      <vt:lpstr>westland_TOT_EAV_2014_SO_Ex</vt:lpstr>
      <vt:lpstr>westland_TOT_EAV_2015_SO_Ex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Langen, Vincent van</dc:creator>
  <cp:lastModifiedBy>Thomeer, Gijs</cp:lastModifiedBy>
  <cp:lastPrinted>2016-02-24T13:43:11Z</cp:lastPrinted>
  <dcterms:created xsi:type="dcterms:W3CDTF">2015-11-25T09:31:40Z</dcterms:created>
  <dcterms:modified xsi:type="dcterms:W3CDTF">2019-06-20T07:40:39Z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0x010100AA8A14CAD9EF79488FBAC36D414928E5</vt:lpwstr>
  </property>
</Properties>
</file>