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5" yWindow="-15" windowWidth="9600" windowHeight="8055"/>
  </bookViews>
  <sheets>
    <sheet name="Titelblad" sheetId="9" r:id="rId1"/>
    <sheet name="Toelichting" sheetId="10" r:id="rId2"/>
    <sheet name="Bronnen en toepassingen" sheetId="28" r:id="rId3"/>
    <sheet name="Contactgegevens" sheetId="29" r:id="rId4"/>
    <sheet name="Tarievenvoorstel" sheetId="18" r:id="rId5"/>
    <sheet name="Controles ACM" sheetId="24" r:id="rId6"/>
    <sheet name="Overig --&gt;" sheetId="25" r:id="rId7"/>
    <sheet name="Toelichting controle tarieven" sheetId="21" r:id="rId8"/>
    <sheet name="Richtlijn controle tarieven" sheetId="27" r:id="rId9"/>
  </sheets>
  <calcPr calcId="145621"/>
</workbook>
</file>

<file path=xl/calcChain.xml><?xml version="1.0" encoding="utf-8"?>
<calcChain xmlns="http://schemas.openxmlformats.org/spreadsheetml/2006/main">
  <c r="I72" i="24" l="1"/>
  <c r="I38" i="24" l="1"/>
  <c r="I40" i="24" s="1"/>
  <c r="I21" i="24" l="1"/>
  <c r="I20" i="24"/>
  <c r="I25" i="24"/>
  <c r="I24" i="24"/>
  <c r="I17" i="24" l="1"/>
  <c r="I16" i="24"/>
  <c r="I15" i="24"/>
  <c r="I28" i="24" l="1"/>
  <c r="I30" i="24" s="1"/>
  <c r="D10" i="18" s="1"/>
  <c r="O24" i="18"/>
  <c r="O20" i="18"/>
  <c r="D8" i="18"/>
  <c r="I65" i="24" l="1"/>
  <c r="I64" i="24"/>
  <c r="I54" i="24"/>
  <c r="I49" i="24"/>
  <c r="I50" i="24" s="1"/>
  <c r="I46" i="24"/>
  <c r="O140" i="18" l="1"/>
  <c r="O136" i="18"/>
  <c r="O132" i="18"/>
  <c r="O126" i="18"/>
  <c r="O122" i="18"/>
  <c r="O112" i="18"/>
  <c r="O106" i="18"/>
  <c r="O96" i="18"/>
  <c r="O90" i="18"/>
  <c r="O139" i="18"/>
  <c r="O135" i="18"/>
  <c r="O131" i="18"/>
  <c r="O125" i="18"/>
  <c r="O121" i="18"/>
  <c r="O111" i="18"/>
  <c r="O105" i="18"/>
  <c r="O95" i="18"/>
  <c r="O89" i="18"/>
  <c r="O138" i="18"/>
  <c r="O134" i="18"/>
  <c r="O128" i="18"/>
  <c r="O124" i="18"/>
  <c r="O120" i="18"/>
  <c r="O110" i="18"/>
  <c r="O104" i="18"/>
  <c r="O94" i="18"/>
  <c r="O88" i="18"/>
  <c r="O137" i="18"/>
  <c r="O133" i="18"/>
  <c r="O127" i="18"/>
  <c r="O123" i="18"/>
  <c r="O119" i="18"/>
  <c r="O109" i="18"/>
  <c r="O103" i="18"/>
  <c r="O93" i="18"/>
  <c r="O87" i="18"/>
  <c r="O153" i="18"/>
  <c r="O150" i="18"/>
  <c r="O147" i="18"/>
  <c r="O146" i="18"/>
  <c r="O31" i="18"/>
  <c r="O30" i="18"/>
  <c r="O29" i="18"/>
  <c r="O28" i="18"/>
  <c r="O78" i="18"/>
  <c r="O74" i="18"/>
  <c r="O70" i="18"/>
  <c r="O64" i="18"/>
  <c r="O60" i="18"/>
  <c r="O50" i="18"/>
  <c r="O44" i="18"/>
  <c r="O77" i="18"/>
  <c r="O73" i="18"/>
  <c r="O69" i="18"/>
  <c r="O63" i="18"/>
  <c r="O59" i="18"/>
  <c r="O49" i="18"/>
  <c r="O43" i="18"/>
  <c r="O76" i="18"/>
  <c r="O72" i="18"/>
  <c r="O66" i="18"/>
  <c r="O62" i="18"/>
  <c r="O58" i="18"/>
  <c r="O48" i="18"/>
  <c r="O42" i="18"/>
  <c r="O75" i="18"/>
  <c r="O71" i="18"/>
  <c r="O65" i="18"/>
  <c r="O61" i="18"/>
  <c r="O57" i="18"/>
  <c r="O47" i="18"/>
  <c r="O41" i="18"/>
  <c r="I18" i="24"/>
  <c r="I26" i="24"/>
  <c r="I53" i="24"/>
  <c r="O25" i="18" l="1"/>
  <c r="O21" i="18"/>
  <c r="I32" i="24"/>
  <c r="D9" i="18" s="1"/>
  <c r="I22" i="24"/>
  <c r="B43" i="10" l="1"/>
  <c r="B31" i="10" l="1"/>
  <c r="B38" i="10" s="1"/>
  <c r="B32" i="10" l="1"/>
  <c r="B33" i="10" l="1"/>
  <c r="B37" i="10" s="1"/>
</calcChain>
</file>

<file path=xl/comments1.xml><?xml version="1.0" encoding="utf-8"?>
<comments xmlns="http://schemas.openxmlformats.org/spreadsheetml/2006/main">
  <authors>
    <author>Auteur</author>
  </authors>
  <commentList>
    <comment ref="B37" authorId="0">
      <text>
        <r>
          <rPr>
            <sz val="8"/>
            <color indexed="81"/>
            <rFont val="Tahoma"/>
            <family val="2"/>
          </rPr>
          <t xml:space="preserve">In alle gevallen dient een (groep van) roze cel(len) voorzien te zijn van een opmerking die uitlegt wat er specifiek zo bijzonder is aan deze roze cellen
</t>
        </r>
      </text>
    </comment>
  </commentList>
</comments>
</file>

<file path=xl/sharedStrings.xml><?xml version="1.0" encoding="utf-8"?>
<sst xmlns="http://schemas.openxmlformats.org/spreadsheetml/2006/main" count="537" uniqueCount="252">
  <si>
    <t>Overige opmerkingen</t>
  </si>
  <si>
    <t>Over dit bestand</t>
  </si>
  <si>
    <t>Zaaknummer</t>
  </si>
  <si>
    <t>Titel</t>
  </si>
  <si>
    <t>Hoort bij besluit(en):</t>
  </si>
  <si>
    <t>Hoort bij onderzoek/publicatie ACM:</t>
  </si>
  <si>
    <t>Kenmerk besluit(en)</t>
  </si>
  <si>
    <t>Samenhang met andere rekenbestanden</t>
  </si>
  <si>
    <t>Overig opmerkingen</t>
  </si>
  <si>
    <t>Over de status van dit bestand</t>
  </si>
  <si>
    <t>Definitief? (j/n)</t>
  </si>
  <si>
    <t>Publicatie? (j/n)</t>
  </si>
  <si>
    <t>Juridisch integraal onderdeel van bovenstaande besluit(en) (j/n)?</t>
  </si>
  <si>
    <t>Opmerkingen openbare versiegeschiedenis</t>
  </si>
  <si>
    <t>Contactgegevens ACM</t>
  </si>
  <si>
    <t>Disclaimer</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</si>
  <si>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</si>
  <si>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</si>
  <si>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</si>
  <si>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</si>
  <si>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</si>
  <si>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</si>
  <si>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</si>
  <si>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Waarde of berekening die speciale aandacht vraagt (zet toelichting in opmerking)</t>
  </si>
  <si>
    <t>Ingevoerde waarde of berekening die nog niet juist is (indien van toepassing)</t>
  </si>
  <si>
    <t>Eventueel te gebruiken:</t>
  </si>
  <si>
    <t>Bij een dataverzoek zijn door ACM vóóringevulde velden (bijv. rekenvolume) in een wit veld geplaatst</t>
  </si>
  <si>
    <t>Een kader kan worden gebruikt om aan te geven dat een bepaald veld input bevat, maar dit deze input automatisch wordt ingeladen door middel van een macro (dus NIET handmatig in te vullen)</t>
  </si>
  <si>
    <t>Eenheid</t>
  </si>
  <si>
    <t>Constante</t>
  </si>
  <si>
    <t>Beschrijving gegevens</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</si>
  <si>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</si>
  <si>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</si>
  <si>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</si>
  <si>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</si>
  <si>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</si>
  <si>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</si>
  <si>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</si>
  <si>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</si>
  <si>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</si>
  <si>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</si>
  <si>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</si>
  <si>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</si>
  <si>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</si>
  <si>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</si>
  <si>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Gestandaardiseerde tabbladen, omvat tenminste: 'Titelblad', 'Toelichting' en 'Bronnen en functies' (kleur: ACM-lichtpaars)</t>
  </si>
  <si>
    <t>Toelichting bij dit bestand</t>
  </si>
  <si>
    <t>Berekende waarde die wordt opgehaald op een ander tabblad, incl. eindresultaat van berekening</t>
  </si>
  <si>
    <t>Data en input (vermeld de bron); bij een dataverzoek: in te vullen velden</t>
  </si>
  <si>
    <t>Grijze cijfers geven de uitkomt van een check berekening; dit is geen resultaat waarmee verder wordt gerekend</t>
  </si>
  <si>
    <t>Schematische weergave en/of inhoudsopgave van de werking van dit model</t>
  </si>
  <si>
    <t>Bevat bedrijfsvertrouwelijke gegevens? (j/n)</t>
  </si>
  <si>
    <t>Tarievenmodule transporttarieven 2019 Gas</t>
  </si>
  <si>
    <t>Tarievenbesluit</t>
  </si>
  <si>
    <t>nee</t>
  </si>
  <si>
    <t>nee (definitieve versie wel)</t>
  </si>
  <si>
    <t>Tarievenvoorstel 2019</t>
  </si>
  <si>
    <t>Rekenvolumes 2017-2021 en tarieven</t>
  </si>
  <si>
    <t>Kleinverbruik (t/m 40 m3/h)</t>
  </si>
  <si>
    <t>Vastrecht (TOVT)</t>
  </si>
  <si>
    <t>Capaciteitsafhankelijk tarief (TAVTc)</t>
  </si>
  <si>
    <t>Profielgrootverbruik ( &gt;40 m3/h)</t>
  </si>
  <si>
    <t>Telemetriegrootverbruik (&lt; 16 bar)</t>
  </si>
  <si>
    <t>Capaciteitsafhankelijk tarief (TAVTc) lage druk</t>
  </si>
  <si>
    <t>Capaciteitsafhankelijk tarief (TAVTc) hoge druk</t>
  </si>
  <si>
    <t>Capaciteitsafhankelijk tarief (TAVTc) standaard</t>
  </si>
  <si>
    <t>Periodieke Aansluitvergoeding aansluitingen t/m 40 m3/h</t>
  </si>
  <si>
    <t>Lage druk aansluitingen</t>
  </si>
  <si>
    <t>0 t/m 10 m3(n)/h</t>
  </si>
  <si>
    <t>10 t/m 16 m3(n)/h</t>
  </si>
  <si>
    <t>16 t/m 25 m3(n)/h</t>
  </si>
  <si>
    <t>25 t/m 40 m3(n)/h</t>
  </si>
  <si>
    <t>Hoge druk aansluitingen</t>
  </si>
  <si>
    <t>Periodieke Aansluitvergoeding aansluitingen groter dan 40 m3/h</t>
  </si>
  <si>
    <t>40 t/m 65 m3(n)/h</t>
  </si>
  <si>
    <t>65 t/m 100 m3(n)/h</t>
  </si>
  <si>
    <t>100 t/m 160 m3(n)/h</t>
  </si>
  <si>
    <t>160 t/m 250 m3(n)/h</t>
  </si>
  <si>
    <t>250 t/m 400 m3(n)/h</t>
  </si>
  <si>
    <t>400 t/m 650 m3(n)/h</t>
  </si>
  <si>
    <t>650 t/m 1000 m3(n)/h</t>
  </si>
  <si>
    <t>1000 t/m 1600 m3(n)/h</t>
  </si>
  <si>
    <t>1600 t/m 2500 m3(n)/h</t>
  </si>
  <si>
    <t>vanaf 2500 m3(n)/h</t>
  </si>
  <si>
    <t>Bijdragen Eenmalige Aansluitvergoeding t/m 40 m3(n)/h - aansluiting t/m 25 meter</t>
  </si>
  <si>
    <t>Bijdragen Eenmalige Aansluitvergoeding t/m 40 m3(n)/h - meerlengte &gt; 25 meter</t>
  </si>
  <si>
    <t>Bijdragen Eenmalige Aansluitvergoeding &gt; 40 m3(n)/h</t>
  </si>
  <si>
    <t>Transportdienst EHD (&gt;= 16 bar)</t>
  </si>
  <si>
    <t>Eenmalige Aansluitvergoeding &gt; 40 m3(n)/h (alleen aansluitpunt) EHD</t>
  </si>
  <si>
    <t>vanaf 40 m3(n)/h</t>
  </si>
  <si>
    <t>Periodieke Aansluitvergoeding &gt; 40 m3(n)/h (alleen aansluitpunt) EHD</t>
  </si>
  <si>
    <t>Rekenvolume</t>
  </si>
  <si>
    <t>Tarief</t>
  </si>
  <si>
    <t>#</t>
  </si>
  <si>
    <t>EUR/jaar</t>
  </si>
  <si>
    <t>EUR/jaar/m3/h</t>
  </si>
  <si>
    <t>EUR</t>
  </si>
  <si>
    <t>EUR/m</t>
  </si>
  <si>
    <t>Omzet transportdienst</t>
  </si>
  <si>
    <t>Omzet aansluitdienst</t>
  </si>
  <si>
    <t>Omzet EHD</t>
  </si>
  <si>
    <t>Controle Toegestane Totale Inkomsten</t>
  </si>
  <si>
    <t>Beoordeling omzet</t>
  </si>
  <si>
    <t>Controle Rekenvolume</t>
  </si>
  <si>
    <t>Totaal Rekenvolume</t>
  </si>
  <si>
    <t>Totaal Rekenvolume aangepast</t>
  </si>
  <si>
    <t>Beoordeling</t>
  </si>
  <si>
    <t>Verwachte tariefmutatie Transportdienst</t>
  </si>
  <si>
    <t xml:space="preserve">Vastrecht Kleinverbruik (KV) en Profielgrootverbruik (PGV) </t>
  </si>
  <si>
    <t xml:space="preserve">Verwachte mutatie vastrecht KV en PGV </t>
  </si>
  <si>
    <t>Verwachte mutatie niet-vastrecht KV en PGV tarieven</t>
  </si>
  <si>
    <t xml:space="preserve">Verwachte mutatie tarieven Telemetrie </t>
  </si>
  <si>
    <t>Categorie A</t>
  </si>
  <si>
    <t>%</t>
  </si>
  <si>
    <t>Categorie B</t>
  </si>
  <si>
    <t>Categorie C</t>
  </si>
  <si>
    <t>Verwachte tariefmutatie Aansluitdienst</t>
  </si>
  <si>
    <t>Verwachte mutatie AD PAV</t>
  </si>
  <si>
    <t>Verwachte mutatie AD EAV</t>
  </si>
  <si>
    <t>Verwachte tariefmutatie EHD</t>
  </si>
  <si>
    <t>Verwachte mutatie EHD totaal</t>
  </si>
  <si>
    <t>Categorie D</t>
  </si>
  <si>
    <t>Categorie E</t>
  </si>
  <si>
    <t>Categorie F</t>
  </si>
  <si>
    <t>Beoordeling rekenvolume</t>
  </si>
  <si>
    <t>Resterende tariefruimte</t>
  </si>
  <si>
    <t>Verwachte mutatie</t>
  </si>
  <si>
    <t>Controle Totale Inkomsten en rekenvolume in Tarievenvoorstel</t>
  </si>
  <si>
    <t>Totale Inkomsten 2019 inclusief correcties</t>
  </si>
  <si>
    <t>EUR, pp 2019</t>
  </si>
  <si>
    <t>Omzet 2019 voor de transportdienst: kleinverbruikers</t>
  </si>
  <si>
    <t>Omzet 2019 voor de transportdienst: profielgrootverbruikers</t>
  </si>
  <si>
    <t xml:space="preserve">Omzet 2019 voor de transportdienst: telemetriegrootverbruikers </t>
  </si>
  <si>
    <t xml:space="preserve">Omzet 2019 voor de aansluitdienst t/m 40m3/h </t>
  </si>
  <si>
    <t>Omzet 2019 voor de aansluitdienst vanaf 40m3/h</t>
  </si>
  <si>
    <t>Omzet tarievenvoorstel 2019</t>
  </si>
  <si>
    <t>Richtbedrag TI Transport 2019, inclusief correcties</t>
  </si>
  <si>
    <t>Vastrecht Kleinverbruik (KV) en Profielgrootverbruik (PGV) 2019</t>
  </si>
  <si>
    <t xml:space="preserve">Richtbedrag TI Transport 2019 zonder vastrecht KV en PGV </t>
  </si>
  <si>
    <t>Richtbedrag TI AD PAV 2019 (incl. correcties)</t>
  </si>
  <si>
    <t>Richtbedrag TI AD EAV 2019 (incl. correcties)</t>
  </si>
  <si>
    <t>Richtbedrag TI EHD 2019 (incl. correcties)</t>
  </si>
  <si>
    <t xml:space="preserve">Toelichting </t>
  </si>
  <si>
    <t>Kleinverbruik</t>
  </si>
  <si>
    <t>Vastrecht</t>
  </si>
  <si>
    <t>Capaciteits-afhankelijk tarief</t>
  </si>
  <si>
    <t>Profielgrootverbruik</t>
  </si>
  <si>
    <t>Telemetriegrootverbruik</t>
  </si>
  <si>
    <r>
      <t>Extra Hoge Druk (</t>
    </r>
    <r>
      <rPr>
        <b/>
        <sz val="10"/>
        <rFont val="Calibri"/>
        <family val="2"/>
      </rPr>
      <t>≥</t>
    </r>
    <r>
      <rPr>
        <b/>
        <sz val="9"/>
        <rFont val="Arial"/>
        <family val="2"/>
      </rPr>
      <t xml:space="preserve"> 16 bar)</t>
    </r>
  </si>
  <si>
    <t>Transportdienst</t>
  </si>
  <si>
    <t>Eénmalige aansluitvergoeding</t>
  </si>
  <si>
    <t>Periodieke aansluitvergoeding</t>
  </si>
  <si>
    <t>Meerlengtevergoeding</t>
  </si>
  <si>
    <t>Controle</t>
  </si>
  <si>
    <t>Richtlijn controle tarieven</t>
  </si>
  <si>
    <t>Onderwerp</t>
  </si>
  <si>
    <t>Ja/Nee</t>
  </si>
  <si>
    <t>Zijn de rekenvolumes per tariefdrager gelijk aan de door ACM ingevulde rekenvolumes?</t>
  </si>
  <si>
    <t>Zijn in het tarievenvoorstel alle decimalen van alle tarieven zichtbaar?</t>
  </si>
  <si>
    <t>Is het gebruikte aantal decimalen voor vastrechttarieven, voor capaciteitstarieven en voor periodieke aansluitvergoedingen maximaal vier en voor aansluittarieven maximaal twee?</t>
  </si>
  <si>
    <t>Is het vastrecht kleinverbruik op nul decimalen afgerond gelijk aan het uniforme vastrecht van EUR 18? Zo nee, waarom niet?</t>
  </si>
  <si>
    <t>Is er in de categorie telemetriegrootverbruikers een keuze gemaakt tussen een ongedifferentieerd capaciteitstarief of op druk gebaseerde capaciteitstarieven? Zo nee, waarom niet?</t>
  </si>
  <si>
    <t>Wijken de afzonderlijke transportdiensttarieven meer af dan 4 procentpunt t.o.v. het tarief van vorig jaar inclusief de verwachte tariefmutaties?</t>
  </si>
  <si>
    <t>Aansluitdienst</t>
  </si>
  <si>
    <t>Wijken de afzonderlijke aansluitdiensttarieven meer af dan 4 procentpunt t.o.v. het tarief van vorig jaar inclusief de verwachte tariefmutaties?</t>
  </si>
  <si>
    <t>Indien voor een bepaald tarief de 4 procentpunt afwijking wordt overschreden, dient voor dit tarief een kostenonderbouwing te worden aangeleverd waaruit blijkt dat de afwijking van de verwachte tariefmutatie noodzakelijk is om tot een kostengeoriënteerd tarief te komen. Deze kostenonderbouwing dient gelijktijdig met de eerste versie van dit tariefvoorstel te worden aangeleverd bij de ACM.</t>
  </si>
  <si>
    <t>ACM houdt zich het recht voor om de tarieven ook op andere punten te toetsen dan de punten die op dit werkblad zijn opgenoemd.</t>
  </si>
  <si>
    <t>NB1</t>
  </si>
  <si>
    <t>NB2</t>
  </si>
  <si>
    <t>Is het bedrag "Totale Inkomsten 2019 inclusief correcties" in het tabblad Tarievenvoorstel ongewijzigd? Zo nee, waarom niet?</t>
  </si>
  <si>
    <t>Wijkt de verdeling van de inkomsten over de transportdienst en de aansluitdienst in het tarievenvoorstel meer dan 1 procentpunt af van de verdeling volgens de richtbedragen zoals opgenomen in de spreadsheet TI-berekeningen Gas 2019? Zo ja, waarom?</t>
  </si>
  <si>
    <t>Contactpersoon</t>
  </si>
  <si>
    <t>Telefoonnummer</t>
  </si>
  <si>
    <t>ACM</t>
  </si>
  <si>
    <t>Postbus 16326</t>
  </si>
  <si>
    <t>2500 BH  Den Haag</t>
  </si>
  <si>
    <t>Telefoonnummer: 070 - 72 22 000</t>
  </si>
  <si>
    <t>E-mailadres: codatahelpdesk@acm.nl</t>
  </si>
  <si>
    <t>TI-berekening regionale netbeheerders gas 2019</t>
  </si>
  <si>
    <t>Legenda</t>
  </si>
  <si>
    <t xml:space="preserve">LD:     </t>
  </si>
  <si>
    <t>&lt; 200mbar</t>
  </si>
  <si>
    <t xml:space="preserve">HD:    </t>
  </si>
  <si>
    <t>≥ 200 mbar en &lt; 16 bar</t>
  </si>
  <si>
    <t>EHD:</t>
  </si>
  <si>
    <t>≥ 16 bar</t>
  </si>
  <si>
    <t>Tarieven zijn excl. BTW</t>
  </si>
  <si>
    <t>Ondertitel</t>
  </si>
  <si>
    <t>Deze berekeningen maken onderdeel uit van de tarievenbesluiten gas 2019.</t>
  </si>
  <si>
    <t>In dit bestand worden per netbeheerder de rekenvolumes en tarieven gepresenteerd.</t>
  </si>
  <si>
    <t>Rekenvolumes Transportdienst 2017-2021 en tarieven</t>
  </si>
  <si>
    <t xml:space="preserve">Rekenvolumes Aansluitdienst 2017-2021 en tarieven </t>
  </si>
  <si>
    <t>Rekenvolumes Transport- en Aansluitdienst Extra Hoge Druk 2017-2021 en tarieven</t>
  </si>
  <si>
    <t>Bronverwijzing</t>
  </si>
  <si>
    <t>Omzet 2019 voor de EHD transportdienst</t>
  </si>
  <si>
    <t xml:space="preserve">Omzet 2019 voor de EHD aansluitdienst </t>
  </si>
  <si>
    <t>TI Transport 2018</t>
  </si>
  <si>
    <t>TI Transportdienst 2018 zonder vastrecht KV en PGV</t>
  </si>
  <si>
    <t>EUR, pp 2018</t>
  </si>
  <si>
    <t>TI AD PAV 2018</t>
  </si>
  <si>
    <t>TI AD EAV 2018</t>
  </si>
  <si>
    <t>TI EHD 2018</t>
  </si>
  <si>
    <t>Tarievenbesluit gas 2018</t>
  </si>
  <si>
    <t>Categorie</t>
  </si>
  <si>
    <t>Bronnenoverzicht en specifieke toepassingen</t>
  </si>
  <si>
    <t>Bronnenoverzicht</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</si>
  <si>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</si>
  <si>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</si>
  <si>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Nr.</t>
  </si>
  <si>
    <t xml:space="preserve">Verkorte naam </t>
  </si>
  <si>
    <t>Naam bestand extern</t>
  </si>
  <si>
    <t>Zaaknummer en/of kenmerk ACM</t>
  </si>
  <si>
    <t>Aanvullende gegevens bestand extern</t>
  </si>
  <si>
    <t>Zoals gebruikt in dit bestand</t>
  </si>
  <si>
    <t>Exacte bestandsnaam</t>
  </si>
  <si>
    <t>Indien van toepassing</t>
  </si>
  <si>
    <t>Datum ontvangst, versie nr., opmerkingen</t>
  </si>
  <si>
    <t xml:space="preserve">Op dit blad wordt door de regionale netbeheerder een voorstel gedaan voor de transport- en aansluittarieven 2019. </t>
  </si>
  <si>
    <t>Dit blad dient ter controle van het tarievenvoorstel. Op dit blad wordt gecontroleerd of het tarievenvoorstel aan de maximale totale inkomsten voldoet en of het rekenvolume niet gewijzigd is. Daarnaast wordt de verwachte tariefmutatie berekend.</t>
  </si>
  <si>
    <t>Berekening totale inkomsten regionale netbeheerders gas 2019</t>
  </si>
  <si>
    <t>TI-berekening RNB-G 2019</t>
  </si>
  <si>
    <t xml:space="preserve">SO bestand </t>
  </si>
  <si>
    <t xml:space="preserve">TI-berekening RNB-G 2019, tabblad 'TI-berekening 2019', regel 34. </t>
  </si>
  <si>
    <t xml:space="preserve">TI-berekening RNB-G 2019, tabblad 'richtbedragen', regel 44. </t>
  </si>
  <si>
    <t xml:space="preserve">TI-berekening RNB-G 2019, tabblad 'richtbedragen', regel 45. </t>
  </si>
  <si>
    <t xml:space="preserve">TI-berekening RNB-G 2019, tabblad 'richtbedragen', regel 46. </t>
  </si>
  <si>
    <t xml:space="preserve">TI-berekening RNB-G 2019, tabblad 'richtbedragen', regel 47. </t>
  </si>
  <si>
    <t>ACM/DE/2016/205160 ACM/DE/2016/205162 ACM/DE/2016/205163 ACM/DE/2016/205164 ACM/DE/2016/205165 ACM/DE/2016/205166 ACM/DE/2016/205167 ACM/DE/2016/205168</t>
  </si>
  <si>
    <t>16358_regionaal-netbeheer-gas-2017-2021-so-bestand</t>
  </si>
  <si>
    <t xml:space="preserve"> </t>
  </si>
  <si>
    <t>Code bedrijf</t>
  </si>
  <si>
    <t>Naam bedrijf</t>
  </si>
  <si>
    <t>Adres</t>
  </si>
  <si>
    <t>Postcode</t>
  </si>
  <si>
    <t>Plaats</t>
  </si>
  <si>
    <t>E-mailadres</t>
  </si>
  <si>
    <t>Invuldatum</t>
  </si>
  <si>
    <t>Contactgegevens</t>
  </si>
  <si>
    <t>ACM/18/033249</t>
  </si>
  <si>
    <t>Tarievenmodule transporttarieven 2019 Gas Westland</t>
  </si>
  <si>
    <t>Dit bestand maakt geen onderdeel uit van een besluit door ACM. Dit bestand is om die reden niet op zichzelf appellabel. Mogelijkheden ten aanzien van bezwaar en beroep zijn opgenomen in het besluit.</t>
  </si>
  <si>
    <t>SO bestand RNB G 2017-2021</t>
  </si>
  <si>
    <t>WESTLAND</t>
  </si>
  <si>
    <t xml:space="preserve">Westland Infra Netbeheer B.V. </t>
  </si>
  <si>
    <t>Postbus 1</t>
  </si>
  <si>
    <t xml:space="preserve">2685 ZG  </t>
  </si>
  <si>
    <t>POELDIJK</t>
  </si>
  <si>
    <t>nvt</t>
  </si>
  <si>
    <t>JA</t>
  </si>
  <si>
    <t>NEE</t>
  </si>
  <si>
    <t xml:space="preserve">Westland heeft geen bezwaar tegen het openbaarmaking van het tarievenbesluit door ACM zonder dat ACM daarbij een wachttijd van 10 werkdagen in acht neemt. </t>
  </si>
  <si>
    <t>Dit Excel-bestand is bedoeld voor de tarievenvoorstellen voor het jaar 2019 voor de regionale netbeheerders gas.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</si>
</sst>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_ ;_ * \-#,##0_ ;_ * &quot;-&quot;??_ ;_ @_ "/>
    <numFmt numFmtId="165" formatCode="_-* #,##0.00_-;_-* #,##0.00\-;_-* &quot;-&quot;??_-;_-@_-"/>
    <numFmt numFmtId="166" formatCode="_ * #,##0.0000_ ;_ * \-#,##0.0000_ ;_ * &quot;-&quot;??_ ;_ @_ "/>
  </numFmts>
  <fonts count="38" x14ac:knownFonts="1">
    <font>
      <sz val="10"/>
      <color theme="1"/>
      <name val="Arial"/>
      <family val="2"/>
    </font>
    <font>
      <sz val="11"/>
      <color theme="1"/>
      <name val="Calibri"/>
      <family val="2"/>
      <scheme val="minor"/>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sz val="11"/>
      <color theme="1"/>
      <name val="Arial"/>
      <family val="2"/>
    </font>
    <font>
      <b/>
      <sz val="10"/>
      <color indexed="9"/>
      <name val="Arial"/>
      <family val="2"/>
    </font>
    <font>
      <b/>
      <sz val="10"/>
      <name val="Calibri"/>
      <family val="2"/>
    </font>
    <font>
      <b/>
      <sz val="9"/>
      <name val="Arial"/>
      <family val="2"/>
    </font>
    <font>
      <sz val="10"/>
      <color indexed="8"/>
      <name val="Arial"/>
      <family val="2"/>
    </font>
    <font>
      <b/>
      <sz val="11"/>
      <color indexed="8"/>
      <name val="Arial"/>
      <family val="2"/>
    </font>
    <font>
      <b/>
      <sz val="14"/>
      <name val="Arial"/>
      <family val="2"/>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CCFFCC"/>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2"/>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0"/>
        <bgColor indexed="64"/>
      </patternFill>
    </fill>
    <fill>
      <patternFill patternType="solid">
        <fgColor indexed="9"/>
        <bgColor indexed="64"/>
      </patternFill>
    </fill>
    <fill>
      <patternFill patternType="solid">
        <fgColor rgb="FF7030A0"/>
        <bgColor indexed="64"/>
      </patternFill>
    </fill>
    <fill>
      <patternFill patternType="solid">
        <fgColor theme="1"/>
        <bgColor indexed="64"/>
      </patternFill>
    </fill>
  </fills>
  <borders count="29">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style="hair">
        <color indexed="64"/>
      </top>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70">
    <xf numFmtId="0" fontId="0" fillId="0" borderId="0">
      <alignment vertical="top"/>
    </xf>
    <xf numFmtId="0" fontId="3" fillId="2" borderId="0" applyNumberFormat="0" applyBorder="0" applyAlignment="0" applyProtection="0"/>
    <xf numFmtId="0" fontId="4" fillId="3" borderId="0" applyNumberFormat="0" applyBorder="0" applyAlignment="0" applyProtection="0"/>
    <xf numFmtId="0" fontId="5" fillId="4" borderId="0" applyNumberFormat="0" applyBorder="0" applyAlignment="0" applyProtection="0"/>
    <xf numFmtId="0" fontId="6" fillId="0" borderId="0">
      <alignment vertical="top"/>
    </xf>
    <xf numFmtId="49" fontId="9" fillId="5" borderId="1">
      <alignment vertical="top"/>
    </xf>
    <xf numFmtId="49" fontId="7" fillId="21" borderId="1">
      <alignment vertical="top"/>
    </xf>
    <xf numFmtId="49" fontId="7" fillId="0" borderId="0">
      <alignment vertical="top"/>
    </xf>
    <xf numFmtId="43" fontId="6" fillId="14" borderId="0">
      <alignment vertical="top"/>
    </xf>
    <xf numFmtId="43" fontId="6" fillId="13" borderId="0">
      <alignment vertical="top"/>
    </xf>
    <xf numFmtId="43" fontId="6" fillId="11" borderId="0">
      <alignment vertical="top"/>
    </xf>
    <xf numFmtId="43" fontId="6" fillId="6" borderId="0">
      <alignment vertical="top"/>
    </xf>
    <xf numFmtId="43" fontId="6" fillId="8" borderId="0">
      <alignment vertical="top"/>
    </xf>
    <xf numFmtId="43" fontId="6" fillId="15" borderId="0">
      <alignment vertical="top"/>
    </xf>
    <xf numFmtId="49" fontId="11" fillId="0" borderId="0">
      <alignment vertical="top"/>
    </xf>
    <xf numFmtId="49" fontId="10" fillId="0" borderId="0">
      <alignment vertical="top"/>
    </xf>
    <xf numFmtId="0" fontId="17" fillId="17" borderId="5" applyNumberFormat="0" applyAlignment="0" applyProtection="0"/>
    <xf numFmtId="0" fontId="18" fillId="18" borderId="6" applyNumberFormat="0" applyAlignment="0" applyProtection="0"/>
    <xf numFmtId="0" fontId="19" fillId="18" borderId="5" applyNumberFormat="0" applyAlignment="0" applyProtection="0"/>
    <xf numFmtId="0" fontId="20" fillId="0" borderId="7" applyNumberFormat="0" applyFill="0" applyAlignment="0" applyProtection="0"/>
    <xf numFmtId="0" fontId="14" fillId="19" borderId="8" applyNumberFormat="0" applyAlignment="0" applyProtection="0"/>
    <xf numFmtId="0" fontId="16" fillId="20" borderId="9" applyNumberFormat="0" applyFont="0" applyAlignment="0" applyProtection="0"/>
    <xf numFmtId="0" fontId="21" fillId="0" borderId="0" applyNumberForma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44" fontId="16" fillId="0" borderId="0" applyFont="0" applyFill="0" applyBorder="0" applyAlignment="0" applyProtection="0"/>
    <xf numFmtId="42" fontId="16" fillId="0" borderId="0" applyFont="0" applyFill="0" applyBorder="0" applyAlignment="0" applyProtection="0"/>
    <xf numFmtId="9" fontId="16" fillId="0" borderId="0" applyFont="0" applyFill="0" applyBorder="0" applyAlignment="0" applyProtection="0"/>
    <xf numFmtId="0" fontId="23" fillId="0" borderId="0" applyNumberFormat="0" applyFill="0" applyBorder="0" applyAlignment="0" applyProtection="0"/>
    <xf numFmtId="0" fontId="24" fillId="0" borderId="10" applyNumberFormat="0" applyFill="0" applyAlignment="0" applyProtection="0"/>
    <xf numFmtId="0" fontId="25" fillId="0" borderId="11" applyNumberFormat="0" applyFill="0" applyAlignment="0" applyProtection="0"/>
    <xf numFmtId="0" fontId="26" fillId="0" borderId="12" applyNumberFormat="0" applyFill="0" applyAlignment="0" applyProtection="0"/>
    <xf numFmtId="0" fontId="26" fillId="0" borderId="0" applyNumberFormat="0" applyFill="0" applyBorder="0" applyAlignment="0" applyProtection="0"/>
    <xf numFmtId="0" fontId="15" fillId="0" borderId="0" applyNumberFormat="0" applyFill="0" applyBorder="0" applyAlignment="0" applyProtection="0"/>
    <xf numFmtId="0" fontId="27" fillId="0" borderId="0" applyNumberFormat="0" applyFill="0" applyBorder="0" applyAlignment="0" applyProtection="0"/>
    <xf numFmtId="0" fontId="28" fillId="0" borderId="13" applyNumberFormat="0" applyFill="0" applyAlignment="0" applyProtection="0"/>
    <xf numFmtId="0" fontId="29"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9" fillId="37" borderId="0" applyNumberFormat="0" applyBorder="0" applyAlignment="0" applyProtection="0"/>
    <xf numFmtId="0" fontId="29"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9" fillId="45" borderId="0" applyNumberFormat="0" applyBorder="0" applyAlignment="0" applyProtection="0"/>
    <xf numFmtId="0" fontId="30" fillId="0" borderId="0" applyNumberFormat="0" applyFill="0" applyBorder="0" applyAlignment="0" applyProtection="0"/>
    <xf numFmtId="49" fontId="22" fillId="0" borderId="0" applyFill="0" applyBorder="0" applyAlignment="0" applyProtection="0"/>
    <xf numFmtId="43" fontId="6" fillId="46" borderId="0" applyNumberFormat="0">
      <alignment vertical="top"/>
    </xf>
    <xf numFmtId="43" fontId="6" fillId="13" borderId="0" applyFont="0" applyFill="0" applyBorder="0" applyAlignment="0" applyProtection="0">
      <alignment vertical="top"/>
    </xf>
    <xf numFmtId="10" fontId="6" fillId="0" borderId="0" applyFont="0" applyFill="0" applyBorder="0" applyAlignment="0" applyProtection="0">
      <alignment vertical="top"/>
    </xf>
    <xf numFmtId="0" fontId="6" fillId="0" borderId="0"/>
    <xf numFmtId="165" fontId="6" fillId="0" borderId="0" applyFont="0" applyFill="0" applyBorder="0" applyAlignment="0" applyProtection="0"/>
    <xf numFmtId="9" fontId="6" fillId="0" borderId="0" applyFont="0" applyFill="0" applyBorder="0" applyAlignment="0" applyProtection="0"/>
    <xf numFmtId="165" fontId="6" fillId="0" borderId="0" applyFont="0" applyFill="0" applyBorder="0" applyAlignment="0" applyProtection="0"/>
    <xf numFmtId="0" fontId="1" fillId="0" borderId="0"/>
  </cellStyleXfs>
  <cellXfs count="126">
    <xf numFmtId="0" fontId="0" fillId="0" borderId="0" xfId="0">
      <alignment vertical="top"/>
    </xf>
    <xf numFmtId="0" fontId="7" fillId="0" borderId="0" xfId="4" applyFont="1">
      <alignment vertical="top"/>
    </xf>
    <xf numFmtId="0" fontId="6" fillId="0" borderId="0" xfId="4">
      <alignment vertical="top"/>
    </xf>
    <xf numFmtId="0" fontId="8" fillId="0" borderId="0" xfId="4" applyFont="1">
      <alignment vertical="top"/>
    </xf>
    <xf numFmtId="0" fontId="11" fillId="0" borderId="0" xfId="4" applyFont="1">
      <alignment vertical="top"/>
    </xf>
    <xf numFmtId="49" fontId="9" fillId="5" borderId="1" xfId="5">
      <alignment vertical="top"/>
    </xf>
    <xf numFmtId="49" fontId="7" fillId="21" borderId="1" xfId="6">
      <alignment vertical="top"/>
    </xf>
    <xf numFmtId="0" fontId="6" fillId="0" borderId="0" xfId="4" applyFill="1">
      <alignment vertical="top"/>
    </xf>
    <xf numFmtId="0" fontId="8" fillId="0" borderId="2" xfId="4" applyFont="1" applyBorder="1" applyAlignment="1">
      <alignment horizontal="left" vertical="top" wrapText="1"/>
    </xf>
    <xf numFmtId="0" fontId="6" fillId="0" borderId="2" xfId="4" applyBorder="1" applyAlignment="1">
      <alignment horizontal="left" vertical="top" wrapText="1"/>
    </xf>
    <xf numFmtId="0" fontId="11" fillId="0" borderId="0" xfId="4" applyFont="1" applyFill="1">
      <alignment vertical="top"/>
    </xf>
    <xf numFmtId="0" fontId="6" fillId="7" borderId="0" xfId="4" applyFill="1">
      <alignment vertical="top"/>
    </xf>
    <xf numFmtId="2" fontId="6" fillId="12" borderId="0" xfId="4" applyNumberFormat="1" applyFill="1">
      <alignment vertical="top"/>
    </xf>
    <xf numFmtId="1" fontId="6" fillId="0" borderId="0" xfId="4" applyNumberFormat="1" applyFill="1">
      <alignment vertical="top"/>
    </xf>
    <xf numFmtId="1" fontId="10" fillId="0" borderId="0" xfId="4" applyNumberFormat="1" applyFont="1" applyFill="1">
      <alignment vertical="top"/>
    </xf>
    <xf numFmtId="0" fontId="13" fillId="0" borderId="0" xfId="4" applyFont="1" applyFill="1">
      <alignment vertical="top"/>
    </xf>
    <xf numFmtId="0" fontId="9" fillId="5" borderId="1" xfId="5" applyNumberFormat="1">
      <alignment vertical="top"/>
    </xf>
    <xf numFmtId="0" fontId="15" fillId="0" borderId="0" xfId="4" applyFont="1">
      <alignment vertical="top"/>
    </xf>
    <xf numFmtId="0" fontId="8" fillId="9" borderId="0" xfId="4" applyFont="1" applyFill="1">
      <alignment vertical="top"/>
    </xf>
    <xf numFmtId="0" fontId="8" fillId="10" borderId="0" xfId="4" applyFont="1" applyFill="1">
      <alignment vertical="top"/>
    </xf>
    <xf numFmtId="0" fontId="6" fillId="16" borderId="0" xfId="4" applyFill="1">
      <alignment vertical="top"/>
    </xf>
    <xf numFmtId="49" fontId="8" fillId="21" borderId="0" xfId="6" applyFont="1" applyBorder="1">
      <alignment vertical="top"/>
    </xf>
    <xf numFmtId="0" fontId="6" fillId="0" borderId="0" xfId="4" applyFont="1">
      <alignment vertical="top"/>
    </xf>
    <xf numFmtId="49" fontId="7" fillId="0" borderId="0" xfId="7">
      <alignment vertical="top"/>
    </xf>
    <xf numFmtId="49" fontId="10" fillId="0" borderId="0" xfId="15">
      <alignment vertical="top"/>
    </xf>
    <xf numFmtId="0" fontId="6" fillId="0" borderId="2" xfId="4" applyFont="1" applyBorder="1" applyAlignment="1">
      <alignment horizontal="left" vertical="top" wrapText="1"/>
    </xf>
    <xf numFmtId="43" fontId="6" fillId="14" borderId="0" xfId="8">
      <alignment vertical="top"/>
    </xf>
    <xf numFmtId="0" fontId="8" fillId="13" borderId="0" xfId="4" applyFont="1" applyFill="1">
      <alignment vertical="top"/>
    </xf>
    <xf numFmtId="9" fontId="6" fillId="0" borderId="0" xfId="4" applyNumberFormat="1">
      <alignment vertical="top"/>
    </xf>
    <xf numFmtId="43" fontId="6" fillId="13" borderId="0" xfId="63" applyFill="1">
      <alignment vertical="top"/>
    </xf>
    <xf numFmtId="43" fontId="6" fillId="6" borderId="0" xfId="63" applyFill="1">
      <alignment vertical="top"/>
    </xf>
    <xf numFmtId="43" fontId="6" fillId="15" borderId="0" xfId="63" applyFill="1">
      <alignment vertical="top"/>
    </xf>
    <xf numFmtId="43" fontId="6" fillId="11" borderId="0" xfId="10">
      <alignment vertical="top"/>
    </xf>
    <xf numFmtId="43" fontId="6" fillId="8" borderId="0" xfId="12">
      <alignment vertical="top"/>
    </xf>
    <xf numFmtId="43" fontId="8" fillId="0" borderId="0" xfId="63" applyFont="1" applyFill="1" applyBorder="1">
      <alignment vertical="top"/>
    </xf>
    <xf numFmtId="43" fontId="6" fillId="6" borderId="0" xfId="11">
      <alignment vertical="top"/>
    </xf>
    <xf numFmtId="43" fontId="6" fillId="6" borderId="2" xfId="11" applyBorder="1">
      <alignment vertical="top"/>
    </xf>
    <xf numFmtId="43" fontId="13" fillId="0" borderId="0" xfId="63" applyFont="1" applyFill="1">
      <alignment vertical="top"/>
    </xf>
    <xf numFmtId="0" fontId="2" fillId="0" borderId="0" xfId="0" applyFont="1" applyAlignment="1"/>
    <xf numFmtId="164" fontId="2" fillId="0" borderId="14" xfId="63" applyNumberFormat="1" applyFont="1" applyFill="1" applyBorder="1" applyAlignment="1"/>
    <xf numFmtId="164" fontId="2" fillId="0" borderId="15" xfId="63" applyNumberFormat="1" applyFont="1" applyFill="1" applyBorder="1" applyAlignment="1"/>
    <xf numFmtId="164" fontId="2" fillId="0" borderId="0" xfId="63" applyNumberFormat="1" applyFont="1" applyFill="1" applyAlignment="1"/>
    <xf numFmtId="164" fontId="2" fillId="0" borderId="2" xfId="63" applyNumberFormat="1" applyFont="1" applyFill="1" applyBorder="1" applyAlignment="1"/>
    <xf numFmtId="164" fontId="2" fillId="0" borderId="16" xfId="63" applyNumberFormat="1" applyFont="1" applyFill="1" applyBorder="1" applyAlignment="1"/>
    <xf numFmtId="0" fontId="31" fillId="0" borderId="0" xfId="0" applyFont="1" applyFill="1" applyAlignment="1"/>
    <xf numFmtId="43" fontId="6" fillId="13" borderId="0" xfId="9">
      <alignment vertical="top"/>
    </xf>
    <xf numFmtId="43" fontId="6" fillId="0" borderId="0" xfId="11" applyFill="1">
      <alignment vertical="top"/>
    </xf>
    <xf numFmtId="0" fontId="2" fillId="0" borderId="0" xfId="0" applyFont="1" applyFill="1" applyAlignment="1"/>
    <xf numFmtId="0" fontId="6" fillId="0" borderId="0" xfId="65" applyFont="1" applyFill="1" applyBorder="1" applyAlignment="1">
      <alignment vertical="center"/>
    </xf>
    <xf numFmtId="0" fontId="6" fillId="47" borderId="0" xfId="65" applyFont="1" applyFill="1" applyBorder="1" applyAlignment="1">
      <alignment horizontal="right" vertical="center"/>
    </xf>
    <xf numFmtId="164" fontId="6" fillId="0" borderId="2" xfId="66" applyNumberFormat="1" applyFont="1" applyFill="1" applyBorder="1" applyAlignment="1">
      <alignment vertical="center"/>
    </xf>
    <xf numFmtId="0" fontId="6" fillId="47" borderId="0" xfId="65" applyFont="1" applyFill="1" applyBorder="1" applyAlignment="1">
      <alignment vertical="center"/>
    </xf>
    <xf numFmtId="0" fontId="6" fillId="47" borderId="0" xfId="65" applyNumberFormat="1" applyFont="1" applyFill="1" applyBorder="1" applyAlignment="1">
      <alignment vertical="center"/>
    </xf>
    <xf numFmtId="0" fontId="6" fillId="0" borderId="0" xfId="65" applyFont="1" applyFill="1" applyBorder="1" applyAlignment="1">
      <alignment horizontal="right" vertical="center"/>
    </xf>
    <xf numFmtId="164" fontId="6" fillId="47" borderId="0" xfId="63" applyNumberFormat="1" applyFont="1" applyFill="1" applyBorder="1" applyAlignment="1">
      <alignment vertical="center"/>
    </xf>
    <xf numFmtId="0" fontId="6" fillId="0" borderId="0" xfId="65" applyNumberFormat="1" applyFont="1" applyFill="1" applyBorder="1" applyAlignment="1">
      <alignment horizontal="right" vertical="center"/>
    </xf>
    <xf numFmtId="164" fontId="6" fillId="0" borderId="0" xfId="63" applyNumberFormat="1" applyFont="1" applyFill="1" applyAlignment="1"/>
    <xf numFmtId="164" fontId="6" fillId="0" borderId="0" xfId="66" applyNumberFormat="1" applyFont="1" applyFill="1" applyBorder="1" applyAlignment="1">
      <alignment vertical="center"/>
    </xf>
    <xf numFmtId="39" fontId="32" fillId="47" borderId="0" xfId="65" applyNumberFormat="1" applyFont="1" applyFill="1" applyBorder="1" applyAlignment="1">
      <alignment horizontal="center" vertical="center"/>
    </xf>
    <xf numFmtId="0" fontId="6" fillId="0" borderId="0" xfId="4" applyBorder="1">
      <alignment vertical="top"/>
    </xf>
    <xf numFmtId="164" fontId="6" fillId="47" borderId="14" xfId="66" applyNumberFormat="1" applyFont="1" applyFill="1" applyBorder="1" applyAlignment="1">
      <alignment vertical="center"/>
    </xf>
    <xf numFmtId="0" fontId="2" fillId="0" borderId="0" xfId="0" applyFont="1" applyBorder="1" applyAlignment="1"/>
    <xf numFmtId="164" fontId="6" fillId="47" borderId="15" xfId="66" applyNumberFormat="1" applyFont="1" applyFill="1" applyBorder="1" applyAlignment="1">
      <alignment vertical="center"/>
    </xf>
    <xf numFmtId="164" fontId="6" fillId="47" borderId="0" xfId="66" applyNumberFormat="1" applyFont="1" applyFill="1" applyBorder="1" applyAlignment="1">
      <alignment vertical="center"/>
    </xf>
    <xf numFmtId="164" fontId="6" fillId="47" borderId="2" xfId="66" applyNumberFormat="1" applyFont="1" applyFill="1" applyBorder="1" applyAlignment="1">
      <alignment vertical="center"/>
    </xf>
    <xf numFmtId="164" fontId="6" fillId="13" borderId="0" xfId="9" applyNumberFormat="1">
      <alignment vertical="top"/>
    </xf>
    <xf numFmtId="43" fontId="6" fillId="0" borderId="2" xfId="4" applyNumberFormat="1" applyBorder="1">
      <alignment vertical="top"/>
    </xf>
    <xf numFmtId="164" fontId="6" fillId="0" borderId="0" xfId="9" applyNumberFormat="1" applyFill="1">
      <alignment vertical="top"/>
    </xf>
    <xf numFmtId="0" fontId="6" fillId="0" borderId="0" xfId="65" applyFont="1" applyFill="1" applyAlignment="1">
      <alignment vertical="top" wrapText="1"/>
    </xf>
    <xf numFmtId="0" fontId="7" fillId="0" borderId="0" xfId="65" applyFont="1" applyFill="1" applyAlignment="1">
      <alignment vertical="top" wrapText="1"/>
    </xf>
    <xf numFmtId="0" fontId="6" fillId="0" borderId="0" xfId="65" applyFont="1" applyFill="1" applyAlignment="1">
      <alignment horizontal="left" vertical="top" wrapText="1"/>
    </xf>
    <xf numFmtId="0" fontId="35" fillId="9" borderId="17" xfId="65" applyFont="1" applyFill="1" applyBorder="1"/>
    <xf numFmtId="0" fontId="6" fillId="48" borderId="0" xfId="65" applyFont="1" applyFill="1" applyBorder="1"/>
    <xf numFmtId="0" fontId="6" fillId="9" borderId="17" xfId="65" applyFont="1" applyFill="1" applyBorder="1"/>
    <xf numFmtId="0" fontId="6" fillId="48" borderId="18" xfId="65" applyFont="1" applyFill="1" applyBorder="1"/>
    <xf numFmtId="0" fontId="35" fillId="0" borderId="19" xfId="65" applyFont="1" applyFill="1" applyBorder="1"/>
    <xf numFmtId="0" fontId="6" fillId="0" borderId="0" xfId="65" applyFont="1" applyFill="1" applyBorder="1" applyAlignment="1">
      <alignment wrapText="1"/>
    </xf>
    <xf numFmtId="0" fontId="35" fillId="48" borderId="20" xfId="65" applyFont="1" applyFill="1" applyBorder="1"/>
    <xf numFmtId="0" fontId="6" fillId="0" borderId="20" xfId="65" applyFont="1" applyFill="1" applyBorder="1" applyAlignment="1">
      <alignment wrapText="1"/>
    </xf>
    <xf numFmtId="0" fontId="6" fillId="9" borderId="21" xfId="65" applyFont="1" applyFill="1" applyBorder="1"/>
    <xf numFmtId="0" fontId="6" fillId="0" borderId="0" xfId="65" applyFont="1" applyFill="1" applyBorder="1"/>
    <xf numFmtId="0" fontId="6" fillId="48" borderId="20" xfId="65" applyFont="1" applyFill="1" applyBorder="1"/>
    <xf numFmtId="0" fontId="6" fillId="48" borderId="22" xfId="65" applyFont="1" applyFill="1" applyBorder="1"/>
    <xf numFmtId="0" fontId="6" fillId="48" borderId="0" xfId="65" applyFont="1" applyFill="1" applyAlignment="1">
      <alignment horizontal="center" vertical="top"/>
    </xf>
    <xf numFmtId="0" fontId="6" fillId="0" borderId="23" xfId="4" applyBorder="1">
      <alignment vertical="top"/>
    </xf>
    <xf numFmtId="0" fontId="6" fillId="0" borderId="24" xfId="4" applyBorder="1" applyAlignment="1">
      <alignment vertical="top" wrapText="1"/>
    </xf>
    <xf numFmtId="0" fontId="36" fillId="0" borderId="0" xfId="0" applyFont="1" applyFill="1" applyBorder="1" applyAlignment="1"/>
    <xf numFmtId="0" fontId="31" fillId="0" borderId="0" xfId="0" applyFont="1" applyFill="1" applyBorder="1" applyAlignment="1"/>
    <xf numFmtId="0" fontId="31" fillId="0" borderId="0" xfId="0" applyFont="1" applyAlignment="1"/>
    <xf numFmtId="49" fontId="7" fillId="21" borderId="4" xfId="6" applyBorder="1">
      <alignment vertical="top"/>
    </xf>
    <xf numFmtId="0" fontId="6" fillId="0" borderId="26" xfId="4" applyBorder="1">
      <alignment vertical="top"/>
    </xf>
    <xf numFmtId="0" fontId="6" fillId="0" borderId="28" xfId="4" applyBorder="1">
      <alignment vertical="top"/>
    </xf>
    <xf numFmtId="0" fontId="6" fillId="0" borderId="0" xfId="0" applyFont="1" applyFill="1" applyAlignment="1"/>
    <xf numFmtId="0" fontId="6" fillId="0" borderId="0" xfId="0" applyNumberFormat="1" applyFont="1" applyAlignment="1"/>
    <xf numFmtId="0" fontId="0" fillId="0" borderId="0" xfId="0" applyFont="1" applyAlignment="1"/>
    <xf numFmtId="43" fontId="6" fillId="47" borderId="0" xfId="9" applyFill="1">
      <alignment vertical="top"/>
    </xf>
    <xf numFmtId="0" fontId="6" fillId="0" borderId="0" xfId="4" applyFont="1" applyAlignment="1">
      <alignment vertical="top"/>
    </xf>
    <xf numFmtId="0" fontId="9" fillId="49" borderId="1" xfId="4" applyFont="1" applyFill="1" applyBorder="1">
      <alignment vertical="top"/>
    </xf>
    <xf numFmtId="0" fontId="37" fillId="49" borderId="1" xfId="4" applyFont="1" applyFill="1" applyBorder="1">
      <alignment vertical="top"/>
    </xf>
    <xf numFmtId="0" fontId="14" fillId="49" borderId="1" xfId="4" applyFont="1" applyFill="1" applyBorder="1">
      <alignment vertical="top"/>
    </xf>
    <xf numFmtId="49" fontId="6" fillId="21" borderId="2" xfId="6" applyFont="1" applyBorder="1">
      <alignment vertical="top"/>
    </xf>
    <xf numFmtId="0" fontId="6" fillId="0" borderId="2" xfId="4" applyFont="1" applyBorder="1">
      <alignment vertical="top"/>
    </xf>
    <xf numFmtId="0" fontId="6" fillId="0" borderId="2" xfId="4" applyBorder="1">
      <alignment vertical="top"/>
    </xf>
    <xf numFmtId="10" fontId="6" fillId="0" borderId="0" xfId="64">
      <alignment vertical="top"/>
    </xf>
    <xf numFmtId="0" fontId="6" fillId="0" borderId="2" xfId="4" applyFill="1" applyBorder="1">
      <alignment vertical="top"/>
    </xf>
    <xf numFmtId="0" fontId="6" fillId="0" borderId="0" xfId="4" applyFill="1" applyBorder="1">
      <alignment vertical="top"/>
    </xf>
    <xf numFmtId="10" fontId="6" fillId="14" borderId="0" xfId="64" applyFill="1" applyBorder="1">
      <alignment vertical="top"/>
    </xf>
    <xf numFmtId="10" fontId="6" fillId="0" borderId="2" xfId="64" applyNumberFormat="1" applyFont="1" applyFill="1" applyBorder="1" applyAlignment="1">
      <alignment vertical="center"/>
    </xf>
    <xf numFmtId="10" fontId="6" fillId="14" borderId="0" xfId="64" applyFill="1">
      <alignment vertical="top"/>
    </xf>
    <xf numFmtId="10" fontId="9" fillId="5" borderId="1" xfId="64" applyFont="1" applyFill="1" applyBorder="1">
      <alignment vertical="top"/>
    </xf>
    <xf numFmtId="10" fontId="7" fillId="21" borderId="3" xfId="64" applyFont="1" applyFill="1" applyBorder="1">
      <alignment vertical="top"/>
    </xf>
    <xf numFmtId="10" fontId="6" fillId="0" borderId="25" xfId="64" applyBorder="1">
      <alignment vertical="top"/>
    </xf>
    <xf numFmtId="10" fontId="6" fillId="0" borderId="27" xfId="64" applyBorder="1">
      <alignment vertical="top"/>
    </xf>
    <xf numFmtId="10" fontId="7" fillId="21" borderId="1" xfId="64" applyFont="1" applyFill="1" applyBorder="1">
      <alignment vertical="top"/>
    </xf>
    <xf numFmtId="10" fontId="7" fillId="21" borderId="1" xfId="64" applyFont="1" applyFill="1" applyBorder="1" applyAlignment="1">
      <alignment horizontal="right" vertical="top"/>
    </xf>
    <xf numFmtId="10" fontId="6" fillId="0" borderId="0" xfId="64" applyAlignment="1">
      <alignment horizontal="right" vertical="top"/>
    </xf>
    <xf numFmtId="166" fontId="6" fillId="6" borderId="0" xfId="11" applyNumberFormat="1">
      <alignment vertical="top"/>
    </xf>
    <xf numFmtId="166" fontId="6" fillId="0" borderId="0" xfId="4" applyNumberFormat="1">
      <alignment vertical="top"/>
    </xf>
    <xf numFmtId="166" fontId="2" fillId="0" borderId="0" xfId="63" applyNumberFormat="1" applyFont="1" applyFill="1" applyAlignment="1"/>
    <xf numFmtId="164" fontId="6" fillId="15" borderId="0" xfId="13" applyNumberFormat="1">
      <alignment vertical="top"/>
    </xf>
    <xf numFmtId="164" fontId="6" fillId="13" borderId="0" xfId="9" applyNumberFormat="1" applyBorder="1">
      <alignment vertical="top"/>
    </xf>
    <xf numFmtId="0" fontId="6" fillId="6" borderId="2" xfId="4" applyFill="1" applyBorder="1" applyAlignment="1">
      <alignment horizontal="left" vertical="top" wrapText="1"/>
    </xf>
    <xf numFmtId="164" fontId="6" fillId="0" borderId="2" xfId="4" applyNumberFormat="1" applyBorder="1">
      <alignment vertical="top"/>
    </xf>
    <xf numFmtId="14" fontId="6" fillId="6" borderId="2" xfId="11" applyNumberFormat="1" applyFill="1" applyBorder="1" applyAlignment="1">
      <alignment horizontal="left" vertical="top"/>
    </xf>
    <xf numFmtId="0" fontId="6" fillId="50" borderId="2" xfId="4" applyFill="1" applyBorder="1" applyAlignment="1">
      <alignment horizontal="left" vertical="top" wrapText="1"/>
    </xf>
    <xf numFmtId="0" fontId="6" fillId="50" borderId="0" xfId="4" applyFill="1">
      <alignment vertical="top"/>
    </xf>
  </cellXfs>
  <cellStyles count="70">
    <cellStyle name="_kop1 Bladtitel" xfId="5"/>
    <cellStyle name="_kop2 Bloktitel" xfId="6"/>
    <cellStyle name="_kop3 Subkop" xfId="7"/>
    <cellStyle name="20% - Accent1" xfId="37" builtinId="30" hidden="1"/>
    <cellStyle name="20% - Accent2" xfId="41" builtinId="34" hidden="1"/>
    <cellStyle name="20% - Accent3" xfId="45" builtinId="38" hidden="1"/>
    <cellStyle name="20% - Accent4" xfId="49" builtinId="42" hidden="1"/>
    <cellStyle name="20% - Accent5" xfId="53" builtinId="46" hidden="1"/>
    <cellStyle name="20% - Accent6" xfId="57" builtinId="50" hidden="1"/>
    <cellStyle name="40% - Accent1" xfId="38" builtinId="31" hidden="1"/>
    <cellStyle name="40% - Accent2" xfId="42" builtinId="35" hidden="1"/>
    <cellStyle name="40% - Accent3" xfId="46" builtinId="39" hidden="1"/>
    <cellStyle name="40% - Accent4" xfId="50" builtinId="43" hidden="1"/>
    <cellStyle name="40% - Accent5" xfId="54" builtinId="47" hidden="1"/>
    <cellStyle name="40% - Accent6" xfId="58" builtinId="51" hidden="1"/>
    <cellStyle name="60% - Accent1" xfId="39" builtinId="32" hidden="1"/>
    <cellStyle name="60% - Accent2" xfId="43" builtinId="36" hidden="1"/>
    <cellStyle name="60% - Accent3" xfId="47" builtinId="40" hidden="1"/>
    <cellStyle name="60% - Accent4" xfId="51" builtinId="44" hidden="1"/>
    <cellStyle name="60% - Accent5" xfId="55" builtinId="48" hidden="1"/>
    <cellStyle name="60% - Accent6" xfId="59" builtinId="52" hidden="1"/>
    <cellStyle name="Accent1" xfId="36" builtinId="29" hidden="1"/>
    <cellStyle name="Accent2" xfId="40" builtinId="33" hidden="1"/>
    <cellStyle name="Accent3" xfId="44" builtinId="37" hidden="1"/>
    <cellStyle name="Accent4" xfId="48" builtinId="41" hidden="1"/>
    <cellStyle name="Accent5" xfId="52" builtinId="45" hidden="1"/>
    <cellStyle name="Accent6" xfId="56" builtinId="49" hidden="1"/>
    <cellStyle name="Berekening" xfId="18" builtinId="22" hidden="1"/>
    <cellStyle name="Cel (tussen)resultaat" xfId="8"/>
    <cellStyle name="Cel Berekening" xfId="9"/>
    <cellStyle name="Cel Bijzonderheid" xfId="10"/>
    <cellStyle name="Cel Input" xfId="11"/>
    <cellStyle name="Cel n.v.t. (leeg)" xfId="62"/>
    <cellStyle name="Cel PM extern" xfId="12"/>
    <cellStyle name="Cel Verwijzing" xfId="13"/>
    <cellStyle name="Controlecel" xfId="20" builtinId="23" hidden="1"/>
    <cellStyle name="Gekoppelde cel" xfId="19" builtinId="24" hidden="1"/>
    <cellStyle name="Gevolgde hyperlink" xfId="60" builtinId="9" hidden="1"/>
    <cellStyle name="Goed" xfId="1" builtinId="26" hidden="1"/>
    <cellStyle name="Hyperlink" xfId="22" builtinId="8" hidden="1"/>
    <cellStyle name="Hyperlink" xfId="61" builtinId="8" customBuiltin="1"/>
    <cellStyle name="Invoer" xfId="16" builtinId="20" hidden="1"/>
    <cellStyle name="Komma" xfId="23" builtinId="3" hidden="1"/>
    <cellStyle name="Komma" xfId="63" builtinId="3"/>
    <cellStyle name="Komma [0]" xfId="24" builtinId="6" hidden="1"/>
    <cellStyle name="Komma 10 2 2" xfId="68"/>
    <cellStyle name="Komma 14 2" xfId="66"/>
    <cellStyle name="Kop 1" xfId="29" builtinId="16" hidden="1"/>
    <cellStyle name="Kop 2" xfId="30" builtinId="17" hidden="1"/>
    <cellStyle name="Kop 3" xfId="31" builtinId="18" hidden="1"/>
    <cellStyle name="Kop 4" xfId="32" builtinId="19" hidden="1"/>
    <cellStyle name="Neutraal" xfId="3" builtinId="28" hidden="1"/>
    <cellStyle name="Notitie" xfId="21" builtinId="10" hidden="1"/>
    <cellStyle name="Ongeldig" xfId="2" builtinId="27" hidden="1"/>
    <cellStyle name="Opm. INTERN" xfId="14"/>
    <cellStyle name="Procent" xfId="27" builtinId="5" hidden="1"/>
    <cellStyle name="Procent" xfId="64" builtinId="5"/>
    <cellStyle name="Procent 2" xfId="67"/>
    <cellStyle name="Standaard" xfId="0" builtinId="0" customBuiltin="1"/>
    <cellStyle name="Standaard 2" xfId="65"/>
    <cellStyle name="Standaard 3 4" xfId="69"/>
    <cellStyle name="Standaard ACM-DE" xfId="4"/>
    <cellStyle name="Titel" xfId="28" builtinId="15" hidden="1"/>
    <cellStyle name="Toelichting" xfId="15"/>
    <cellStyle name="Totaal" xfId="35" builtinId="25" hidden="1"/>
    <cellStyle name="Uitvoer" xfId="17" builtinId="21" hidden="1"/>
    <cellStyle name="Valuta" xfId="25" builtinId="4" hidden="1"/>
    <cellStyle name="Valuta [0]" xfId="26" builtinId="7" hidden="1"/>
    <cellStyle name="Verklarende tekst" xfId="34" builtinId="53" hidden="1"/>
    <cellStyle name="Waarschuwingstekst" xfId="33" builtinId="11" hidden="1"/>
  </cellStyles>
  <dxfs count="10">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indexed="42"/>
      </font>
      <fill>
        <patternFill>
          <bgColor indexed="42"/>
        </patternFill>
      </fill>
    </dxf>
    <dxf>
      <font>
        <condense val="0"/>
        <extend val="0"/>
        <color indexed="42"/>
      </font>
      <fill>
        <patternFill>
          <bgColor indexed="42"/>
        </patternFill>
      </fill>
    </dxf>
    <dxf>
      <font>
        <b/>
        <i val="0"/>
        <condense val="0"/>
        <extend val="0"/>
        <color indexed="10"/>
      </font>
    </dxf>
    <dxf>
      <font>
        <color auto="1"/>
      </font>
      <fill>
        <patternFill patternType="solid">
          <fgColor rgb="FF92D050"/>
          <bgColor rgb="FF92D050"/>
        </patternFill>
      </fill>
    </dxf>
    <dxf>
      <fill>
        <patternFill patternType="solid">
          <bgColor rgb="FFFF0000"/>
        </patternFill>
      </fill>
    </dxf>
  </dxfs>
  <tableStyles count="0" defaultTableStyle="TableStyleMedium2" defaultPivotStyle="PivotStyleLight16"/>
  <colors>
    <mruColors>
      <color rgb="FFCCFFCC"/>
      <color rgb="FFFFFFCC"/>
      <color rgb="FFCCC8D9"/>
      <color rgb="FFCCFF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146850</xdr:colOff>
      <xdr:row>20</xdr:row>
      <xdr:rowOff>8005</xdr:rowOff>
    </xdr:from>
    <xdr:to>
      <xdr:col>12</xdr:col>
      <xdr:colOff>126850</xdr:colOff>
      <xdr:row>24</xdr:row>
      <xdr:rowOff>10828</xdr:rowOff>
    </xdr:to>
    <xdr:sp macro="" textlink="">
      <xdr:nvSpPr>
        <xdr:cNvPr id="2" name="Rechthoek 1"/>
        <xdr:cNvSpPr/>
      </xdr:nvSpPr>
      <xdr:spPr>
        <a:xfrm>
          <a:off x="5633250" y="3379855"/>
          <a:ext cx="1808800" cy="764823"/>
        </a:xfrm>
        <a:prstGeom prst="rect">
          <a:avLst/>
        </a:prstGeom>
        <a:solidFill>
          <a:srgbClr val="E5007D"/>
        </a:solidFill>
        <a:ln w="38100" cap="flat" cmpd="sng" algn="ctr">
          <a:solidFill>
            <a:srgbClr val="5F1F7A"/>
          </a:solidFill>
          <a:prstDash val="solid"/>
        </a:ln>
        <a:effectLst>
          <a:outerShdw blurRad="40000" dist="20000" dir="5400000" rotWithShape="0">
            <a:srgbClr val="000000">
              <a:alpha val="38000"/>
            </a:srgbClr>
          </a:outerShdw>
        </a:effectLst>
      </xdr:spPr>
      <xdr:txBody>
        <a:bodyPr vertOverflow="clip" horzOverflow="clip"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Tarievenbladen </a:t>
          </a:r>
        </a:p>
        <a:p>
          <a:pPr marL="0" marR="0" lvl="0" indent="0" algn="ctr" defTabSz="914400" eaLnBrk="1" fontAlgn="auto" latinLnBrk="0" hangingPunct="1">
            <a:lnSpc>
              <a:spcPct val="100000"/>
            </a:lnSpc>
            <a:spcBef>
              <a:spcPts val="0"/>
            </a:spcBef>
            <a:spcAft>
              <a:spcPts val="0"/>
            </a:spcAft>
            <a:buClrTx/>
            <a:buSzTx/>
            <a:buFontTx/>
            <a:buNone/>
            <a:tabLst/>
            <a:defRPr/>
          </a:pPr>
          <a:r>
            <a:rPr lang="nl-NL" sz="1100" b="1" i="0" baseline="0">
              <a:solidFill>
                <a:schemeClr val="bg1"/>
              </a:solidFill>
              <a:effectLst/>
              <a:latin typeface="+mn-lt"/>
              <a:ea typeface="+mn-ea"/>
              <a:cs typeface="+mn-cs"/>
            </a:rPr>
            <a:t>(dit bestand)</a:t>
          </a:r>
          <a:endParaRPr lang="nl-NL" sz="1200">
            <a:solidFill>
              <a:schemeClr val="bg1"/>
            </a:solidFill>
            <a:effectLst/>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rgbClr val="FFFFFF"/>
            </a:solidFill>
            <a:effectLst/>
            <a:uLnTx/>
            <a:uFillTx/>
            <a:latin typeface="Arial"/>
            <a:ea typeface="+mn-ea"/>
            <a:cs typeface="+mn-cs"/>
          </a:endParaRPr>
        </a:p>
      </xdr:txBody>
    </xdr:sp>
    <xdr:clientData/>
  </xdr:twoCellAnchor>
  <xdr:twoCellAnchor>
    <xdr:from>
      <xdr:col>5</xdr:col>
      <xdr:colOff>19051</xdr:colOff>
      <xdr:row>19</xdr:row>
      <xdr:rowOff>187280</xdr:rowOff>
    </xdr:from>
    <xdr:to>
      <xdr:col>8</xdr:col>
      <xdr:colOff>3283</xdr:colOff>
      <xdr:row>23</xdr:row>
      <xdr:rowOff>190105</xdr:rowOff>
    </xdr:to>
    <xdr:sp macro="" textlink="">
      <xdr:nvSpPr>
        <xdr:cNvPr id="3" name="Rechthoek 2"/>
        <xdr:cNvSpPr/>
      </xdr:nvSpPr>
      <xdr:spPr>
        <a:xfrm>
          <a:off x="3067051" y="3368630"/>
          <a:ext cx="1813032" cy="764825"/>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a:ln>
                <a:noFill/>
              </a:ln>
              <a:solidFill>
                <a:srgbClr val="FFFFFF"/>
              </a:solidFill>
              <a:effectLst/>
              <a:uLnTx/>
              <a:uFillTx/>
              <a:latin typeface="Arial" panose="020B0604020202020204" pitchFamily="34" charset="0"/>
              <a:ea typeface="+mn-ea"/>
              <a:cs typeface="Arial" panose="020B0604020202020204" pitchFamily="34" charset="0"/>
            </a:rPr>
            <a:t>Totale inkomsten 2019</a:t>
          </a:r>
        </a:p>
      </xdr:txBody>
    </xdr:sp>
    <xdr:clientData/>
  </xdr:twoCellAnchor>
  <xdr:twoCellAnchor>
    <xdr:from>
      <xdr:col>3</xdr:col>
      <xdr:colOff>549007</xdr:colOff>
      <xdr:row>21</xdr:row>
      <xdr:rowOff>188693</xdr:rowOff>
    </xdr:from>
    <xdr:to>
      <xdr:col>5</xdr:col>
      <xdr:colOff>19051</xdr:colOff>
      <xdr:row>22</xdr:row>
      <xdr:rowOff>12620</xdr:rowOff>
    </xdr:to>
    <xdr:cxnSp macro="">
      <xdr:nvCxnSpPr>
        <xdr:cNvPr id="4" name="Rechte verbindingslijn met pijl 3"/>
        <xdr:cNvCxnSpPr>
          <a:stCxn id="6" idx="3"/>
          <a:endCxn id="3" idx="1"/>
        </xdr:cNvCxnSpPr>
      </xdr:nvCxnSpPr>
      <xdr:spPr>
        <a:xfrm flipV="1">
          <a:off x="2377807" y="3751043"/>
          <a:ext cx="689244" cy="14427"/>
        </a:xfrm>
        <a:prstGeom prst="straightConnector1">
          <a:avLst/>
        </a:prstGeom>
        <a:noFill/>
        <a:ln w="19050" cap="flat" cmpd="sng" algn="ctr">
          <a:solidFill>
            <a:srgbClr val="5F1F7A"/>
          </a:solidFill>
          <a:prstDash val="solid"/>
          <a:tailEnd type="arrow"/>
        </a:ln>
        <a:effectLst/>
      </xdr:spPr>
    </xdr:cxnSp>
    <xdr:clientData/>
  </xdr:twoCellAnchor>
  <xdr:twoCellAnchor>
    <xdr:from>
      <xdr:col>8</xdr:col>
      <xdr:colOff>3283</xdr:colOff>
      <xdr:row>21</xdr:row>
      <xdr:rowOff>188693</xdr:rowOff>
    </xdr:from>
    <xdr:to>
      <xdr:col>9</xdr:col>
      <xdr:colOff>146850</xdr:colOff>
      <xdr:row>22</xdr:row>
      <xdr:rowOff>9417</xdr:rowOff>
    </xdr:to>
    <xdr:cxnSp macro="">
      <xdr:nvCxnSpPr>
        <xdr:cNvPr id="5" name="Rechte verbindingslijn met pijl 4"/>
        <xdr:cNvCxnSpPr>
          <a:stCxn id="3" idx="3"/>
          <a:endCxn id="2" idx="1"/>
        </xdr:cNvCxnSpPr>
      </xdr:nvCxnSpPr>
      <xdr:spPr>
        <a:xfrm>
          <a:off x="4880083" y="3751043"/>
          <a:ext cx="753167" cy="11224"/>
        </a:xfrm>
        <a:prstGeom prst="straightConnector1">
          <a:avLst/>
        </a:prstGeom>
        <a:noFill/>
        <a:ln w="19050" cap="flat" cmpd="sng" algn="ctr">
          <a:solidFill>
            <a:srgbClr val="5F1F7A"/>
          </a:solidFill>
          <a:prstDash val="solid"/>
          <a:tailEnd type="arrow"/>
        </a:ln>
        <a:effectLst/>
      </xdr:spPr>
    </xdr:cxnSp>
    <xdr:clientData/>
  </xdr:twoCellAnchor>
  <xdr:twoCellAnchor>
    <xdr:from>
      <xdr:col>0</xdr:col>
      <xdr:colOff>179293</xdr:colOff>
      <xdr:row>20</xdr:row>
      <xdr:rowOff>33620</xdr:rowOff>
    </xdr:from>
    <xdr:to>
      <xdr:col>3</xdr:col>
      <xdr:colOff>549007</xdr:colOff>
      <xdr:row>23</xdr:row>
      <xdr:rowOff>182120</xdr:rowOff>
    </xdr:to>
    <xdr:sp macro="" textlink="">
      <xdr:nvSpPr>
        <xdr:cNvPr id="6" name="Rechthoek 5"/>
        <xdr:cNvSpPr/>
      </xdr:nvSpPr>
      <xdr:spPr>
        <a:xfrm>
          <a:off x="179293" y="3405470"/>
          <a:ext cx="2198514" cy="720000"/>
        </a:xfrm>
        <a:prstGeom prst="rect">
          <a:avLst/>
        </a:prstGeom>
        <a:solidFill>
          <a:srgbClr val="007FAE"/>
        </a:solidFill>
        <a:ln w="222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x-factormodel</a:t>
          </a:r>
          <a:endParaRPr kumimoji="0" lang="nl-NL" sz="1100" b="0" i="0" u="none" strike="noStrike" kern="0" cap="none" spc="0" normalizeH="0" baseline="0" noProof="0">
            <a:ln>
              <a:noFill/>
            </a:ln>
            <a:solidFill>
              <a:srgbClr val="5F1F7A"/>
            </a:solidFill>
            <a:effectLst/>
            <a:uLnTx/>
            <a:uFillTx/>
            <a:latin typeface="Arial"/>
            <a:ea typeface="+mn-ea"/>
            <a:cs typeface="+mn-cs"/>
          </a:endParaRPr>
        </a:p>
      </xdr:txBody>
    </xdr:sp>
    <xdr:clientData/>
  </xdr:twoCellAnchor>
  <xdr:twoCellAnchor>
    <xdr:from>
      <xdr:col>5</xdr:col>
      <xdr:colOff>22410</xdr:colOff>
      <xdr:row>12</xdr:row>
      <xdr:rowOff>78441</xdr:rowOff>
    </xdr:from>
    <xdr:to>
      <xdr:col>7</xdr:col>
      <xdr:colOff>635292</xdr:colOff>
      <xdr:row>16</xdr:row>
      <xdr:rowOff>81265</xdr:rowOff>
    </xdr:to>
    <xdr:sp macro="" textlink="">
      <xdr:nvSpPr>
        <xdr:cNvPr id="7" name="Stroomdiagram: Proces 6"/>
        <xdr:cNvSpPr/>
      </xdr:nvSpPr>
      <xdr:spPr>
        <a:xfrm>
          <a:off x="3070410" y="1926291"/>
          <a:ext cx="1803507" cy="764824"/>
        </a:xfrm>
        <a:prstGeom prst="flowChartProcess">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Input nacalculaties</a:t>
          </a:r>
        </a:p>
      </xdr:txBody>
    </xdr:sp>
    <xdr:clientData/>
  </xdr:twoCellAnchor>
  <xdr:twoCellAnchor>
    <xdr:from>
      <xdr:col>6</xdr:col>
      <xdr:colOff>314564</xdr:colOff>
      <xdr:row>16</xdr:row>
      <xdr:rowOff>81265</xdr:rowOff>
    </xdr:from>
    <xdr:to>
      <xdr:col>6</xdr:col>
      <xdr:colOff>318084</xdr:colOff>
      <xdr:row>19</xdr:row>
      <xdr:rowOff>187280</xdr:rowOff>
    </xdr:to>
    <xdr:cxnSp macro="">
      <xdr:nvCxnSpPr>
        <xdr:cNvPr id="8" name="Rechte verbindingslijn met pijl 7"/>
        <xdr:cNvCxnSpPr>
          <a:stCxn id="7" idx="2"/>
          <a:endCxn id="3" idx="0"/>
        </xdr:cNvCxnSpPr>
      </xdr:nvCxnSpPr>
      <xdr:spPr>
        <a:xfrm>
          <a:off x="3972164" y="2691115"/>
          <a:ext cx="3520" cy="677515"/>
        </a:xfrm>
        <a:prstGeom prst="straightConnector1">
          <a:avLst/>
        </a:prstGeom>
        <a:noFill/>
        <a:ln w="19050" cap="flat" cmpd="sng" algn="ctr">
          <a:solidFill>
            <a:srgbClr val="5F1F7A"/>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8D9"/>
  </sheetPr>
  <dimension ref="B2:C37"/>
  <sheetViews>
    <sheetView showGridLines="0" tabSelected="1" zoomScale="85" zoomScaleNormal="85" workbookViewId="0">
      <pane ySplit="3" topLeftCell="A4" activePane="bottomLeft" state="frozen"/>
      <selection activeCell="A4" sqref="A4"/>
      <selection pane="bottomLeft"/>
    </sheetView>
  </sheetViews>
  <sheetFormatPr defaultRowHeight="12.75" x14ac:dyDescent="0.2"/>
  <cols>
    <col min="1" max="1" width="2.85546875" style="2" customWidth="1"/>
    <col min="2" max="2" width="39.85546875" style="2" customWidth="1"/>
    <col min="3" max="3" width="91.85546875" style="2" customWidth="1"/>
    <col min="4" max="16384" width="9.140625" style="2"/>
  </cols>
  <sheetData>
    <row r="2" spans="2:3" s="5" customFormat="1" ht="18" x14ac:dyDescent="0.2">
      <c r="B2" s="5" t="s">
        <v>52</v>
      </c>
    </row>
    <row r="6" spans="2:3" x14ac:dyDescent="0.2">
      <c r="B6" s="3"/>
    </row>
    <row r="13" spans="2:3" s="6" customFormat="1" x14ac:dyDescent="0.2">
      <c r="B13" s="6" t="s">
        <v>1</v>
      </c>
    </row>
    <row r="14" spans="2:3" s="7" customFormat="1" x14ac:dyDescent="0.2"/>
    <row r="15" spans="2:3" x14ac:dyDescent="0.2">
      <c r="B15" s="8" t="s">
        <v>2</v>
      </c>
      <c r="C15" s="9" t="s">
        <v>238</v>
      </c>
    </row>
    <row r="16" spans="2:3" x14ac:dyDescent="0.2">
      <c r="B16" s="8" t="s">
        <v>3</v>
      </c>
      <c r="C16" s="9" t="s">
        <v>239</v>
      </c>
    </row>
    <row r="17" spans="2:3" x14ac:dyDescent="0.2">
      <c r="B17" s="25" t="s">
        <v>187</v>
      </c>
      <c r="C17" s="9"/>
    </row>
    <row r="18" spans="2:3" x14ac:dyDescent="0.2">
      <c r="B18" s="8" t="s">
        <v>4</v>
      </c>
      <c r="C18" s="9" t="s">
        <v>53</v>
      </c>
    </row>
    <row r="19" spans="2:3" x14ac:dyDescent="0.2">
      <c r="B19" s="8" t="s">
        <v>5</v>
      </c>
      <c r="C19" s="9"/>
    </row>
    <row r="20" spans="2:3" x14ac:dyDescent="0.2">
      <c r="B20" s="8" t="s">
        <v>6</v>
      </c>
      <c r="C20" s="9"/>
    </row>
    <row r="21" spans="2:3" x14ac:dyDescent="0.2">
      <c r="B21" s="8" t="s">
        <v>7</v>
      </c>
      <c r="C21" s="9" t="s">
        <v>178</v>
      </c>
    </row>
    <row r="22" spans="2:3" x14ac:dyDescent="0.2">
      <c r="B22" s="8" t="s">
        <v>8</v>
      </c>
      <c r="C22" s="9"/>
    </row>
    <row r="25" spans="2:3" s="6" customFormat="1" x14ac:dyDescent="0.2">
      <c r="B25" s="6" t="s">
        <v>9</v>
      </c>
    </row>
    <row r="27" spans="2:3" x14ac:dyDescent="0.2">
      <c r="B27" s="8" t="s">
        <v>10</v>
      </c>
      <c r="C27" s="9" t="s">
        <v>54</v>
      </c>
    </row>
    <row r="28" spans="2:3" x14ac:dyDescent="0.2">
      <c r="B28" s="8" t="s">
        <v>11</v>
      </c>
      <c r="C28" s="9" t="s">
        <v>54</v>
      </c>
    </row>
    <row r="29" spans="2:3" ht="25.5" x14ac:dyDescent="0.2">
      <c r="B29" s="8" t="s">
        <v>12</v>
      </c>
      <c r="C29" s="9" t="s">
        <v>55</v>
      </c>
    </row>
    <row r="30" spans="2:3" x14ac:dyDescent="0.2">
      <c r="B30" s="25" t="s">
        <v>51</v>
      </c>
      <c r="C30" s="9" t="s">
        <v>54</v>
      </c>
    </row>
    <row r="31" spans="2:3" x14ac:dyDescent="0.2">
      <c r="B31" s="8" t="s">
        <v>13</v>
      </c>
      <c r="C31" s="9"/>
    </row>
    <row r="32" spans="2:3" x14ac:dyDescent="0.2">
      <c r="B32" s="8" t="s">
        <v>8</v>
      </c>
      <c r="C32" s="9"/>
    </row>
    <row r="34" spans="2:2" s="6" customFormat="1" x14ac:dyDescent="0.2">
      <c r="B34" s="6" t="s">
        <v>15</v>
      </c>
    </row>
    <row r="37" spans="2:2" x14ac:dyDescent="0.2">
      <c r="B37" s="2" t="s">
        <v>240</v>
      </c>
    </row>
  </sheetData>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C8D9"/>
  </sheetPr>
  <dimension ref="B2:R56"/>
  <sheetViews>
    <sheetView showGridLines="0" zoomScale="85" zoomScaleNormal="85" workbookViewId="0">
      <pane ySplit="3" topLeftCell="A4" activePane="bottomLeft" state="frozen"/>
      <selection activeCell="A4" sqref="A4"/>
      <selection pane="bottomLeft"/>
    </sheetView>
  </sheetViews>
  <sheetFormatPr defaultRowHeight="12.75" x14ac:dyDescent="0.2"/>
  <cols>
    <col min="1" max="7" width="9.140625" style="2" customWidth="1"/>
    <col min="8" max="16384" width="9.140625" style="2"/>
  </cols>
  <sheetData>
    <row r="2" spans="2:18" s="5" customFormat="1" ht="18" x14ac:dyDescent="0.2">
      <c r="B2" s="5" t="s">
        <v>46</v>
      </c>
    </row>
    <row r="4" spans="2:18" s="6" customFormat="1" x14ac:dyDescent="0.2">
      <c r="B4" s="6" t="s">
        <v>16</v>
      </c>
    </row>
    <row r="6" spans="2:18" x14ac:dyDescent="0.2">
      <c r="B6" s="92" t="s">
        <v>251</v>
      </c>
    </row>
    <row r="7" spans="2:18" x14ac:dyDescent="0.2">
      <c r="B7" s="94" t="s">
        <v>189</v>
      </c>
      <c r="H7" s="28"/>
    </row>
    <row r="8" spans="2:18" x14ac:dyDescent="0.2">
      <c r="B8" s="93" t="s">
        <v>188</v>
      </c>
    </row>
    <row r="9" spans="2:18" x14ac:dyDescent="0.2">
      <c r="B9" s="93"/>
    </row>
    <row r="10" spans="2:18" s="6" customFormat="1" x14ac:dyDescent="0.2">
      <c r="B10" s="6" t="s">
        <v>50</v>
      </c>
    </row>
    <row r="13" spans="2:18" s="86" customFormat="1" ht="15" x14ac:dyDescent="0.25"/>
    <row r="14" spans="2:18" s="86" customFormat="1" ht="15" x14ac:dyDescent="0.25">
      <c r="B14" s="87"/>
      <c r="C14" s="87"/>
      <c r="D14" s="87"/>
      <c r="E14" s="87"/>
      <c r="F14" s="87"/>
      <c r="G14" s="87"/>
      <c r="H14" s="87"/>
      <c r="I14" s="87"/>
      <c r="J14" s="87"/>
      <c r="K14" s="87"/>
      <c r="L14" s="87"/>
      <c r="M14" s="87"/>
      <c r="N14" s="87"/>
      <c r="O14" s="87"/>
      <c r="P14" s="87"/>
      <c r="Q14" s="87"/>
      <c r="R14" s="88"/>
    </row>
    <row r="15" spans="2:18" s="86" customFormat="1" ht="15" x14ac:dyDescent="0.25">
      <c r="B15" s="87"/>
      <c r="C15" s="87"/>
      <c r="D15" s="87"/>
      <c r="E15" s="87"/>
      <c r="F15" s="87"/>
      <c r="G15" s="87"/>
      <c r="H15" s="87"/>
      <c r="I15" s="87"/>
      <c r="J15" s="87"/>
      <c r="K15" s="87"/>
      <c r="L15" s="87"/>
      <c r="M15" s="87"/>
      <c r="N15" s="87"/>
      <c r="O15" s="87"/>
      <c r="P15" s="87"/>
      <c r="Q15" s="87"/>
      <c r="R15" s="88"/>
    </row>
    <row r="16" spans="2:18" s="86" customFormat="1" ht="15" x14ac:dyDescent="0.25">
      <c r="B16" s="87"/>
      <c r="C16" s="87"/>
      <c r="D16" s="87"/>
      <c r="E16" s="87"/>
      <c r="F16" s="87"/>
      <c r="G16" s="87"/>
      <c r="H16" s="87"/>
      <c r="I16" s="87"/>
      <c r="J16" s="87"/>
      <c r="K16" s="87"/>
      <c r="L16" s="87"/>
      <c r="M16" s="87"/>
      <c r="N16" s="87"/>
      <c r="O16" s="87"/>
      <c r="P16" s="87"/>
      <c r="Q16" s="87"/>
      <c r="R16" s="88"/>
    </row>
    <row r="17" spans="2:18" s="86" customFormat="1" ht="15" x14ac:dyDescent="0.25">
      <c r="B17" s="87"/>
      <c r="C17" s="87"/>
      <c r="D17" s="87"/>
      <c r="E17" s="87"/>
      <c r="F17" s="87"/>
      <c r="G17" s="87"/>
      <c r="H17" s="87"/>
      <c r="I17" s="87"/>
      <c r="J17" s="87"/>
      <c r="K17" s="87"/>
      <c r="L17" s="87"/>
      <c r="M17" s="87"/>
      <c r="N17" s="87"/>
      <c r="O17" s="87"/>
      <c r="P17" s="87"/>
      <c r="Q17" s="87"/>
      <c r="R17" s="88"/>
    </row>
    <row r="18" spans="2:18" s="86" customFormat="1" ht="15" x14ac:dyDescent="0.25">
      <c r="B18" s="87"/>
      <c r="C18" s="87"/>
      <c r="D18" s="87"/>
      <c r="E18" s="87"/>
      <c r="F18" s="87"/>
      <c r="G18" s="87"/>
      <c r="H18" s="87"/>
      <c r="I18" s="87"/>
      <c r="J18" s="87"/>
      <c r="K18" s="87"/>
      <c r="L18" s="87"/>
      <c r="M18" s="87"/>
      <c r="N18" s="87"/>
      <c r="O18" s="87"/>
      <c r="P18" s="87"/>
      <c r="Q18" s="87"/>
      <c r="R18" s="88"/>
    </row>
    <row r="19" spans="2:18" s="86" customFormat="1" ht="15" x14ac:dyDescent="0.25">
      <c r="B19" s="87"/>
      <c r="C19" s="87"/>
      <c r="D19" s="87"/>
      <c r="E19" s="87"/>
      <c r="F19" s="87"/>
      <c r="G19" s="87"/>
      <c r="H19" s="87"/>
      <c r="I19" s="87"/>
      <c r="J19" s="87"/>
      <c r="K19" s="87"/>
      <c r="L19" s="87"/>
      <c r="M19" s="87"/>
      <c r="N19" s="87"/>
      <c r="O19" s="87"/>
      <c r="P19" s="87"/>
      <c r="Q19" s="87"/>
      <c r="R19" s="88"/>
    </row>
    <row r="20" spans="2:18" s="86" customFormat="1" ht="15" x14ac:dyDescent="0.25">
      <c r="B20" s="87"/>
      <c r="C20" s="87"/>
      <c r="D20" s="87"/>
      <c r="E20" s="87"/>
      <c r="F20" s="87"/>
      <c r="G20" s="87"/>
      <c r="H20" s="87"/>
      <c r="I20" s="87"/>
      <c r="J20" s="87"/>
      <c r="K20" s="87"/>
      <c r="L20" s="87"/>
      <c r="M20" s="87"/>
      <c r="N20" s="87"/>
      <c r="O20" s="87"/>
      <c r="P20" s="87"/>
      <c r="Q20" s="87"/>
      <c r="R20" s="88"/>
    </row>
    <row r="21" spans="2:18" s="86" customFormat="1" ht="15" x14ac:dyDescent="0.25">
      <c r="B21" s="87"/>
      <c r="C21" s="87"/>
      <c r="D21" s="87"/>
      <c r="E21" s="87"/>
      <c r="F21" s="87"/>
      <c r="G21" s="87"/>
      <c r="H21" s="87"/>
      <c r="I21" s="87"/>
      <c r="J21" s="87"/>
      <c r="K21" s="87"/>
      <c r="L21" s="87"/>
      <c r="M21" s="87"/>
      <c r="N21" s="87"/>
      <c r="O21" s="87"/>
      <c r="P21" s="87"/>
      <c r="Q21" s="87"/>
      <c r="R21" s="88"/>
    </row>
    <row r="22" spans="2:18" s="86" customFormat="1" ht="15" x14ac:dyDescent="0.25">
      <c r="B22" s="87"/>
      <c r="C22" s="87"/>
      <c r="D22" s="87"/>
      <c r="E22" s="87"/>
      <c r="F22" s="87"/>
      <c r="G22" s="87"/>
      <c r="H22" s="87"/>
      <c r="I22" s="87"/>
      <c r="J22" s="87"/>
      <c r="K22" s="87"/>
      <c r="L22" s="87"/>
      <c r="M22" s="87"/>
      <c r="N22" s="87"/>
      <c r="O22" s="87"/>
      <c r="P22" s="87"/>
      <c r="Q22" s="87"/>
      <c r="R22" s="88"/>
    </row>
    <row r="23" spans="2:18" s="86" customFormat="1" ht="15" x14ac:dyDescent="0.25">
      <c r="B23" s="87"/>
      <c r="C23" s="87"/>
      <c r="D23" s="87"/>
      <c r="E23" s="87"/>
      <c r="F23" s="87"/>
      <c r="G23" s="87"/>
      <c r="H23" s="87"/>
      <c r="I23" s="87"/>
      <c r="J23" s="87"/>
      <c r="K23" s="87"/>
      <c r="L23" s="87"/>
      <c r="M23" s="87"/>
      <c r="N23" s="87"/>
      <c r="O23" s="87"/>
      <c r="P23" s="87"/>
      <c r="Q23" s="87"/>
      <c r="R23" s="88"/>
    </row>
    <row r="24" spans="2:18" s="86" customFormat="1" ht="15" x14ac:dyDescent="0.25">
      <c r="B24" s="87"/>
      <c r="C24" s="87"/>
      <c r="D24" s="87"/>
      <c r="E24" s="87"/>
      <c r="F24" s="87"/>
      <c r="G24" s="87"/>
      <c r="H24" s="87"/>
      <c r="I24" s="87"/>
      <c r="J24" s="87"/>
      <c r="K24" s="87"/>
      <c r="L24" s="87"/>
      <c r="M24" s="87"/>
      <c r="N24" s="87"/>
      <c r="O24" s="87"/>
      <c r="P24" s="87"/>
      <c r="Q24" s="87"/>
      <c r="R24" s="88"/>
    </row>
    <row r="25" spans="2:18" s="86" customFormat="1" ht="15" x14ac:dyDescent="0.25">
      <c r="B25" s="87"/>
      <c r="C25" s="87"/>
      <c r="D25" s="87"/>
      <c r="E25" s="87"/>
      <c r="F25" s="87"/>
      <c r="G25" s="87"/>
      <c r="H25" s="87"/>
      <c r="I25" s="87"/>
      <c r="J25" s="87"/>
      <c r="K25" s="87"/>
      <c r="L25" s="87"/>
      <c r="M25" s="87"/>
      <c r="N25" s="87"/>
      <c r="O25" s="87"/>
      <c r="P25" s="87"/>
      <c r="Q25" s="87"/>
      <c r="R25" s="88"/>
    </row>
    <row r="26" spans="2:18" s="6" customFormat="1" x14ac:dyDescent="0.2">
      <c r="B26" s="6" t="s">
        <v>17</v>
      </c>
    </row>
    <row r="27" spans="2:18" x14ac:dyDescent="0.2">
      <c r="C27" s="7"/>
    </row>
    <row r="28" spans="2:18" x14ac:dyDescent="0.2">
      <c r="B28" s="23" t="s">
        <v>39</v>
      </c>
      <c r="C28" s="7"/>
      <c r="D28" s="23" t="s">
        <v>18</v>
      </c>
      <c r="F28" s="10"/>
    </row>
    <row r="29" spans="2:18" x14ac:dyDescent="0.2">
      <c r="C29" s="7"/>
    </row>
    <row r="30" spans="2:18" x14ac:dyDescent="0.2">
      <c r="B30" s="30">
        <v>123</v>
      </c>
      <c r="C30" s="7"/>
      <c r="D30" s="22" t="s">
        <v>48</v>
      </c>
    </row>
    <row r="31" spans="2:18" x14ac:dyDescent="0.2">
      <c r="B31" s="31">
        <f>B30</f>
        <v>123</v>
      </c>
      <c r="C31" s="7"/>
      <c r="D31" s="2" t="s">
        <v>19</v>
      </c>
    </row>
    <row r="32" spans="2:18" x14ac:dyDescent="0.2">
      <c r="B32" s="29">
        <f>B31+B30</f>
        <v>246</v>
      </c>
      <c r="C32" s="7"/>
      <c r="D32" s="2" t="s">
        <v>20</v>
      </c>
    </row>
    <row r="33" spans="2:7" x14ac:dyDescent="0.2">
      <c r="B33" s="26">
        <f>B31+B32</f>
        <v>369</v>
      </c>
      <c r="C33" s="7"/>
      <c r="D33" s="22" t="s">
        <v>47</v>
      </c>
      <c r="E33" s="10"/>
      <c r="F33" s="4"/>
    </row>
    <row r="34" spans="2:7" x14ac:dyDescent="0.2">
      <c r="B34" s="11"/>
      <c r="C34" s="7"/>
      <c r="D34" s="3" t="s">
        <v>21</v>
      </c>
      <c r="E34" s="10"/>
    </row>
    <row r="35" spans="2:7" x14ac:dyDescent="0.2">
      <c r="B35" s="7"/>
      <c r="C35" s="7"/>
    </row>
    <row r="36" spans="2:7" x14ac:dyDescent="0.2">
      <c r="B36" s="24" t="s">
        <v>22</v>
      </c>
      <c r="C36" s="7"/>
    </row>
    <row r="37" spans="2:7" x14ac:dyDescent="0.2">
      <c r="B37" s="32">
        <f>B33+16</f>
        <v>385</v>
      </c>
      <c r="C37" s="7"/>
      <c r="D37" s="2" t="s">
        <v>23</v>
      </c>
    </row>
    <row r="38" spans="2:7" x14ac:dyDescent="0.2">
      <c r="B38" s="33">
        <f>B31*PI()</f>
        <v>386.41589639154455</v>
      </c>
      <c r="C38" s="13"/>
      <c r="D38" s="2" t="s">
        <v>24</v>
      </c>
    </row>
    <row r="39" spans="2:7" x14ac:dyDescent="0.2">
      <c r="B39" s="13"/>
      <c r="C39" s="13"/>
    </row>
    <row r="40" spans="2:7" x14ac:dyDescent="0.2">
      <c r="B40" s="24" t="s">
        <v>25</v>
      </c>
      <c r="C40" s="14"/>
    </row>
    <row r="41" spans="2:7" x14ac:dyDescent="0.2">
      <c r="B41" s="34">
        <v>123</v>
      </c>
      <c r="C41" s="14"/>
      <c r="D41" s="3" t="s">
        <v>26</v>
      </c>
      <c r="G41" s="10"/>
    </row>
    <row r="42" spans="2:7" x14ac:dyDescent="0.2">
      <c r="B42" s="36">
        <v>124</v>
      </c>
      <c r="C42" s="14"/>
      <c r="D42" s="3" t="s">
        <v>27</v>
      </c>
    </row>
    <row r="43" spans="2:7" x14ac:dyDescent="0.2">
      <c r="B43" s="37">
        <f>B41-B42</f>
        <v>-1</v>
      </c>
      <c r="C43" s="15"/>
      <c r="D43" s="2" t="s">
        <v>49</v>
      </c>
    </row>
    <row r="46" spans="2:7" x14ac:dyDescent="0.2">
      <c r="B46" s="23" t="s">
        <v>34</v>
      </c>
    </row>
    <row r="47" spans="2:7" x14ac:dyDescent="0.2">
      <c r="B47" s="1"/>
    </row>
    <row r="48" spans="2:7" x14ac:dyDescent="0.2">
      <c r="B48" s="24" t="s">
        <v>40</v>
      </c>
    </row>
    <row r="49" spans="2:4" x14ac:dyDescent="0.2">
      <c r="B49" s="19" t="s">
        <v>33</v>
      </c>
      <c r="C49" s="7"/>
      <c r="D49" s="3" t="s">
        <v>43</v>
      </c>
    </row>
    <row r="50" spans="2:4" x14ac:dyDescent="0.2">
      <c r="B50" s="18" t="s">
        <v>31</v>
      </c>
      <c r="C50" s="7"/>
      <c r="D50" s="3" t="s">
        <v>35</v>
      </c>
    </row>
    <row r="51" spans="2:4" x14ac:dyDescent="0.2">
      <c r="B51" s="27" t="s">
        <v>32</v>
      </c>
      <c r="C51" s="7"/>
      <c r="D51" s="3" t="s">
        <v>36</v>
      </c>
    </row>
    <row r="52" spans="2:4" x14ac:dyDescent="0.2">
      <c r="B52" s="12" t="s">
        <v>32</v>
      </c>
      <c r="C52" s="7"/>
      <c r="D52" s="3" t="s">
        <v>38</v>
      </c>
    </row>
    <row r="53" spans="2:4" x14ac:dyDescent="0.2">
      <c r="C53" s="7"/>
      <c r="D53" s="3"/>
    </row>
    <row r="54" spans="2:4" x14ac:dyDescent="0.2">
      <c r="B54" s="24" t="s">
        <v>42</v>
      </c>
      <c r="C54" s="7"/>
      <c r="D54" s="3"/>
    </row>
    <row r="55" spans="2:4" x14ac:dyDescent="0.2">
      <c r="B55" s="20" t="s">
        <v>37</v>
      </c>
      <c r="C55" s="7"/>
      <c r="D55" s="3" t="s">
        <v>44</v>
      </c>
    </row>
    <row r="56" spans="2:4" x14ac:dyDescent="0.2">
      <c r="B56" s="21" t="s">
        <v>41</v>
      </c>
      <c r="D56" s="22" t="s">
        <v>45</v>
      </c>
    </row>
  </sheetData>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8D9"/>
  </sheetPr>
  <dimension ref="B2:F13"/>
  <sheetViews>
    <sheetView showGridLines="0" zoomScale="85" zoomScaleNormal="85" workbookViewId="0">
      <pane ySplit="3" topLeftCell="A4" activePane="bottomLeft" state="frozen"/>
      <selection activeCell="A4" sqref="A4"/>
      <selection pane="bottomLeft"/>
    </sheetView>
  </sheetViews>
  <sheetFormatPr defaultRowHeight="12.75" x14ac:dyDescent="0.2"/>
  <cols>
    <col min="1" max="1" width="2.85546875" style="2" customWidth="1"/>
    <col min="2" max="2" width="7.5703125" style="2" customWidth="1"/>
    <col min="3" max="3" width="35.140625" style="2" customWidth="1"/>
    <col min="4" max="5" width="36.28515625" style="2" customWidth="1"/>
    <col min="6" max="6" width="40.7109375" style="2" customWidth="1"/>
    <col min="7" max="7" width="4.5703125" style="2" customWidth="1"/>
    <col min="8" max="8" width="43.42578125" style="2" customWidth="1"/>
    <col min="9" max="9" width="28.7109375" style="2" customWidth="1"/>
    <col min="10" max="10" width="18.42578125" style="2" customWidth="1"/>
    <col min="11" max="12" width="58.42578125" style="2" customWidth="1"/>
    <col min="13" max="16384" width="9.140625" style="2"/>
  </cols>
  <sheetData>
    <row r="2" spans="2:6" s="98" customFormat="1" ht="18" x14ac:dyDescent="0.2">
      <c r="B2" s="97" t="s">
        <v>204</v>
      </c>
    </row>
    <row r="4" spans="2:6" s="6" customFormat="1" x14ac:dyDescent="0.2">
      <c r="B4" s="6" t="s">
        <v>205</v>
      </c>
    </row>
    <row r="6" spans="2:6" x14ac:dyDescent="0.2">
      <c r="B6" s="24" t="s">
        <v>206</v>
      </c>
    </row>
    <row r="7" spans="2:6" x14ac:dyDescent="0.2">
      <c r="B7" s="24" t="s">
        <v>207</v>
      </c>
    </row>
    <row r="9" spans="2:6" x14ac:dyDescent="0.2">
      <c r="B9" s="99" t="s">
        <v>208</v>
      </c>
      <c r="C9" s="99" t="s">
        <v>209</v>
      </c>
      <c r="D9" s="99" t="s">
        <v>210</v>
      </c>
      <c r="E9" s="99" t="s">
        <v>211</v>
      </c>
      <c r="F9" s="99" t="s">
        <v>212</v>
      </c>
    </row>
    <row r="10" spans="2:6" x14ac:dyDescent="0.2">
      <c r="B10" s="100"/>
      <c r="C10" s="100" t="s">
        <v>213</v>
      </c>
      <c r="D10" s="100" t="s">
        <v>214</v>
      </c>
      <c r="E10" s="100" t="s">
        <v>215</v>
      </c>
      <c r="F10" s="100" t="s">
        <v>216</v>
      </c>
    </row>
    <row r="11" spans="2:6" x14ac:dyDescent="0.2">
      <c r="B11" s="101">
        <v>1</v>
      </c>
      <c r="C11" s="102" t="s">
        <v>220</v>
      </c>
      <c r="D11" s="102" t="s">
        <v>219</v>
      </c>
      <c r="E11" s="102"/>
      <c r="F11" s="102"/>
    </row>
    <row r="12" spans="2:6" x14ac:dyDescent="0.2">
      <c r="B12" s="102">
        <v>2</v>
      </c>
      <c r="C12" s="102" t="s">
        <v>221</v>
      </c>
      <c r="D12" s="102" t="s">
        <v>228</v>
      </c>
      <c r="E12" s="102" t="s">
        <v>227</v>
      </c>
      <c r="F12" s="102" t="s">
        <v>229</v>
      </c>
    </row>
    <row r="13" spans="2:6" x14ac:dyDescent="0.2">
      <c r="B13" s="102">
        <v>3</v>
      </c>
      <c r="C13" s="102" t="s">
        <v>202</v>
      </c>
      <c r="D13" s="102"/>
      <c r="E13" s="102"/>
      <c r="F13" s="102"/>
    </row>
  </sheetData>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B2:C37"/>
  <sheetViews>
    <sheetView showGridLines="0" zoomScale="85" zoomScaleNormal="85" workbookViewId="0">
      <pane ySplit="3" topLeftCell="A4" activePane="bottomLeft" state="frozen"/>
      <selection activeCell="A4" sqref="A4"/>
      <selection pane="bottomLeft"/>
    </sheetView>
  </sheetViews>
  <sheetFormatPr defaultRowHeight="12.75" x14ac:dyDescent="0.2"/>
  <cols>
    <col min="1" max="1" width="2.85546875" style="2" customWidth="1"/>
    <col min="2" max="2" width="39.85546875" style="2" customWidth="1"/>
    <col min="3" max="3" width="91.85546875" style="2" customWidth="1"/>
    <col min="4" max="16384" width="9.140625" style="2"/>
  </cols>
  <sheetData>
    <row r="2" spans="2:3" s="5" customFormat="1" ht="18" x14ac:dyDescent="0.2">
      <c r="B2" s="5" t="s">
        <v>52</v>
      </c>
    </row>
    <row r="6" spans="2:3" x14ac:dyDescent="0.2">
      <c r="B6" s="3"/>
    </row>
    <row r="13" spans="2:3" s="6" customFormat="1" x14ac:dyDescent="0.2">
      <c r="B13" s="6" t="s">
        <v>237</v>
      </c>
    </row>
    <row r="14" spans="2:3" s="7" customFormat="1" x14ac:dyDescent="0.2"/>
    <row r="15" spans="2:3" s="7" customFormat="1" x14ac:dyDescent="0.2">
      <c r="B15" s="104" t="s">
        <v>236</v>
      </c>
      <c r="C15" s="123">
        <v>43362</v>
      </c>
    </row>
    <row r="16" spans="2:3" s="105" customFormat="1" x14ac:dyDescent="0.2"/>
    <row r="17" spans="2:3" x14ac:dyDescent="0.2">
      <c r="B17" s="8" t="s">
        <v>230</v>
      </c>
      <c r="C17" s="121" t="s">
        <v>242</v>
      </c>
    </row>
    <row r="18" spans="2:3" x14ac:dyDescent="0.2">
      <c r="B18" s="8" t="s">
        <v>231</v>
      </c>
      <c r="C18" s="121" t="s">
        <v>243</v>
      </c>
    </row>
    <row r="19" spans="2:3" x14ac:dyDescent="0.2">
      <c r="B19" s="25" t="s">
        <v>232</v>
      </c>
      <c r="C19" s="121" t="s">
        <v>244</v>
      </c>
    </row>
    <row r="20" spans="2:3" x14ac:dyDescent="0.2">
      <c r="B20" s="8" t="s">
        <v>233</v>
      </c>
      <c r="C20" s="121" t="s">
        <v>245</v>
      </c>
    </row>
    <row r="21" spans="2:3" x14ac:dyDescent="0.2">
      <c r="B21" s="8" t="s">
        <v>234</v>
      </c>
      <c r="C21" s="121" t="s">
        <v>246</v>
      </c>
    </row>
    <row r="22" spans="2:3" x14ac:dyDescent="0.2">
      <c r="B22" s="8" t="s">
        <v>171</v>
      </c>
      <c r="C22" s="124"/>
    </row>
    <row r="23" spans="2:3" x14ac:dyDescent="0.2">
      <c r="B23" s="8" t="s">
        <v>172</v>
      </c>
      <c r="C23" s="124"/>
    </row>
    <row r="24" spans="2:3" x14ac:dyDescent="0.2">
      <c r="B24" s="8" t="s">
        <v>235</v>
      </c>
      <c r="C24" s="124"/>
    </row>
    <row r="28" spans="2:3" s="6" customFormat="1" x14ac:dyDescent="0.2">
      <c r="B28" s="6" t="s">
        <v>14</v>
      </c>
    </row>
    <row r="30" spans="2:3" x14ac:dyDescent="0.2">
      <c r="B30" s="23" t="s">
        <v>171</v>
      </c>
      <c r="C30" s="23" t="s">
        <v>172</v>
      </c>
    </row>
    <row r="31" spans="2:3" x14ac:dyDescent="0.2">
      <c r="B31" s="125"/>
      <c r="C31" s="125"/>
    </row>
    <row r="33" spans="2:2" x14ac:dyDescent="0.2">
      <c r="B33" s="2" t="s">
        <v>173</v>
      </c>
    </row>
    <row r="34" spans="2:2" x14ac:dyDescent="0.2">
      <c r="B34" s="2" t="s">
        <v>174</v>
      </c>
    </row>
    <row r="35" spans="2:2" x14ac:dyDescent="0.2">
      <c r="B35" s="2" t="s">
        <v>175</v>
      </c>
    </row>
    <row r="36" spans="2:2" x14ac:dyDescent="0.2">
      <c r="B36" s="2" t="s">
        <v>176</v>
      </c>
    </row>
    <row r="37" spans="2:2" x14ac:dyDescent="0.2">
      <c r="B37" s="2" t="s">
        <v>177</v>
      </c>
    </row>
  </sheetData>
  <pageMargins left="0.75" right="0.75" top="1" bottom="1"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B2:R160"/>
  <sheetViews>
    <sheetView showGridLines="0" zoomScale="80" zoomScaleNormal="80" workbookViewId="0">
      <pane xSplit="5" ySplit="15" topLeftCell="F16" activePane="bottomRight" state="frozen"/>
      <selection activeCell="Q51" sqref="Q51"/>
      <selection pane="topRight" activeCell="Q51" sqref="Q51"/>
      <selection pane="bottomLeft" activeCell="Q51" sqref="Q51"/>
      <selection pane="bottomRight"/>
    </sheetView>
  </sheetViews>
  <sheetFormatPr defaultRowHeight="12.75" x14ac:dyDescent="0.2"/>
  <cols>
    <col min="1" max="1" width="4" style="2" customWidth="1"/>
    <col min="2" max="2" width="22" style="2" customWidth="1"/>
    <col min="3" max="3" width="4.140625" style="2" customWidth="1"/>
    <col min="4" max="4" width="30.42578125" style="2" customWidth="1"/>
    <col min="5" max="5" width="21.42578125" style="2" customWidth="1"/>
    <col min="6" max="6" width="2.7109375" style="2" customWidth="1"/>
    <col min="7" max="7" width="12.5703125" style="2" customWidth="1"/>
    <col min="8" max="8" width="2.7109375" style="2" customWidth="1"/>
    <col min="9" max="9" width="15.7109375" style="2" customWidth="1"/>
    <col min="10" max="10" width="2.7109375" style="2" customWidth="1"/>
    <col min="11" max="11" width="12.5703125" style="2" customWidth="1"/>
    <col min="12" max="12" width="2.7109375" style="2" customWidth="1"/>
    <col min="13" max="13" width="15.7109375" style="2" customWidth="1"/>
    <col min="14" max="14" width="2.7109375" style="2" customWidth="1"/>
    <col min="15" max="15" width="17.140625" style="103" customWidth="1"/>
    <col min="16" max="16" width="24" style="2" bestFit="1" customWidth="1"/>
    <col min="17" max="17" width="2.7109375" style="2" customWidth="1"/>
    <col min="18" max="18" width="36.28515625" style="2" bestFit="1" customWidth="1"/>
    <col min="19" max="32" width="13.7109375" style="2" customWidth="1"/>
    <col min="33" max="16384" width="9.140625" style="2"/>
  </cols>
  <sheetData>
    <row r="2" spans="2:18" s="16" customFormat="1" ht="18" x14ac:dyDescent="0.2">
      <c r="B2" s="16" t="s">
        <v>56</v>
      </c>
      <c r="O2" s="109"/>
    </row>
    <row r="4" spans="2:18" x14ac:dyDescent="0.2">
      <c r="B4" s="23" t="s">
        <v>30</v>
      </c>
    </row>
    <row r="5" spans="2:18" x14ac:dyDescent="0.2">
      <c r="B5" s="2" t="s">
        <v>217</v>
      </c>
    </row>
    <row r="6" spans="2:18" x14ac:dyDescent="0.2">
      <c r="B6" s="23"/>
      <c r="C6" s="1"/>
      <c r="D6" s="1"/>
    </row>
    <row r="7" spans="2:18" x14ac:dyDescent="0.2">
      <c r="B7" s="23" t="s">
        <v>106</v>
      </c>
      <c r="G7" s="17"/>
      <c r="O7" s="110" t="s">
        <v>179</v>
      </c>
      <c r="P7" s="89"/>
    </row>
    <row r="8" spans="2:18" x14ac:dyDescent="0.2">
      <c r="B8" s="2" t="s">
        <v>124</v>
      </c>
      <c r="D8" s="66" t="str">
        <f>'Controles ACM'!I40</f>
        <v>REKENVOLUME VOLDOET</v>
      </c>
      <c r="G8" s="17"/>
      <c r="O8" s="111" t="s">
        <v>180</v>
      </c>
      <c r="P8" s="90" t="s">
        <v>181</v>
      </c>
    </row>
    <row r="9" spans="2:18" x14ac:dyDescent="0.2">
      <c r="B9" s="2" t="s">
        <v>102</v>
      </c>
      <c r="D9" s="66" t="str">
        <f>'Controles ACM'!I32</f>
        <v>TARIEVENVOORSTEL VOLDOET</v>
      </c>
      <c r="G9" s="17"/>
      <c r="O9" s="111" t="s">
        <v>182</v>
      </c>
      <c r="P9" s="90" t="s">
        <v>183</v>
      </c>
    </row>
    <row r="10" spans="2:18" x14ac:dyDescent="0.2">
      <c r="B10" s="2" t="s">
        <v>125</v>
      </c>
      <c r="D10" s="122">
        <f>'Controles ACM'!I30</f>
        <v>0.63103036396205425</v>
      </c>
      <c r="O10" s="112" t="s">
        <v>184</v>
      </c>
      <c r="P10" s="91" t="s">
        <v>185</v>
      </c>
      <c r="R10" s="59"/>
    </row>
    <row r="11" spans="2:18" x14ac:dyDescent="0.2">
      <c r="O11" s="103" t="s">
        <v>186</v>
      </c>
    </row>
    <row r="14" spans="2:18" s="6" customFormat="1" x14ac:dyDescent="0.2">
      <c r="B14" s="6" t="s">
        <v>57</v>
      </c>
      <c r="G14" s="6" t="s">
        <v>28</v>
      </c>
      <c r="I14" s="6" t="s">
        <v>91</v>
      </c>
      <c r="K14" s="6" t="s">
        <v>28</v>
      </c>
      <c r="M14" s="6" t="s">
        <v>92</v>
      </c>
      <c r="O14" s="113" t="s">
        <v>126</v>
      </c>
    </row>
    <row r="17" spans="2:15" s="6" customFormat="1" x14ac:dyDescent="0.2">
      <c r="B17" s="6" t="s">
        <v>190</v>
      </c>
      <c r="O17" s="114"/>
    </row>
    <row r="18" spans="2:15" x14ac:dyDescent="0.2">
      <c r="O18" s="115"/>
    </row>
    <row r="19" spans="2:15" x14ac:dyDescent="0.2">
      <c r="B19" s="23" t="s">
        <v>58</v>
      </c>
      <c r="O19" s="115"/>
    </row>
    <row r="20" spans="2:15" x14ac:dyDescent="0.2">
      <c r="B20" s="2" t="s">
        <v>59</v>
      </c>
      <c r="G20" s="2" t="s">
        <v>93</v>
      </c>
      <c r="I20" s="39">
        <v>51296.687121787989</v>
      </c>
      <c r="K20" s="2" t="s">
        <v>94</v>
      </c>
      <c r="M20" s="116">
        <v>18</v>
      </c>
      <c r="O20" s="115">
        <f>'Controles ACM'!$I$52</f>
        <v>0</v>
      </c>
    </row>
    <row r="21" spans="2:15" x14ac:dyDescent="0.2">
      <c r="B21" s="2" t="s">
        <v>60</v>
      </c>
      <c r="G21" s="2" t="s">
        <v>93</v>
      </c>
      <c r="I21" s="40">
        <v>163677.22711687637</v>
      </c>
      <c r="K21" s="2" t="s">
        <v>95</v>
      </c>
      <c r="M21" s="116">
        <v>19.673500000000001</v>
      </c>
      <c r="O21" s="115">
        <f>'Controles ACM'!$I$53</f>
        <v>-3.7051970116983579E-3</v>
      </c>
    </row>
    <row r="22" spans="2:15" x14ac:dyDescent="0.2">
      <c r="I22" s="41"/>
      <c r="M22" s="117"/>
      <c r="O22" s="115"/>
    </row>
    <row r="23" spans="2:15" x14ac:dyDescent="0.2">
      <c r="B23" s="23" t="s">
        <v>61</v>
      </c>
      <c r="I23" s="41"/>
      <c r="M23" s="117"/>
      <c r="O23" s="115"/>
    </row>
    <row r="24" spans="2:15" x14ac:dyDescent="0.2">
      <c r="B24" s="2" t="s">
        <v>59</v>
      </c>
      <c r="G24" s="2" t="s">
        <v>93</v>
      </c>
      <c r="I24" s="39">
        <v>690.21981481481487</v>
      </c>
      <c r="K24" s="2" t="s">
        <v>94</v>
      </c>
      <c r="M24" s="116">
        <v>18</v>
      </c>
      <c r="O24" s="115">
        <f>'Controles ACM'!$I$52</f>
        <v>0</v>
      </c>
    </row>
    <row r="25" spans="2:15" x14ac:dyDescent="0.2">
      <c r="B25" s="2" t="s">
        <v>60</v>
      </c>
      <c r="G25" s="2" t="s">
        <v>93</v>
      </c>
      <c r="I25" s="40">
        <v>64455.239278799389</v>
      </c>
      <c r="K25" s="2" t="s">
        <v>95</v>
      </c>
      <c r="M25" s="116">
        <v>19.673500000000001</v>
      </c>
      <c r="O25" s="115">
        <f>'Controles ACM'!$I$53</f>
        <v>-3.7051970116983579E-3</v>
      </c>
    </row>
    <row r="26" spans="2:15" ht="14.25" x14ac:dyDescent="0.2">
      <c r="I26" s="44"/>
      <c r="M26" s="117"/>
      <c r="O26" s="115"/>
    </row>
    <row r="27" spans="2:15" ht="14.25" x14ac:dyDescent="0.2">
      <c r="B27" s="23" t="s">
        <v>62</v>
      </c>
      <c r="I27" s="44"/>
      <c r="M27" s="117"/>
      <c r="O27" s="115"/>
    </row>
    <row r="28" spans="2:15" x14ac:dyDescent="0.2">
      <c r="B28" s="2" t="s">
        <v>59</v>
      </c>
      <c r="G28" s="2" t="s">
        <v>93</v>
      </c>
      <c r="I28" s="39">
        <v>904.38643333333323</v>
      </c>
      <c r="K28" s="2" t="s">
        <v>94</v>
      </c>
      <c r="M28" s="116">
        <v>309</v>
      </c>
      <c r="O28" s="115">
        <f>'Controles ACM'!$I$54</f>
        <v>-3.4529804873850711E-3</v>
      </c>
    </row>
    <row r="29" spans="2:15" x14ac:dyDescent="0.2">
      <c r="B29" s="2" t="s">
        <v>63</v>
      </c>
      <c r="G29" s="2" t="s">
        <v>93</v>
      </c>
      <c r="I29" s="43">
        <v>0</v>
      </c>
      <c r="K29" s="2" t="s">
        <v>95</v>
      </c>
      <c r="M29" s="116"/>
      <c r="O29" s="115">
        <f>'Controles ACM'!$I$54</f>
        <v>-3.4529804873850711E-3</v>
      </c>
    </row>
    <row r="30" spans="2:15" x14ac:dyDescent="0.2">
      <c r="B30" s="2" t="s">
        <v>64</v>
      </c>
      <c r="G30" s="2" t="s">
        <v>93</v>
      </c>
      <c r="I30" s="43">
        <v>0</v>
      </c>
      <c r="K30" s="2" t="s">
        <v>95</v>
      </c>
      <c r="M30" s="116"/>
      <c r="O30" s="115">
        <f>'Controles ACM'!$I$54</f>
        <v>-3.4529804873850711E-3</v>
      </c>
    </row>
    <row r="31" spans="2:15" x14ac:dyDescent="0.2">
      <c r="B31" s="2" t="s">
        <v>65</v>
      </c>
      <c r="G31" s="2" t="s">
        <v>93</v>
      </c>
      <c r="I31" s="40">
        <v>312709.94824531168</v>
      </c>
      <c r="K31" s="2" t="s">
        <v>95</v>
      </c>
      <c r="M31" s="116">
        <v>25.5684</v>
      </c>
      <c r="O31" s="115">
        <f>'Controles ACM'!$I$54</f>
        <v>-3.4529804873850711E-3</v>
      </c>
    </row>
    <row r="32" spans="2:15" x14ac:dyDescent="0.2">
      <c r="M32" s="117"/>
      <c r="O32" s="115"/>
    </row>
    <row r="33" spans="2:15" x14ac:dyDescent="0.2">
      <c r="M33" s="117"/>
      <c r="O33" s="115"/>
    </row>
    <row r="34" spans="2:15" x14ac:dyDescent="0.2">
      <c r="O34" s="115"/>
    </row>
    <row r="35" spans="2:15" x14ac:dyDescent="0.2">
      <c r="O35" s="115"/>
    </row>
    <row r="36" spans="2:15" s="6" customFormat="1" x14ac:dyDescent="0.2">
      <c r="B36" s="6" t="s">
        <v>191</v>
      </c>
      <c r="O36" s="114"/>
    </row>
    <row r="37" spans="2:15" x14ac:dyDescent="0.2">
      <c r="O37" s="115"/>
    </row>
    <row r="38" spans="2:15" x14ac:dyDescent="0.2">
      <c r="B38" s="23" t="s">
        <v>66</v>
      </c>
      <c r="O38" s="115"/>
    </row>
    <row r="39" spans="2:15" x14ac:dyDescent="0.2">
      <c r="O39" s="115"/>
    </row>
    <row r="40" spans="2:15" x14ac:dyDescent="0.2">
      <c r="B40" s="23" t="s">
        <v>67</v>
      </c>
      <c r="O40" s="115"/>
    </row>
    <row r="41" spans="2:15" x14ac:dyDescent="0.2">
      <c r="B41" s="2" t="s">
        <v>68</v>
      </c>
      <c r="G41" s="2" t="s">
        <v>93</v>
      </c>
      <c r="I41" s="39">
        <v>50268.267924158346</v>
      </c>
      <c r="K41" s="38" t="s">
        <v>96</v>
      </c>
      <c r="M41" s="116">
        <v>25</v>
      </c>
      <c r="O41" s="115">
        <f>'Controles ACM'!$I$64</f>
        <v>2.4975386658633747E-2</v>
      </c>
    </row>
    <row r="42" spans="2:15" x14ac:dyDescent="0.2">
      <c r="B42" s="2" t="s">
        <v>69</v>
      </c>
      <c r="G42" s="2" t="s">
        <v>93</v>
      </c>
      <c r="I42" s="43">
        <v>374.51345120346019</v>
      </c>
      <c r="K42" s="38" t="s">
        <v>96</v>
      </c>
      <c r="M42" s="116">
        <v>25</v>
      </c>
      <c r="O42" s="115">
        <f>'Controles ACM'!$I$64</f>
        <v>2.4975386658633747E-2</v>
      </c>
    </row>
    <row r="43" spans="2:15" x14ac:dyDescent="0.2">
      <c r="B43" s="2" t="s">
        <v>70</v>
      </c>
      <c r="G43" s="2" t="s">
        <v>93</v>
      </c>
      <c r="I43" s="43">
        <v>379.23170252772132</v>
      </c>
      <c r="K43" s="38" t="s">
        <v>96</v>
      </c>
      <c r="M43" s="116">
        <v>25</v>
      </c>
      <c r="O43" s="115">
        <f>'Controles ACM'!$I$64</f>
        <v>2.4975386658633747E-2</v>
      </c>
    </row>
    <row r="44" spans="2:15" x14ac:dyDescent="0.2">
      <c r="B44" s="2" t="s">
        <v>71</v>
      </c>
      <c r="G44" s="2" t="s">
        <v>93</v>
      </c>
      <c r="I44" s="40">
        <v>262.27755207569777</v>
      </c>
      <c r="K44" s="38" t="s">
        <v>96</v>
      </c>
      <c r="M44" s="116">
        <v>25</v>
      </c>
      <c r="O44" s="115">
        <f>'Controles ACM'!$I$64</f>
        <v>2.4975386658633747E-2</v>
      </c>
    </row>
    <row r="45" spans="2:15" x14ac:dyDescent="0.2">
      <c r="I45" s="41"/>
      <c r="K45" s="38"/>
      <c r="M45" s="118"/>
      <c r="O45" s="115"/>
    </row>
    <row r="46" spans="2:15" x14ac:dyDescent="0.2">
      <c r="B46" s="23" t="s">
        <v>72</v>
      </c>
      <c r="I46" s="41"/>
      <c r="K46" s="38"/>
      <c r="M46" s="118"/>
      <c r="O46" s="115"/>
    </row>
    <row r="47" spans="2:15" x14ac:dyDescent="0.2">
      <c r="B47" s="2" t="s">
        <v>68</v>
      </c>
      <c r="G47" s="2" t="s">
        <v>93</v>
      </c>
      <c r="I47" s="39">
        <v>0</v>
      </c>
      <c r="K47" s="38" t="s">
        <v>96</v>
      </c>
      <c r="M47" s="116">
        <v>0</v>
      </c>
      <c r="O47" s="115">
        <f>'Controles ACM'!$I$64</f>
        <v>2.4975386658633747E-2</v>
      </c>
    </row>
    <row r="48" spans="2:15" x14ac:dyDescent="0.2">
      <c r="B48" s="2" t="s">
        <v>69</v>
      </c>
      <c r="G48" s="2" t="s">
        <v>93</v>
      </c>
      <c r="I48" s="43">
        <v>0</v>
      </c>
      <c r="K48" s="38" t="s">
        <v>96</v>
      </c>
      <c r="M48" s="116">
        <v>0</v>
      </c>
      <c r="O48" s="115">
        <f>'Controles ACM'!$I$64</f>
        <v>2.4975386658633747E-2</v>
      </c>
    </row>
    <row r="49" spans="2:15" x14ac:dyDescent="0.2">
      <c r="B49" s="2" t="s">
        <v>70</v>
      </c>
      <c r="G49" s="2" t="s">
        <v>93</v>
      </c>
      <c r="I49" s="43">
        <v>0</v>
      </c>
      <c r="K49" s="38" t="s">
        <v>96</v>
      </c>
      <c r="M49" s="116">
        <v>0</v>
      </c>
      <c r="O49" s="115">
        <f>'Controles ACM'!$I$64</f>
        <v>2.4975386658633747E-2</v>
      </c>
    </row>
    <row r="50" spans="2:15" x14ac:dyDescent="0.2">
      <c r="B50" s="2" t="s">
        <v>71</v>
      </c>
      <c r="G50" s="2" t="s">
        <v>93</v>
      </c>
      <c r="I50" s="40">
        <v>0</v>
      </c>
      <c r="K50" s="38" t="s">
        <v>96</v>
      </c>
      <c r="M50" s="116">
        <v>0</v>
      </c>
      <c r="O50" s="115">
        <f>'Controles ACM'!$I$64</f>
        <v>2.4975386658633747E-2</v>
      </c>
    </row>
    <row r="51" spans="2:15" x14ac:dyDescent="0.2">
      <c r="I51" s="41"/>
      <c r="K51" s="38"/>
      <c r="M51" s="118"/>
      <c r="O51" s="115"/>
    </row>
    <row r="52" spans="2:15" x14ac:dyDescent="0.2">
      <c r="I52" s="41"/>
      <c r="K52" s="38"/>
      <c r="M52" s="118"/>
      <c r="O52" s="115"/>
    </row>
    <row r="53" spans="2:15" x14ac:dyDescent="0.2">
      <c r="I53" s="41"/>
      <c r="K53" s="38"/>
      <c r="M53" s="118"/>
      <c r="O53" s="115"/>
    </row>
    <row r="54" spans="2:15" x14ac:dyDescent="0.2">
      <c r="B54" s="23" t="s">
        <v>73</v>
      </c>
      <c r="I54" s="41"/>
      <c r="K54" s="38"/>
      <c r="M54" s="118"/>
      <c r="O54" s="115"/>
    </row>
    <row r="55" spans="2:15" x14ac:dyDescent="0.2">
      <c r="I55" s="41"/>
      <c r="K55" s="38"/>
      <c r="M55" s="118"/>
      <c r="O55" s="115"/>
    </row>
    <row r="56" spans="2:15" x14ac:dyDescent="0.2">
      <c r="B56" s="23" t="s">
        <v>67</v>
      </c>
      <c r="I56" s="41"/>
      <c r="K56" s="38"/>
      <c r="M56" s="118"/>
      <c r="O56" s="115"/>
    </row>
    <row r="57" spans="2:15" x14ac:dyDescent="0.2">
      <c r="B57" s="2" t="s">
        <v>74</v>
      </c>
      <c r="G57" s="2" t="s">
        <v>93</v>
      </c>
      <c r="I57" s="39">
        <v>106.66666666666667</v>
      </c>
      <c r="K57" s="38" t="s">
        <v>96</v>
      </c>
      <c r="M57" s="116">
        <v>239.51999999999998</v>
      </c>
      <c r="O57" s="115">
        <f>'Controles ACM'!$I$64</f>
        <v>2.4975386658633747E-2</v>
      </c>
    </row>
    <row r="58" spans="2:15" x14ac:dyDescent="0.2">
      <c r="B58" s="2" t="s">
        <v>75</v>
      </c>
      <c r="G58" s="2" t="s">
        <v>93</v>
      </c>
      <c r="I58" s="43">
        <v>197.66666666666666</v>
      </c>
      <c r="K58" s="38" t="s">
        <v>96</v>
      </c>
      <c r="M58" s="116">
        <v>239.51999999999998</v>
      </c>
      <c r="O58" s="115">
        <f>'Controles ACM'!$I$64</f>
        <v>2.4975386658633747E-2</v>
      </c>
    </row>
    <row r="59" spans="2:15" x14ac:dyDescent="0.2">
      <c r="B59" s="2" t="s">
        <v>76</v>
      </c>
      <c r="G59" s="2" t="s">
        <v>93</v>
      </c>
      <c r="I59" s="43">
        <v>188</v>
      </c>
      <c r="K59" s="38" t="s">
        <v>96</v>
      </c>
      <c r="M59" s="116">
        <v>239.51999999999998</v>
      </c>
      <c r="O59" s="115">
        <f>'Controles ACM'!$I$64</f>
        <v>2.4975386658633747E-2</v>
      </c>
    </row>
    <row r="60" spans="2:15" x14ac:dyDescent="0.2">
      <c r="B60" s="2" t="s">
        <v>77</v>
      </c>
      <c r="G60" s="2" t="s">
        <v>93</v>
      </c>
      <c r="I60" s="43">
        <v>297.55361457113855</v>
      </c>
      <c r="K60" s="38" t="s">
        <v>96</v>
      </c>
      <c r="M60" s="116">
        <v>239.51999999999998</v>
      </c>
      <c r="O60" s="115">
        <f>'Controles ACM'!$I$64</f>
        <v>2.4975386658633747E-2</v>
      </c>
    </row>
    <row r="61" spans="2:15" x14ac:dyDescent="0.2">
      <c r="B61" s="2" t="s">
        <v>78</v>
      </c>
      <c r="G61" s="2" t="s">
        <v>93</v>
      </c>
      <c r="I61" s="43">
        <v>391.66566270920958</v>
      </c>
      <c r="K61" s="38" t="s">
        <v>96</v>
      </c>
      <c r="M61" s="116">
        <v>239.51999999999998</v>
      </c>
      <c r="O61" s="115">
        <f>'Controles ACM'!$I$64</f>
        <v>2.4975386658633747E-2</v>
      </c>
    </row>
    <row r="62" spans="2:15" x14ac:dyDescent="0.2">
      <c r="B62" s="2" t="s">
        <v>79</v>
      </c>
      <c r="G62" s="2" t="s">
        <v>93</v>
      </c>
      <c r="I62" s="43">
        <v>1.6666666666666667</v>
      </c>
      <c r="K62" s="38" t="s">
        <v>96</v>
      </c>
      <c r="M62" s="116">
        <v>239.51999999999998</v>
      </c>
      <c r="O62" s="115">
        <f>'Controles ACM'!$I$64</f>
        <v>2.4975386658633747E-2</v>
      </c>
    </row>
    <row r="63" spans="2:15" x14ac:dyDescent="0.2">
      <c r="B63" s="2" t="s">
        <v>80</v>
      </c>
      <c r="G63" s="2" t="s">
        <v>93</v>
      </c>
      <c r="I63" s="43">
        <v>0</v>
      </c>
      <c r="K63" s="38" t="s">
        <v>96</v>
      </c>
      <c r="M63" s="116">
        <v>239.51999999999998</v>
      </c>
      <c r="O63" s="115">
        <f>'Controles ACM'!$I$64</f>
        <v>2.4975386658633747E-2</v>
      </c>
    </row>
    <row r="64" spans="2:15" x14ac:dyDescent="0.2">
      <c r="B64" s="2" t="s">
        <v>81</v>
      </c>
      <c r="G64" s="2" t="s">
        <v>93</v>
      </c>
      <c r="I64" s="43">
        <v>213.33333333333334</v>
      </c>
      <c r="K64" s="38" t="s">
        <v>96</v>
      </c>
      <c r="M64" s="116">
        <v>239.51999999999998</v>
      </c>
      <c r="O64" s="115">
        <f>'Controles ACM'!$I$64</f>
        <v>2.4975386658633747E-2</v>
      </c>
    </row>
    <row r="65" spans="2:15" x14ac:dyDescent="0.2">
      <c r="B65" s="2" t="s">
        <v>82</v>
      </c>
      <c r="G65" s="2" t="s">
        <v>93</v>
      </c>
      <c r="I65" s="43">
        <v>0</v>
      </c>
      <c r="K65" s="38" t="s">
        <v>96</v>
      </c>
      <c r="M65" s="116">
        <v>239.51999999999998</v>
      </c>
      <c r="O65" s="115">
        <f>'Controles ACM'!$I$64</f>
        <v>2.4975386658633747E-2</v>
      </c>
    </row>
    <row r="66" spans="2:15" x14ac:dyDescent="0.2">
      <c r="B66" s="2" t="s">
        <v>83</v>
      </c>
      <c r="G66" s="2" t="s">
        <v>93</v>
      </c>
      <c r="I66" s="40">
        <v>8.3333333333333339</v>
      </c>
      <c r="K66" s="38" t="s">
        <v>96</v>
      </c>
      <c r="M66" s="116">
        <v>239.51999999999998</v>
      </c>
      <c r="O66" s="115">
        <f>'Controles ACM'!$I$64</f>
        <v>2.4975386658633747E-2</v>
      </c>
    </row>
    <row r="67" spans="2:15" x14ac:dyDescent="0.2">
      <c r="I67" s="41"/>
      <c r="K67" s="38"/>
      <c r="M67" s="118"/>
      <c r="O67" s="115"/>
    </row>
    <row r="68" spans="2:15" x14ac:dyDescent="0.2">
      <c r="B68" s="23" t="s">
        <v>72</v>
      </c>
      <c r="I68" s="41"/>
      <c r="K68" s="38"/>
      <c r="M68" s="118"/>
      <c r="O68" s="115"/>
    </row>
    <row r="69" spans="2:15" x14ac:dyDescent="0.2">
      <c r="B69" s="2" t="s">
        <v>74</v>
      </c>
      <c r="G69" s="2" t="s">
        <v>93</v>
      </c>
      <c r="I69" s="39">
        <v>1</v>
      </c>
      <c r="K69" s="38" t="s">
        <v>96</v>
      </c>
      <c r="M69" s="116">
        <v>239.51999999999998</v>
      </c>
      <c r="O69" s="115">
        <f>'Controles ACM'!$I$64</f>
        <v>2.4975386658633747E-2</v>
      </c>
    </row>
    <row r="70" spans="2:15" x14ac:dyDescent="0.2">
      <c r="B70" s="2" t="s">
        <v>75</v>
      </c>
      <c r="G70" s="2" t="s">
        <v>93</v>
      </c>
      <c r="I70" s="43">
        <v>2</v>
      </c>
      <c r="K70" s="38" t="s">
        <v>96</v>
      </c>
      <c r="M70" s="116">
        <v>239.51999999999998</v>
      </c>
      <c r="O70" s="115">
        <f>'Controles ACM'!$I$64</f>
        <v>2.4975386658633747E-2</v>
      </c>
    </row>
    <row r="71" spans="2:15" x14ac:dyDescent="0.2">
      <c r="B71" s="2" t="s">
        <v>76</v>
      </c>
      <c r="G71" s="2" t="s">
        <v>93</v>
      </c>
      <c r="I71" s="43">
        <v>17.860612554692427</v>
      </c>
      <c r="K71" s="38" t="s">
        <v>96</v>
      </c>
      <c r="M71" s="116">
        <v>239.51999999999998</v>
      </c>
      <c r="O71" s="115">
        <f>'Controles ACM'!$I$64</f>
        <v>2.4975386658633747E-2</v>
      </c>
    </row>
    <row r="72" spans="2:15" x14ac:dyDescent="0.2">
      <c r="B72" s="2" t="s">
        <v>77</v>
      </c>
      <c r="G72" s="2" t="s">
        <v>93</v>
      </c>
      <c r="I72" s="43">
        <v>30.666666666666668</v>
      </c>
      <c r="K72" s="38" t="s">
        <v>96</v>
      </c>
      <c r="M72" s="116">
        <v>239.51999999999998</v>
      </c>
      <c r="O72" s="115">
        <f>'Controles ACM'!$I$64</f>
        <v>2.4975386658633747E-2</v>
      </c>
    </row>
    <row r="73" spans="2:15" x14ac:dyDescent="0.2">
      <c r="B73" s="2" t="s">
        <v>78</v>
      </c>
      <c r="G73" s="2" t="s">
        <v>93</v>
      </c>
      <c r="I73" s="43">
        <v>35</v>
      </c>
      <c r="K73" s="38" t="s">
        <v>96</v>
      </c>
      <c r="M73" s="116">
        <v>239.51999999999998</v>
      </c>
      <c r="O73" s="115">
        <f>'Controles ACM'!$I$64</f>
        <v>2.4975386658633747E-2</v>
      </c>
    </row>
    <row r="74" spans="2:15" x14ac:dyDescent="0.2">
      <c r="B74" s="2" t="s">
        <v>79</v>
      </c>
      <c r="G74" s="2" t="s">
        <v>93</v>
      </c>
      <c r="I74" s="43">
        <v>1</v>
      </c>
      <c r="K74" s="38" t="s">
        <v>96</v>
      </c>
      <c r="M74" s="116">
        <v>239.51999999999998</v>
      </c>
      <c r="O74" s="115">
        <f>'Controles ACM'!$I$64</f>
        <v>2.4975386658633747E-2</v>
      </c>
    </row>
    <row r="75" spans="2:15" x14ac:dyDescent="0.2">
      <c r="B75" s="2" t="s">
        <v>80</v>
      </c>
      <c r="G75" s="2" t="s">
        <v>93</v>
      </c>
      <c r="I75" s="43">
        <v>0</v>
      </c>
      <c r="K75" s="38" t="s">
        <v>96</v>
      </c>
      <c r="M75" s="116">
        <v>239.51999999999998</v>
      </c>
      <c r="O75" s="115">
        <f>'Controles ACM'!$I$64</f>
        <v>2.4975386658633747E-2</v>
      </c>
    </row>
    <row r="76" spans="2:15" x14ac:dyDescent="0.2">
      <c r="B76" s="2" t="s">
        <v>81</v>
      </c>
      <c r="G76" s="2" t="s">
        <v>93</v>
      </c>
      <c r="I76" s="43">
        <v>32.333333333333336</v>
      </c>
      <c r="K76" s="38" t="s">
        <v>96</v>
      </c>
      <c r="M76" s="116">
        <v>239.51999999999998</v>
      </c>
      <c r="O76" s="115">
        <f>'Controles ACM'!$I$64</f>
        <v>2.4975386658633747E-2</v>
      </c>
    </row>
    <row r="77" spans="2:15" x14ac:dyDescent="0.2">
      <c r="B77" s="2" t="s">
        <v>82</v>
      </c>
      <c r="G77" s="2" t="s">
        <v>93</v>
      </c>
      <c r="I77" s="43">
        <v>0</v>
      </c>
      <c r="K77" s="38" t="s">
        <v>96</v>
      </c>
      <c r="M77" s="116">
        <v>239.51999999999998</v>
      </c>
      <c r="O77" s="115">
        <f>'Controles ACM'!$I$64</f>
        <v>2.4975386658633747E-2</v>
      </c>
    </row>
    <row r="78" spans="2:15" x14ac:dyDescent="0.2">
      <c r="B78" s="2" t="s">
        <v>83</v>
      </c>
      <c r="G78" s="2" t="s">
        <v>93</v>
      </c>
      <c r="I78" s="40">
        <v>70</v>
      </c>
      <c r="K78" s="38" t="s">
        <v>96</v>
      </c>
      <c r="M78" s="116">
        <v>239.51999999999998</v>
      </c>
      <c r="O78" s="115">
        <f>'Controles ACM'!$I$64</f>
        <v>2.4975386658633747E-2</v>
      </c>
    </row>
    <row r="79" spans="2:15" x14ac:dyDescent="0.2">
      <c r="I79" s="41"/>
      <c r="K79" s="38"/>
      <c r="M79" s="118"/>
      <c r="O79" s="115"/>
    </row>
    <row r="80" spans="2:15" x14ac:dyDescent="0.2">
      <c r="I80" s="41"/>
      <c r="K80" s="38"/>
      <c r="M80" s="118"/>
      <c r="O80" s="115"/>
    </row>
    <row r="81" spans="2:15" x14ac:dyDescent="0.2">
      <c r="I81" s="41"/>
      <c r="K81" s="38"/>
      <c r="M81" s="118"/>
      <c r="O81" s="115"/>
    </row>
    <row r="82" spans="2:15" x14ac:dyDescent="0.2">
      <c r="I82" s="41"/>
      <c r="K82" s="38"/>
      <c r="M82" s="118"/>
      <c r="O82" s="115"/>
    </row>
    <row r="83" spans="2:15" x14ac:dyDescent="0.2">
      <c r="I83" s="41"/>
      <c r="K83" s="38"/>
      <c r="M83" s="118"/>
      <c r="O83" s="115"/>
    </row>
    <row r="84" spans="2:15" x14ac:dyDescent="0.2">
      <c r="B84" s="23" t="s">
        <v>84</v>
      </c>
      <c r="I84" s="41"/>
      <c r="K84" s="38"/>
      <c r="M84" s="118"/>
      <c r="O84" s="115"/>
    </row>
    <row r="85" spans="2:15" x14ac:dyDescent="0.2">
      <c r="I85" s="41"/>
      <c r="K85" s="38"/>
      <c r="M85" s="118"/>
      <c r="O85" s="115"/>
    </row>
    <row r="86" spans="2:15" x14ac:dyDescent="0.2">
      <c r="B86" s="23" t="s">
        <v>67</v>
      </c>
      <c r="I86" s="41"/>
      <c r="K86" s="38"/>
      <c r="M86" s="118"/>
      <c r="O86" s="115"/>
    </row>
    <row r="87" spans="2:15" x14ac:dyDescent="0.2">
      <c r="B87" s="2" t="s">
        <v>68</v>
      </c>
      <c r="G87" s="2" t="s">
        <v>93</v>
      </c>
      <c r="I87" s="39">
        <v>485.59752072072069</v>
      </c>
      <c r="K87" s="38" t="s">
        <v>96</v>
      </c>
      <c r="M87" s="35">
        <v>1004.3499999999999</v>
      </c>
      <c r="O87" s="115">
        <f>'Controles ACM'!$I$65</f>
        <v>1.7867321285857996E-2</v>
      </c>
    </row>
    <row r="88" spans="2:15" x14ac:dyDescent="0.2">
      <c r="B88" s="2" t="s">
        <v>69</v>
      </c>
      <c r="G88" s="2" t="s">
        <v>93</v>
      </c>
      <c r="I88" s="43">
        <v>3.3333333333333335</v>
      </c>
      <c r="K88" s="38" t="s">
        <v>96</v>
      </c>
      <c r="M88" s="35">
        <v>2586.35</v>
      </c>
      <c r="O88" s="115">
        <f>'Controles ACM'!$I$65</f>
        <v>1.7867321285857996E-2</v>
      </c>
    </row>
    <row r="89" spans="2:15" x14ac:dyDescent="0.2">
      <c r="B89" s="2" t="s">
        <v>70</v>
      </c>
      <c r="G89" s="2" t="s">
        <v>93</v>
      </c>
      <c r="I89" s="43">
        <v>4.333333333333333</v>
      </c>
      <c r="K89" s="38" t="s">
        <v>96</v>
      </c>
      <c r="M89" s="35">
        <v>3601.3500000000004</v>
      </c>
      <c r="O89" s="115">
        <f>'Controles ACM'!$I$65</f>
        <v>1.7867321285857996E-2</v>
      </c>
    </row>
    <row r="90" spans="2:15" x14ac:dyDescent="0.2">
      <c r="B90" s="2" t="s">
        <v>71</v>
      </c>
      <c r="G90" s="2" t="s">
        <v>93</v>
      </c>
      <c r="I90" s="40">
        <v>0.33333333333333331</v>
      </c>
      <c r="K90" s="38" t="s">
        <v>96</v>
      </c>
      <c r="M90" s="35">
        <v>3724.55</v>
      </c>
      <c r="O90" s="115">
        <f>'Controles ACM'!$I$65</f>
        <v>1.7867321285857996E-2</v>
      </c>
    </row>
    <row r="91" spans="2:15" x14ac:dyDescent="0.2">
      <c r="I91" s="41"/>
      <c r="K91" s="38"/>
      <c r="M91" s="41"/>
      <c r="O91" s="115"/>
    </row>
    <row r="92" spans="2:15" x14ac:dyDescent="0.2">
      <c r="B92" s="23" t="s">
        <v>72</v>
      </c>
      <c r="I92" s="41"/>
      <c r="K92" s="38"/>
      <c r="M92" s="41"/>
      <c r="O92" s="115"/>
    </row>
    <row r="93" spans="2:15" x14ac:dyDescent="0.2">
      <c r="B93" s="2" t="s">
        <v>68</v>
      </c>
      <c r="G93" s="2" t="s">
        <v>93</v>
      </c>
      <c r="I93" s="39">
        <v>0</v>
      </c>
      <c r="K93" s="38" t="s">
        <v>96</v>
      </c>
      <c r="M93" s="35">
        <v>0</v>
      </c>
      <c r="O93" s="115">
        <f>'Controles ACM'!$I$65</f>
        <v>1.7867321285857996E-2</v>
      </c>
    </row>
    <row r="94" spans="2:15" x14ac:dyDescent="0.2">
      <c r="B94" s="2" t="s">
        <v>69</v>
      </c>
      <c r="G94" s="2" t="s">
        <v>93</v>
      </c>
      <c r="I94" s="43">
        <v>0</v>
      </c>
      <c r="K94" s="38" t="s">
        <v>96</v>
      </c>
      <c r="M94" s="35">
        <v>0</v>
      </c>
      <c r="O94" s="115">
        <f>'Controles ACM'!$I$65</f>
        <v>1.7867321285857996E-2</v>
      </c>
    </row>
    <row r="95" spans="2:15" x14ac:dyDescent="0.2">
      <c r="B95" s="2" t="s">
        <v>70</v>
      </c>
      <c r="G95" s="2" t="s">
        <v>93</v>
      </c>
      <c r="I95" s="43">
        <v>0</v>
      </c>
      <c r="K95" s="38" t="s">
        <v>96</v>
      </c>
      <c r="M95" s="35">
        <v>0</v>
      </c>
      <c r="O95" s="115">
        <f>'Controles ACM'!$I$65</f>
        <v>1.7867321285857996E-2</v>
      </c>
    </row>
    <row r="96" spans="2:15" x14ac:dyDescent="0.2">
      <c r="B96" s="2" t="s">
        <v>71</v>
      </c>
      <c r="G96" s="2" t="s">
        <v>93</v>
      </c>
      <c r="I96" s="40">
        <v>0</v>
      </c>
      <c r="K96" s="38" t="s">
        <v>96</v>
      </c>
      <c r="M96" s="35">
        <v>0</v>
      </c>
      <c r="O96" s="115">
        <f>'Controles ACM'!$I$65</f>
        <v>1.7867321285857996E-2</v>
      </c>
    </row>
    <row r="97" spans="2:15" x14ac:dyDescent="0.2">
      <c r="I97" s="41"/>
      <c r="K97" s="38"/>
      <c r="M97" s="41"/>
      <c r="O97" s="115"/>
    </row>
    <row r="98" spans="2:15" x14ac:dyDescent="0.2">
      <c r="I98" s="41"/>
      <c r="K98" s="38"/>
      <c r="M98" s="41"/>
      <c r="O98" s="115"/>
    </row>
    <row r="99" spans="2:15" x14ac:dyDescent="0.2">
      <c r="I99" s="41"/>
      <c r="K99" s="38"/>
      <c r="M99" s="41"/>
      <c r="O99" s="115"/>
    </row>
    <row r="100" spans="2:15" x14ac:dyDescent="0.2">
      <c r="B100" s="23" t="s">
        <v>85</v>
      </c>
      <c r="I100" s="41"/>
      <c r="K100" s="38"/>
      <c r="M100" s="41"/>
      <c r="O100" s="115"/>
    </row>
    <row r="101" spans="2:15" x14ac:dyDescent="0.2">
      <c r="I101" s="41"/>
      <c r="K101" s="38"/>
      <c r="M101" s="41"/>
      <c r="O101" s="115"/>
    </row>
    <row r="102" spans="2:15" x14ac:dyDescent="0.2">
      <c r="B102" s="23" t="s">
        <v>67</v>
      </c>
      <c r="I102" s="41"/>
      <c r="K102" s="38"/>
      <c r="M102" s="41"/>
      <c r="O102" s="115"/>
    </row>
    <row r="103" spans="2:15" x14ac:dyDescent="0.2">
      <c r="B103" s="2" t="s">
        <v>68</v>
      </c>
      <c r="G103" s="2" t="s">
        <v>93</v>
      </c>
      <c r="I103" s="39">
        <v>221</v>
      </c>
      <c r="K103" s="38" t="s">
        <v>97</v>
      </c>
      <c r="M103" s="35">
        <v>60.879999999999995</v>
      </c>
      <c r="O103" s="115">
        <f>'Controles ACM'!$I$65</f>
        <v>1.7867321285857996E-2</v>
      </c>
    </row>
    <row r="104" spans="2:15" x14ac:dyDescent="0.2">
      <c r="B104" s="2" t="s">
        <v>69</v>
      </c>
      <c r="G104" s="2" t="s">
        <v>93</v>
      </c>
      <c r="I104" s="43">
        <v>16.666666666666668</v>
      </c>
      <c r="K104" s="38" t="s">
        <v>97</v>
      </c>
      <c r="M104" s="35">
        <v>49.870000000000005</v>
      </c>
      <c r="O104" s="115">
        <f>'Controles ACM'!$I$65</f>
        <v>1.7867321285857996E-2</v>
      </c>
    </row>
    <row r="105" spans="2:15" x14ac:dyDescent="0.2">
      <c r="B105" s="2" t="s">
        <v>70</v>
      </c>
      <c r="G105" s="2" t="s">
        <v>93</v>
      </c>
      <c r="I105" s="43">
        <v>61</v>
      </c>
      <c r="K105" s="38" t="s">
        <v>97</v>
      </c>
      <c r="M105" s="35">
        <v>49.870000000000005</v>
      </c>
      <c r="O105" s="115">
        <f>'Controles ACM'!$I$65</f>
        <v>1.7867321285857996E-2</v>
      </c>
    </row>
    <row r="106" spans="2:15" x14ac:dyDescent="0.2">
      <c r="B106" s="2" t="s">
        <v>71</v>
      </c>
      <c r="G106" s="2" t="s">
        <v>93</v>
      </c>
      <c r="I106" s="40">
        <v>0</v>
      </c>
      <c r="K106" s="38" t="s">
        <v>97</v>
      </c>
      <c r="M106" s="35">
        <v>49.910000000000004</v>
      </c>
      <c r="O106" s="115">
        <f>'Controles ACM'!$I$65</f>
        <v>1.7867321285857996E-2</v>
      </c>
    </row>
    <row r="107" spans="2:15" x14ac:dyDescent="0.2">
      <c r="I107" s="41"/>
      <c r="K107" s="38"/>
      <c r="M107" s="41"/>
      <c r="O107" s="115"/>
    </row>
    <row r="108" spans="2:15" x14ac:dyDescent="0.2">
      <c r="B108" s="23" t="s">
        <v>72</v>
      </c>
      <c r="I108" s="41"/>
      <c r="K108" s="38"/>
      <c r="M108" s="41"/>
      <c r="O108" s="115"/>
    </row>
    <row r="109" spans="2:15" x14ac:dyDescent="0.2">
      <c r="B109" s="2" t="s">
        <v>68</v>
      </c>
      <c r="G109" s="2" t="s">
        <v>93</v>
      </c>
      <c r="I109" s="39">
        <v>0</v>
      </c>
      <c r="K109" s="38" t="s">
        <v>97</v>
      </c>
      <c r="M109" s="35">
        <v>0</v>
      </c>
      <c r="O109" s="115">
        <f>'Controles ACM'!$I$65</f>
        <v>1.7867321285857996E-2</v>
      </c>
    </row>
    <row r="110" spans="2:15" x14ac:dyDescent="0.2">
      <c r="B110" s="2" t="s">
        <v>69</v>
      </c>
      <c r="G110" s="2" t="s">
        <v>93</v>
      </c>
      <c r="I110" s="43">
        <v>0</v>
      </c>
      <c r="K110" s="38" t="s">
        <v>97</v>
      </c>
      <c r="M110" s="35">
        <v>0</v>
      </c>
      <c r="O110" s="115">
        <f>'Controles ACM'!$I$65</f>
        <v>1.7867321285857996E-2</v>
      </c>
    </row>
    <row r="111" spans="2:15" x14ac:dyDescent="0.2">
      <c r="B111" s="2" t="s">
        <v>70</v>
      </c>
      <c r="G111" s="2" t="s">
        <v>93</v>
      </c>
      <c r="I111" s="43">
        <v>0</v>
      </c>
      <c r="K111" s="38" t="s">
        <v>97</v>
      </c>
      <c r="M111" s="35">
        <v>0</v>
      </c>
      <c r="O111" s="115">
        <f>'Controles ACM'!$I$65</f>
        <v>1.7867321285857996E-2</v>
      </c>
    </row>
    <row r="112" spans="2:15" x14ac:dyDescent="0.2">
      <c r="B112" s="2" t="s">
        <v>71</v>
      </c>
      <c r="G112" s="2" t="s">
        <v>93</v>
      </c>
      <c r="I112" s="40">
        <v>0</v>
      </c>
      <c r="K112" s="38" t="s">
        <v>97</v>
      </c>
      <c r="M112" s="35">
        <v>0</v>
      </c>
      <c r="O112" s="115">
        <f>'Controles ACM'!$I$65</f>
        <v>1.7867321285857996E-2</v>
      </c>
    </row>
    <row r="113" spans="2:15" x14ac:dyDescent="0.2">
      <c r="I113" s="41"/>
      <c r="K113" s="38"/>
      <c r="M113" s="41"/>
      <c r="O113" s="115"/>
    </row>
    <row r="114" spans="2:15" x14ac:dyDescent="0.2">
      <c r="I114" s="41"/>
      <c r="K114" s="38"/>
      <c r="M114" s="41"/>
      <c r="O114" s="115"/>
    </row>
    <row r="115" spans="2:15" x14ac:dyDescent="0.2">
      <c r="I115" s="41"/>
      <c r="K115" s="38"/>
      <c r="M115" s="41"/>
      <c r="O115" s="115"/>
    </row>
    <row r="116" spans="2:15" x14ac:dyDescent="0.2">
      <c r="B116" s="23" t="s">
        <v>86</v>
      </c>
      <c r="I116" s="41"/>
      <c r="K116" s="38"/>
      <c r="M116" s="41"/>
      <c r="O116" s="115"/>
    </row>
    <row r="117" spans="2:15" x14ac:dyDescent="0.2">
      <c r="I117" s="41"/>
      <c r="K117" s="38"/>
      <c r="M117" s="41"/>
      <c r="O117" s="115"/>
    </row>
    <row r="118" spans="2:15" x14ac:dyDescent="0.2">
      <c r="B118" s="23" t="s">
        <v>67</v>
      </c>
      <c r="I118" s="41"/>
      <c r="K118" s="38"/>
      <c r="M118" s="41"/>
      <c r="O118" s="115"/>
    </row>
    <row r="119" spans="2:15" x14ac:dyDescent="0.2">
      <c r="B119" s="2" t="s">
        <v>74</v>
      </c>
      <c r="G119" s="2" t="s">
        <v>93</v>
      </c>
      <c r="I119" s="39">
        <v>0.66666666666666663</v>
      </c>
      <c r="K119" s="38" t="s">
        <v>96</v>
      </c>
      <c r="M119" s="35">
        <v>3931</v>
      </c>
      <c r="O119" s="115">
        <f>'Controles ACM'!$I$65</f>
        <v>1.7867321285857996E-2</v>
      </c>
    </row>
    <row r="120" spans="2:15" x14ac:dyDescent="0.2">
      <c r="B120" s="2" t="s">
        <v>75</v>
      </c>
      <c r="G120" s="2" t="s">
        <v>93</v>
      </c>
      <c r="I120" s="43">
        <v>1.3333333333333333</v>
      </c>
      <c r="K120" s="38" t="s">
        <v>96</v>
      </c>
      <c r="M120" s="35">
        <v>3931</v>
      </c>
      <c r="O120" s="115">
        <f>'Controles ACM'!$I$65</f>
        <v>1.7867321285857996E-2</v>
      </c>
    </row>
    <row r="121" spans="2:15" x14ac:dyDescent="0.2">
      <c r="B121" s="2" t="s">
        <v>76</v>
      </c>
      <c r="G121" s="2" t="s">
        <v>93</v>
      </c>
      <c r="I121" s="43">
        <v>1</v>
      </c>
      <c r="K121" s="38" t="s">
        <v>96</v>
      </c>
      <c r="M121" s="35">
        <v>4826</v>
      </c>
      <c r="O121" s="115">
        <f>'Controles ACM'!$I$65</f>
        <v>1.7867321285857996E-2</v>
      </c>
    </row>
    <row r="122" spans="2:15" x14ac:dyDescent="0.2">
      <c r="B122" s="2" t="s">
        <v>77</v>
      </c>
      <c r="G122" s="2" t="s">
        <v>93</v>
      </c>
      <c r="I122" s="43">
        <v>0</v>
      </c>
      <c r="K122" s="38" t="s">
        <v>96</v>
      </c>
      <c r="M122" s="35">
        <v>4826</v>
      </c>
      <c r="O122" s="115">
        <f>'Controles ACM'!$I$65</f>
        <v>1.7867321285857996E-2</v>
      </c>
    </row>
    <row r="123" spans="2:15" x14ac:dyDescent="0.2">
      <c r="B123" s="2" t="s">
        <v>78</v>
      </c>
      <c r="G123" s="2" t="s">
        <v>93</v>
      </c>
      <c r="I123" s="43">
        <v>0</v>
      </c>
      <c r="K123" s="38" t="s">
        <v>96</v>
      </c>
      <c r="M123" s="35">
        <v>4826</v>
      </c>
      <c r="O123" s="115">
        <f>'Controles ACM'!$I$65</f>
        <v>1.7867321285857996E-2</v>
      </c>
    </row>
    <row r="124" spans="2:15" x14ac:dyDescent="0.2">
      <c r="B124" s="2" t="s">
        <v>79</v>
      </c>
      <c r="G124" s="2" t="s">
        <v>93</v>
      </c>
      <c r="I124" s="43">
        <v>0.33333333333333331</v>
      </c>
      <c r="K124" s="38" t="s">
        <v>96</v>
      </c>
      <c r="M124" s="35">
        <v>4826</v>
      </c>
      <c r="O124" s="115">
        <f>'Controles ACM'!$I$65</f>
        <v>1.7867321285857996E-2</v>
      </c>
    </row>
    <row r="125" spans="2:15" x14ac:dyDescent="0.2">
      <c r="B125" s="2" t="s">
        <v>80</v>
      </c>
      <c r="G125" s="2" t="s">
        <v>93</v>
      </c>
      <c r="I125" s="43">
        <v>0</v>
      </c>
      <c r="K125" s="38" t="s">
        <v>96</v>
      </c>
      <c r="M125" s="35">
        <v>4826</v>
      </c>
      <c r="O125" s="115">
        <f>'Controles ACM'!$I$65</f>
        <v>1.7867321285857996E-2</v>
      </c>
    </row>
    <row r="126" spans="2:15" x14ac:dyDescent="0.2">
      <c r="B126" s="2" t="s">
        <v>81</v>
      </c>
      <c r="G126" s="2" t="s">
        <v>93</v>
      </c>
      <c r="I126" s="43">
        <v>0</v>
      </c>
      <c r="K126" s="38" t="s">
        <v>96</v>
      </c>
      <c r="M126" s="35">
        <v>4826</v>
      </c>
      <c r="O126" s="115">
        <f>'Controles ACM'!$I$65</f>
        <v>1.7867321285857996E-2</v>
      </c>
    </row>
    <row r="127" spans="2:15" x14ac:dyDescent="0.2">
      <c r="B127" s="2" t="s">
        <v>82</v>
      </c>
      <c r="G127" s="2" t="s">
        <v>93</v>
      </c>
      <c r="I127" s="43">
        <v>0</v>
      </c>
      <c r="K127" s="38" t="s">
        <v>96</v>
      </c>
      <c r="M127" s="35">
        <v>4826</v>
      </c>
      <c r="O127" s="115">
        <f>'Controles ACM'!$I$65</f>
        <v>1.7867321285857996E-2</v>
      </c>
    </row>
    <row r="128" spans="2:15" x14ac:dyDescent="0.2">
      <c r="B128" s="2" t="s">
        <v>83</v>
      </c>
      <c r="G128" s="2" t="s">
        <v>93</v>
      </c>
      <c r="I128" s="40">
        <v>0</v>
      </c>
      <c r="K128" s="38" t="s">
        <v>96</v>
      </c>
      <c r="M128" s="35">
        <v>4826</v>
      </c>
      <c r="O128" s="115">
        <f>'Controles ACM'!$I$65</f>
        <v>1.7867321285857996E-2</v>
      </c>
    </row>
    <row r="129" spans="2:15" x14ac:dyDescent="0.2">
      <c r="I129" s="41"/>
      <c r="K129" s="38"/>
      <c r="M129" s="41"/>
      <c r="O129" s="115"/>
    </row>
    <row r="130" spans="2:15" x14ac:dyDescent="0.2">
      <c r="B130" s="23" t="s">
        <v>72</v>
      </c>
      <c r="I130" s="41"/>
      <c r="K130" s="38"/>
      <c r="M130" s="41"/>
      <c r="O130" s="115"/>
    </row>
    <row r="131" spans="2:15" x14ac:dyDescent="0.2">
      <c r="B131" s="2" t="s">
        <v>74</v>
      </c>
      <c r="G131" s="2" t="s">
        <v>93</v>
      </c>
      <c r="I131" s="39">
        <v>0</v>
      </c>
      <c r="K131" s="38" t="s">
        <v>96</v>
      </c>
      <c r="M131" s="35">
        <v>4826</v>
      </c>
      <c r="O131" s="115">
        <f>'Controles ACM'!$I$65</f>
        <v>1.7867321285857996E-2</v>
      </c>
    </row>
    <row r="132" spans="2:15" x14ac:dyDescent="0.2">
      <c r="B132" s="2" t="s">
        <v>75</v>
      </c>
      <c r="G132" s="2" t="s">
        <v>93</v>
      </c>
      <c r="I132" s="43">
        <v>0</v>
      </c>
      <c r="K132" s="38" t="s">
        <v>96</v>
      </c>
      <c r="M132" s="35">
        <v>4826</v>
      </c>
      <c r="O132" s="115">
        <f>'Controles ACM'!$I$65</f>
        <v>1.7867321285857996E-2</v>
      </c>
    </row>
    <row r="133" spans="2:15" x14ac:dyDescent="0.2">
      <c r="B133" s="2" t="s">
        <v>76</v>
      </c>
      <c r="G133" s="2" t="s">
        <v>93</v>
      </c>
      <c r="I133" s="43">
        <v>0</v>
      </c>
      <c r="K133" s="38" t="s">
        <v>96</v>
      </c>
      <c r="M133" s="35">
        <v>4826</v>
      </c>
      <c r="O133" s="115">
        <f>'Controles ACM'!$I$65</f>
        <v>1.7867321285857996E-2</v>
      </c>
    </row>
    <row r="134" spans="2:15" x14ac:dyDescent="0.2">
      <c r="B134" s="2" t="s">
        <v>77</v>
      </c>
      <c r="G134" s="2" t="s">
        <v>93</v>
      </c>
      <c r="I134" s="43">
        <v>0</v>
      </c>
      <c r="K134" s="38" t="s">
        <v>96</v>
      </c>
      <c r="M134" s="35">
        <v>4826</v>
      </c>
      <c r="O134" s="115">
        <f>'Controles ACM'!$I$65</f>
        <v>1.7867321285857996E-2</v>
      </c>
    </row>
    <row r="135" spans="2:15" x14ac:dyDescent="0.2">
      <c r="B135" s="2" t="s">
        <v>78</v>
      </c>
      <c r="G135" s="2" t="s">
        <v>93</v>
      </c>
      <c r="I135" s="43">
        <v>0</v>
      </c>
      <c r="K135" s="38" t="s">
        <v>96</v>
      </c>
      <c r="M135" s="35">
        <v>4826</v>
      </c>
      <c r="O135" s="115">
        <f>'Controles ACM'!$I$65</f>
        <v>1.7867321285857996E-2</v>
      </c>
    </row>
    <row r="136" spans="2:15" x14ac:dyDescent="0.2">
      <c r="B136" s="2" t="s">
        <v>79</v>
      </c>
      <c r="G136" s="2" t="s">
        <v>93</v>
      </c>
      <c r="I136" s="43">
        <v>0</v>
      </c>
      <c r="K136" s="38" t="s">
        <v>96</v>
      </c>
      <c r="M136" s="35">
        <v>4826</v>
      </c>
      <c r="O136" s="115">
        <f>'Controles ACM'!$I$65</f>
        <v>1.7867321285857996E-2</v>
      </c>
    </row>
    <row r="137" spans="2:15" x14ac:dyDescent="0.2">
      <c r="B137" s="2" t="s">
        <v>80</v>
      </c>
      <c r="G137" s="2" t="s">
        <v>93</v>
      </c>
      <c r="I137" s="43">
        <v>0</v>
      </c>
      <c r="K137" s="38" t="s">
        <v>96</v>
      </c>
      <c r="M137" s="35">
        <v>4826</v>
      </c>
      <c r="O137" s="115">
        <f>'Controles ACM'!$I$65</f>
        <v>1.7867321285857996E-2</v>
      </c>
    </row>
    <row r="138" spans="2:15" x14ac:dyDescent="0.2">
      <c r="B138" s="2" t="s">
        <v>81</v>
      </c>
      <c r="G138" s="2" t="s">
        <v>93</v>
      </c>
      <c r="I138" s="43">
        <v>0</v>
      </c>
      <c r="K138" s="38" t="s">
        <v>96</v>
      </c>
      <c r="M138" s="35">
        <v>4826</v>
      </c>
      <c r="O138" s="115">
        <f>'Controles ACM'!$I$65</f>
        <v>1.7867321285857996E-2</v>
      </c>
    </row>
    <row r="139" spans="2:15" x14ac:dyDescent="0.2">
      <c r="B139" s="2" t="s">
        <v>82</v>
      </c>
      <c r="G139" s="2" t="s">
        <v>93</v>
      </c>
      <c r="I139" s="43">
        <v>0</v>
      </c>
      <c r="K139" s="38" t="s">
        <v>96</v>
      </c>
      <c r="M139" s="35">
        <v>4826</v>
      </c>
      <c r="O139" s="115">
        <f>'Controles ACM'!$I$65</f>
        <v>1.7867321285857996E-2</v>
      </c>
    </row>
    <row r="140" spans="2:15" x14ac:dyDescent="0.2">
      <c r="B140" s="2" t="s">
        <v>83</v>
      </c>
      <c r="G140" s="2" t="s">
        <v>93</v>
      </c>
      <c r="I140" s="40">
        <v>0</v>
      </c>
      <c r="K140" s="38" t="s">
        <v>96</v>
      </c>
      <c r="M140" s="35">
        <v>4826</v>
      </c>
      <c r="O140" s="115">
        <f>'Controles ACM'!$I$65</f>
        <v>1.7867321285857996E-2</v>
      </c>
    </row>
    <row r="141" spans="2:15" x14ac:dyDescent="0.2">
      <c r="O141" s="115"/>
    </row>
    <row r="142" spans="2:15" x14ac:dyDescent="0.2">
      <c r="O142" s="115"/>
    </row>
    <row r="143" spans="2:15" s="6" customFormat="1" x14ac:dyDescent="0.2">
      <c r="B143" s="6" t="s">
        <v>192</v>
      </c>
      <c r="O143" s="114"/>
    </row>
    <row r="144" spans="2:15" x14ac:dyDescent="0.2">
      <c r="O144" s="115"/>
    </row>
    <row r="145" spans="2:15" x14ac:dyDescent="0.2">
      <c r="B145" s="23" t="s">
        <v>87</v>
      </c>
      <c r="O145" s="115"/>
    </row>
    <row r="146" spans="2:15" x14ac:dyDescent="0.2">
      <c r="B146" s="2" t="s">
        <v>59</v>
      </c>
      <c r="G146" s="2" t="s">
        <v>93</v>
      </c>
      <c r="I146" s="39">
        <v>0</v>
      </c>
      <c r="K146" s="38" t="s">
        <v>94</v>
      </c>
      <c r="M146" s="35"/>
      <c r="O146" s="115">
        <f>'Controles ACM'!$I$72</f>
        <v>0</v>
      </c>
    </row>
    <row r="147" spans="2:15" x14ac:dyDescent="0.2">
      <c r="B147" s="2" t="s">
        <v>60</v>
      </c>
      <c r="G147" s="2" t="s">
        <v>93</v>
      </c>
      <c r="I147" s="40">
        <v>0</v>
      </c>
      <c r="K147" s="38" t="s">
        <v>95</v>
      </c>
      <c r="M147" s="35"/>
      <c r="O147" s="115">
        <f>'Controles ACM'!$I$72</f>
        <v>0</v>
      </c>
    </row>
    <row r="148" spans="2:15" x14ac:dyDescent="0.2">
      <c r="I148" s="41"/>
      <c r="K148" s="47"/>
      <c r="O148" s="115"/>
    </row>
    <row r="149" spans="2:15" x14ac:dyDescent="0.2">
      <c r="B149" s="23" t="s">
        <v>88</v>
      </c>
      <c r="I149" s="41"/>
      <c r="K149" s="47"/>
      <c r="O149" s="115"/>
    </row>
    <row r="150" spans="2:15" x14ac:dyDescent="0.2">
      <c r="B150" s="2" t="s">
        <v>89</v>
      </c>
      <c r="G150" s="2" t="s">
        <v>93</v>
      </c>
      <c r="I150" s="42">
        <v>0</v>
      </c>
      <c r="K150" s="38" t="s">
        <v>96</v>
      </c>
      <c r="M150" s="35"/>
      <c r="O150" s="115">
        <f>'Controles ACM'!$I$72</f>
        <v>0</v>
      </c>
    </row>
    <row r="151" spans="2:15" x14ac:dyDescent="0.2">
      <c r="I151" s="41"/>
      <c r="K151" s="47"/>
      <c r="O151" s="115"/>
    </row>
    <row r="152" spans="2:15" x14ac:dyDescent="0.2">
      <c r="B152" s="23" t="s">
        <v>90</v>
      </c>
      <c r="I152" s="41"/>
      <c r="K152" s="47"/>
      <c r="O152" s="115"/>
    </row>
    <row r="153" spans="2:15" x14ac:dyDescent="0.2">
      <c r="B153" s="2" t="s">
        <v>89</v>
      </c>
      <c r="G153" s="2" t="s">
        <v>93</v>
      </c>
      <c r="I153" s="42">
        <v>0</v>
      </c>
      <c r="K153" s="38" t="s">
        <v>94</v>
      </c>
      <c r="M153" s="35"/>
      <c r="O153" s="115">
        <f>'Controles ACM'!$I$72</f>
        <v>0</v>
      </c>
    </row>
    <row r="154" spans="2:15" x14ac:dyDescent="0.2">
      <c r="M154" s="46"/>
    </row>
    <row r="160" spans="2:15" x14ac:dyDescent="0.2">
      <c r="I160" s="67"/>
    </row>
  </sheetData>
  <conditionalFormatting sqref="D8:D9">
    <cfRule type="containsText" dxfId="9" priority="1" operator="containsText" text="niet">
      <formula>NOT(ISERROR(SEARCH("niet",D8)))</formula>
    </cfRule>
    <cfRule type="endsWith" dxfId="8" priority="2" operator="endsWith" text="Voldoet">
      <formula>RIGHT(D8,LEN("Voldoet"))="Voldoet"</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2:Q72"/>
  <sheetViews>
    <sheetView showGridLines="0" zoomScale="85" zoomScaleNormal="85" workbookViewId="0">
      <pane xSplit="5" ySplit="8" topLeftCell="F9" activePane="bottomRight" state="frozen"/>
      <selection activeCell="Q51" sqref="Q51"/>
      <selection pane="topRight" activeCell="Q51" sqref="Q51"/>
      <selection pane="bottomLeft" activeCell="Q51" sqref="Q51"/>
      <selection pane="bottomRight"/>
    </sheetView>
  </sheetViews>
  <sheetFormatPr defaultRowHeight="12.75" x14ac:dyDescent="0.2"/>
  <cols>
    <col min="1" max="1" width="4" style="2" customWidth="1"/>
    <col min="2" max="2" width="60.5703125" style="2" customWidth="1"/>
    <col min="3" max="5" width="4.5703125" style="2" customWidth="1"/>
    <col min="6" max="6" width="2.7109375" style="2" customWidth="1"/>
    <col min="7" max="7" width="13.28515625" style="2" bestFit="1" customWidth="1"/>
    <col min="8" max="8" width="2.7109375" style="2" customWidth="1"/>
    <col min="9" max="9" width="31.28515625" style="2" bestFit="1" customWidth="1"/>
    <col min="10" max="10" width="2.7109375" style="2" customWidth="1"/>
    <col min="11" max="11" width="15.42578125" style="2" bestFit="1" customWidth="1"/>
    <col min="12" max="12" width="2.7109375" style="2" customWidth="1"/>
    <col min="13" max="13" width="15.28515625" style="2" bestFit="1" customWidth="1"/>
    <col min="14" max="14" width="2.7109375" style="2" customWidth="1"/>
    <col min="15" max="15" width="12.5703125" style="2" customWidth="1"/>
    <col min="16" max="16" width="2.7109375" style="2" customWidth="1"/>
    <col min="17" max="17" width="12.5703125" style="2" customWidth="1"/>
    <col min="18" max="18" width="2.7109375" style="2" customWidth="1"/>
    <col min="19" max="19" width="17.140625" style="2" customWidth="1"/>
    <col min="20" max="20" width="2.7109375" style="2" customWidth="1"/>
    <col min="21" max="21" width="13.7109375" style="2" customWidth="1"/>
    <col min="22" max="22" width="2.7109375" style="2" customWidth="1"/>
    <col min="23" max="37" width="13.7109375" style="2" customWidth="1"/>
    <col min="38" max="16384" width="9.140625" style="2"/>
  </cols>
  <sheetData>
    <row r="2" spans="1:17" s="16" customFormat="1" ht="18" x14ac:dyDescent="0.2">
      <c r="B2" s="16" t="s">
        <v>56</v>
      </c>
    </row>
    <row r="4" spans="1:17" x14ac:dyDescent="0.2">
      <c r="B4" s="23" t="s">
        <v>30</v>
      </c>
      <c r="C4" s="1"/>
      <c r="D4" s="1"/>
    </row>
    <row r="5" spans="1:17" x14ac:dyDescent="0.2">
      <c r="B5" s="96" t="s">
        <v>218</v>
      </c>
      <c r="C5" s="3"/>
      <c r="D5" s="3"/>
      <c r="G5" s="17"/>
      <c r="K5" s="17"/>
    </row>
    <row r="7" spans="1:17" s="6" customFormat="1" x14ac:dyDescent="0.2">
      <c r="B7" s="6" t="s">
        <v>127</v>
      </c>
      <c r="G7" s="6" t="s">
        <v>28</v>
      </c>
      <c r="I7" s="6" t="s">
        <v>29</v>
      </c>
      <c r="K7" s="6" t="s">
        <v>203</v>
      </c>
      <c r="M7" s="6" t="s">
        <v>193</v>
      </c>
    </row>
    <row r="10" spans="1:17" x14ac:dyDescent="0.2">
      <c r="Q10" s="46"/>
    </row>
    <row r="11" spans="1:17" s="6" customFormat="1" x14ac:dyDescent="0.2">
      <c r="B11" s="6" t="s">
        <v>101</v>
      </c>
    </row>
    <row r="12" spans="1:17" x14ac:dyDescent="0.2">
      <c r="B12" s="23"/>
    </row>
    <row r="13" spans="1:17" x14ac:dyDescent="0.2">
      <c r="A13" s="59"/>
      <c r="B13" s="23" t="s">
        <v>128</v>
      </c>
      <c r="D13" s="49"/>
      <c r="G13" s="48" t="s">
        <v>129</v>
      </c>
      <c r="I13" s="50">
        <v>15907761.229704911</v>
      </c>
      <c r="K13" s="48"/>
      <c r="M13" s="2" t="s">
        <v>222</v>
      </c>
    </row>
    <row r="14" spans="1:17" x14ac:dyDescent="0.2">
      <c r="A14" s="59"/>
      <c r="D14" s="51"/>
      <c r="G14" s="51"/>
      <c r="I14" s="51"/>
      <c r="K14" s="51"/>
    </row>
    <row r="15" spans="1:17" x14ac:dyDescent="0.2">
      <c r="A15" s="59"/>
      <c r="B15" s="2" t="s">
        <v>130</v>
      </c>
      <c r="D15" s="53"/>
      <c r="G15" s="52" t="s">
        <v>129</v>
      </c>
      <c r="I15" s="45">
        <f>SUMPRODUCT(Tarievenvoorstel!I20:I21,Tarievenvoorstel!M20:M21)</f>
        <v>4143444.2958760513</v>
      </c>
      <c r="K15" s="52"/>
    </row>
    <row r="16" spans="1:17" x14ac:dyDescent="0.2">
      <c r="A16" s="59"/>
      <c r="B16" s="2" t="s">
        <v>131</v>
      </c>
      <c r="D16" s="53"/>
      <c r="G16" s="52" t="s">
        <v>129</v>
      </c>
      <c r="I16" s="45">
        <f>SUMPRODUCT(Tarievenvoorstel!I24:I25,Tarievenvoorstel!M24:M25)</f>
        <v>1280484.1066181266</v>
      </c>
      <c r="K16" s="52"/>
    </row>
    <row r="17" spans="1:11" x14ac:dyDescent="0.2">
      <c r="A17" s="59"/>
      <c r="B17" s="2" t="s">
        <v>132</v>
      </c>
      <c r="D17" s="53"/>
      <c r="G17" s="52" t="s">
        <v>129</v>
      </c>
      <c r="I17" s="45">
        <f>SUMPRODUCT(Tarievenvoorstel!I28:I31,Tarievenvoorstel!M28:M31)</f>
        <v>8274948.4486154271</v>
      </c>
      <c r="K17" s="52"/>
    </row>
    <row r="18" spans="1:11" x14ac:dyDescent="0.2">
      <c r="A18" s="59"/>
      <c r="B18" s="23" t="s">
        <v>98</v>
      </c>
      <c r="D18" s="53"/>
      <c r="G18" s="52" t="s">
        <v>129</v>
      </c>
      <c r="I18" s="65">
        <f>SUM(I15:I17)</f>
        <v>13698876.851109605</v>
      </c>
      <c r="K18" s="52"/>
    </row>
    <row r="19" spans="1:11" x14ac:dyDescent="0.2">
      <c r="A19" s="59"/>
      <c r="D19" s="48"/>
      <c r="G19" s="51"/>
      <c r="I19" s="54"/>
      <c r="K19" s="51"/>
    </row>
    <row r="20" spans="1:11" x14ac:dyDescent="0.2">
      <c r="A20" s="59"/>
      <c r="B20" s="2" t="s">
        <v>133</v>
      </c>
      <c r="D20" s="55"/>
      <c r="G20" s="52" t="s">
        <v>129</v>
      </c>
      <c r="I20" s="45">
        <f>SUMPRODUCT(Tarievenvoorstel!I41:I44,Tarievenvoorstel!M41:M44) + SUMPRODUCT(Tarievenvoorstel!I47:I50,Tarievenvoorstel!M47:M50) + SUMPRODUCT(Tarievenvoorstel!I87:I90,Tarievenvoorstel!M87:M90) + SUMPRODUCT(Tarievenvoorstel!I93:I96,Tarievenvoorstel!M93:M96)+ SUMPRODUCT(Tarievenvoorstel!I103:I106,Tarievenvoorstel!M103:M106) + SUMPRODUCT(Tarievenvoorstel!I109:I112,Tarievenvoorstel!M109:M112)</f>
        <v>1812613.3856849864</v>
      </c>
      <c r="K20" s="52"/>
    </row>
    <row r="21" spans="1:11" x14ac:dyDescent="0.2">
      <c r="A21" s="59"/>
      <c r="B21" s="2" t="s">
        <v>134</v>
      </c>
      <c r="D21" s="53"/>
      <c r="G21" s="52" t="s">
        <v>129</v>
      </c>
      <c r="I21" s="45">
        <f>SUMPRODUCT(Tarievenvoorstel!I57:I66,Tarievenvoorstel!M57:M66) + SUMPRODUCT(Tarievenvoorstel!I69:I78,Tarievenvoorstel!M69:M78) + SUMPRODUCT(Tarievenvoorstel!I119:I128,Tarievenvoorstel!M119:M128) + SUMPRODUCT(Tarievenvoorstel!I131:I140,Tarievenvoorstel!M131:M140)</f>
        <v>396270.36187995557</v>
      </c>
      <c r="K21" s="52"/>
    </row>
    <row r="22" spans="1:11" x14ac:dyDescent="0.2">
      <c r="A22" s="59"/>
      <c r="B22" s="23" t="s">
        <v>99</v>
      </c>
      <c r="D22" s="53"/>
      <c r="G22" s="52" t="s">
        <v>129</v>
      </c>
      <c r="I22" s="65">
        <f>I20+I21</f>
        <v>2208883.7475649421</v>
      </c>
      <c r="K22" s="52"/>
    </row>
    <row r="23" spans="1:11" x14ac:dyDescent="0.2">
      <c r="A23" s="59"/>
      <c r="D23" s="53"/>
      <c r="G23" s="52"/>
      <c r="I23" s="56"/>
      <c r="K23" s="52"/>
    </row>
    <row r="24" spans="1:11" x14ac:dyDescent="0.2">
      <c r="A24" s="59"/>
      <c r="B24" s="2" t="s">
        <v>194</v>
      </c>
      <c r="D24" s="53"/>
      <c r="G24" s="52" t="s">
        <v>129</v>
      </c>
      <c r="I24" s="45">
        <f>SUMPRODUCT(Tarievenvoorstel!I146:I147,Tarievenvoorstel!M146:M147)</f>
        <v>0</v>
      </c>
      <c r="K24" s="52"/>
    </row>
    <row r="25" spans="1:11" x14ac:dyDescent="0.2">
      <c r="A25" s="59"/>
      <c r="B25" s="2" t="s">
        <v>195</v>
      </c>
      <c r="D25" s="53"/>
      <c r="G25" s="52" t="s">
        <v>129</v>
      </c>
      <c r="I25" s="45">
        <f>Tarievenvoorstel!I150*Tarievenvoorstel!M150+Tarievenvoorstel!I153*Tarievenvoorstel!M153</f>
        <v>0</v>
      </c>
      <c r="K25" s="52"/>
    </row>
    <row r="26" spans="1:11" x14ac:dyDescent="0.2">
      <c r="A26" s="59"/>
      <c r="B26" s="23" t="s">
        <v>100</v>
      </c>
      <c r="D26" s="48"/>
      <c r="G26" s="51"/>
      <c r="I26" s="65">
        <f>I24+I25</f>
        <v>0</v>
      </c>
      <c r="K26" s="51"/>
    </row>
    <row r="27" spans="1:11" x14ac:dyDescent="0.2">
      <c r="A27" s="59"/>
      <c r="D27" s="48"/>
      <c r="G27" s="51"/>
      <c r="I27" s="54"/>
      <c r="K27" s="51"/>
    </row>
    <row r="28" spans="1:11" x14ac:dyDescent="0.2">
      <c r="A28" s="59"/>
      <c r="B28" s="23" t="s">
        <v>135</v>
      </c>
      <c r="D28" s="53"/>
      <c r="G28" s="48" t="s">
        <v>129</v>
      </c>
      <c r="I28" s="45">
        <f>SUM(I15:I17,I20:I21,I24:I25)</f>
        <v>15907760.598674547</v>
      </c>
      <c r="K28" s="48"/>
    </row>
    <row r="29" spans="1:11" x14ac:dyDescent="0.2">
      <c r="A29" s="59"/>
      <c r="B29" s="23"/>
      <c r="D29" s="53"/>
      <c r="G29" s="48"/>
      <c r="I29" s="95"/>
      <c r="K29" s="48"/>
    </row>
    <row r="30" spans="1:11" x14ac:dyDescent="0.2">
      <c r="A30" s="59"/>
      <c r="B30" s="23" t="s">
        <v>125</v>
      </c>
      <c r="D30" s="53"/>
      <c r="G30" s="48"/>
      <c r="I30" s="65">
        <f>I13-I28</f>
        <v>0.63103036396205425</v>
      </c>
      <c r="K30" s="48"/>
    </row>
    <row r="31" spans="1:11" x14ac:dyDescent="0.2">
      <c r="A31" s="59"/>
      <c r="D31" s="53"/>
      <c r="G31" s="48"/>
      <c r="I31" s="57"/>
      <c r="K31" s="48"/>
    </row>
    <row r="32" spans="1:11" x14ac:dyDescent="0.2">
      <c r="A32" s="59"/>
      <c r="B32" s="23" t="s">
        <v>102</v>
      </c>
      <c r="C32" s="58"/>
      <c r="D32" s="58"/>
      <c r="I32" s="26" t="str">
        <f>IF(I28&gt;I13, "TARIEVENVOORSTEL VOLDOET NIET", "TARIEVENVOORSTEL VOLDOET")</f>
        <v>TARIEVENVOORSTEL VOLDOET</v>
      </c>
    </row>
    <row r="33" spans="1:13" x14ac:dyDescent="0.2">
      <c r="A33" s="59"/>
    </row>
    <row r="34" spans="1:13" s="6" customFormat="1" x14ac:dyDescent="0.2">
      <c r="B34" s="6" t="s">
        <v>103</v>
      </c>
    </row>
    <row r="36" spans="1:13" x14ac:dyDescent="0.2">
      <c r="B36" s="2" t="s">
        <v>104</v>
      </c>
      <c r="G36" s="2" t="s">
        <v>93</v>
      </c>
      <c r="I36" s="50">
        <v>647408.34271811112</v>
      </c>
      <c r="M36" s="2" t="s">
        <v>241</v>
      </c>
    </row>
    <row r="38" spans="1:13" x14ac:dyDescent="0.2">
      <c r="B38" s="2" t="s">
        <v>105</v>
      </c>
      <c r="G38" s="2" t="s">
        <v>93</v>
      </c>
      <c r="I38" s="65">
        <f>SUM(Tarievenvoorstel!I20:I21,Tarievenvoorstel!I24:I25,Tarievenvoorstel!I28:I31,Tarievenvoorstel!I41:I44,Tarievenvoorstel!I47:I50,Tarievenvoorstel!I57:I66,Tarievenvoorstel!I69:I78,Tarievenvoorstel!I87:I90,Tarievenvoorstel!I93:I96,Tarievenvoorstel!I103:I106,Tarievenvoorstel!I109:I112,Tarievenvoorstel!I119:I128,Tarievenvoorstel!I131:I140,Tarievenvoorstel!I146:I147,Tarievenvoorstel!I150,Tarievenvoorstel!I153)</f>
        <v>647408.34271811123</v>
      </c>
    </row>
    <row r="40" spans="1:13" x14ac:dyDescent="0.2">
      <c r="B40" s="2" t="s">
        <v>106</v>
      </c>
      <c r="I40" s="26" t="str">
        <f>IF(I36=I38, "REKENVOLUME VOLDOET", "REKENVOLUME VOLDOET NIET")</f>
        <v>REKENVOLUME VOLDOET</v>
      </c>
    </row>
    <row r="42" spans="1:13" s="6" customFormat="1" x14ac:dyDescent="0.2">
      <c r="B42" s="6" t="s">
        <v>107</v>
      </c>
    </row>
    <row r="44" spans="1:13" x14ac:dyDescent="0.2">
      <c r="B44" s="2" t="s">
        <v>196</v>
      </c>
      <c r="G44" s="51" t="s">
        <v>198</v>
      </c>
      <c r="H44" s="53"/>
      <c r="I44" s="60">
        <v>13746883.51431386</v>
      </c>
      <c r="J44" s="61"/>
      <c r="K44" s="51"/>
      <c r="L44" s="53"/>
      <c r="M44" s="2" t="s">
        <v>202</v>
      </c>
    </row>
    <row r="45" spans="1:13" x14ac:dyDescent="0.2">
      <c r="B45" s="2" t="s">
        <v>108</v>
      </c>
      <c r="G45" s="51" t="s">
        <v>198</v>
      </c>
      <c r="H45" s="53"/>
      <c r="I45" s="62">
        <v>935764.32485885045</v>
      </c>
      <c r="J45" s="61"/>
      <c r="K45" s="51"/>
      <c r="L45" s="53"/>
      <c r="M45" s="2" t="s">
        <v>202</v>
      </c>
    </row>
    <row r="46" spans="1:13" x14ac:dyDescent="0.2">
      <c r="B46" s="2" t="s">
        <v>197</v>
      </c>
      <c r="G46" s="51" t="s">
        <v>198</v>
      </c>
      <c r="H46" s="53"/>
      <c r="I46" s="120">
        <f>I44-I45</f>
        <v>12811119.18945501</v>
      </c>
      <c r="J46" s="48"/>
      <c r="K46" s="51"/>
      <c r="L46" s="53"/>
    </row>
    <row r="47" spans="1:13" x14ac:dyDescent="0.2">
      <c r="G47" s="51"/>
      <c r="H47" s="53"/>
      <c r="I47" s="57"/>
      <c r="J47" s="48"/>
      <c r="K47" s="51"/>
      <c r="L47" s="53"/>
    </row>
    <row r="48" spans="1:13" x14ac:dyDescent="0.2">
      <c r="B48" s="2" t="s">
        <v>136</v>
      </c>
      <c r="G48" s="51" t="s">
        <v>129</v>
      </c>
      <c r="H48" s="53"/>
      <c r="I48" s="64">
        <v>13699415.793776579</v>
      </c>
      <c r="J48" s="61"/>
      <c r="K48" s="51"/>
      <c r="L48" s="53"/>
      <c r="M48" s="2" t="s">
        <v>223</v>
      </c>
    </row>
    <row r="49" spans="2:13" x14ac:dyDescent="0.2">
      <c r="B49" s="2" t="s">
        <v>137</v>
      </c>
      <c r="G49" s="51" t="s">
        <v>129</v>
      </c>
      <c r="H49" s="53"/>
      <c r="I49" s="119">
        <f>I45</f>
        <v>935764.32485885045</v>
      </c>
      <c r="J49" s="61"/>
      <c r="K49" s="51"/>
      <c r="L49" s="53"/>
    </row>
    <row r="50" spans="2:13" x14ac:dyDescent="0.2">
      <c r="B50" s="2" t="s">
        <v>138</v>
      </c>
      <c r="G50" s="51" t="s">
        <v>129</v>
      </c>
      <c r="H50" s="53"/>
      <c r="I50" s="120">
        <f>I48-I49</f>
        <v>12763651.468917729</v>
      </c>
      <c r="J50" s="61"/>
      <c r="K50" s="51"/>
      <c r="L50" s="53"/>
    </row>
    <row r="51" spans="2:13" x14ac:dyDescent="0.2">
      <c r="G51" s="51"/>
      <c r="H51" s="53"/>
      <c r="I51" s="57"/>
      <c r="J51" s="61"/>
      <c r="K51" s="51"/>
      <c r="L51" s="53"/>
    </row>
    <row r="52" spans="2:13" x14ac:dyDescent="0.2">
      <c r="B52" s="23" t="s">
        <v>109</v>
      </c>
      <c r="G52" s="51"/>
      <c r="H52" s="53"/>
      <c r="I52" s="107">
        <v>0</v>
      </c>
      <c r="J52" s="61"/>
      <c r="K52" s="51" t="s">
        <v>112</v>
      </c>
      <c r="L52" s="53"/>
    </row>
    <row r="53" spans="2:13" x14ac:dyDescent="0.2">
      <c r="B53" s="23" t="s">
        <v>110</v>
      </c>
      <c r="G53" s="51" t="s">
        <v>113</v>
      </c>
      <c r="H53" s="51"/>
      <c r="I53" s="106">
        <f>((I50/ I46) - 1)*100%</f>
        <v>-3.7051970116983579E-3</v>
      </c>
      <c r="J53" s="51"/>
      <c r="K53" s="51" t="s">
        <v>114</v>
      </c>
      <c r="L53" s="51"/>
    </row>
    <row r="54" spans="2:13" x14ac:dyDescent="0.2">
      <c r="B54" s="23" t="s">
        <v>111</v>
      </c>
      <c r="G54" s="51" t="s">
        <v>113</v>
      </c>
      <c r="H54" s="51"/>
      <c r="I54" s="106">
        <f>((I48/I44)-1)*100%</f>
        <v>-3.4529804873850711E-3</v>
      </c>
      <c r="J54" s="51"/>
      <c r="K54" s="51" t="s">
        <v>115</v>
      </c>
      <c r="L54" s="51"/>
    </row>
    <row r="56" spans="2:13" s="6" customFormat="1" x14ac:dyDescent="0.2">
      <c r="B56" s="6" t="s">
        <v>116</v>
      </c>
    </row>
    <row r="58" spans="2:13" x14ac:dyDescent="0.2">
      <c r="B58" s="2" t="s">
        <v>199</v>
      </c>
      <c r="G58" s="51" t="s">
        <v>198</v>
      </c>
      <c r="I58" s="60">
        <v>1623033.1047944119</v>
      </c>
      <c r="M58" s="2" t="s">
        <v>202</v>
      </c>
    </row>
    <row r="59" spans="2:13" x14ac:dyDescent="0.2">
      <c r="B59" s="2" t="s">
        <v>139</v>
      </c>
      <c r="G59" s="2" t="s">
        <v>129</v>
      </c>
      <c r="I59" s="62">
        <v>1663568.984146415</v>
      </c>
      <c r="M59" s="2" t="s">
        <v>224</v>
      </c>
    </row>
    <row r="60" spans="2:13" x14ac:dyDescent="0.2">
      <c r="I60" s="63"/>
    </row>
    <row r="61" spans="2:13" x14ac:dyDescent="0.2">
      <c r="B61" s="2" t="s">
        <v>200</v>
      </c>
      <c r="G61" s="51" t="s">
        <v>198</v>
      </c>
      <c r="I61" s="60">
        <v>535213.61811057047</v>
      </c>
      <c r="M61" s="2" t="s">
        <v>202</v>
      </c>
    </row>
    <row r="62" spans="2:13" x14ac:dyDescent="0.2">
      <c r="B62" s="2" t="s">
        <v>140</v>
      </c>
      <c r="G62" s="2" t="s">
        <v>129</v>
      </c>
      <c r="I62" s="62">
        <v>544776.45178191853</v>
      </c>
      <c r="M62" s="2" t="s">
        <v>225</v>
      </c>
    </row>
    <row r="63" spans="2:13" x14ac:dyDescent="0.2">
      <c r="I63" s="63"/>
    </row>
    <row r="64" spans="2:13" x14ac:dyDescent="0.2">
      <c r="B64" s="23" t="s">
        <v>117</v>
      </c>
      <c r="G64" s="2" t="s">
        <v>113</v>
      </c>
      <c r="I64" s="108">
        <f>((I59/I58)-1)*100%</f>
        <v>2.4975386658633747E-2</v>
      </c>
      <c r="K64" s="2" t="s">
        <v>121</v>
      </c>
    </row>
    <row r="65" spans="2:13" x14ac:dyDescent="0.2">
      <c r="B65" s="23" t="s">
        <v>118</v>
      </c>
      <c r="G65" s="2" t="s">
        <v>113</v>
      </c>
      <c r="I65" s="108">
        <f>((I62/I61)-1)*100%</f>
        <v>1.7867321285857996E-2</v>
      </c>
      <c r="K65" s="2" t="s">
        <v>122</v>
      </c>
    </row>
    <row r="67" spans="2:13" s="6" customFormat="1" x14ac:dyDescent="0.2">
      <c r="B67" s="6" t="s">
        <v>119</v>
      </c>
    </row>
    <row r="69" spans="2:13" x14ac:dyDescent="0.2">
      <c r="B69" s="2" t="s">
        <v>201</v>
      </c>
      <c r="G69" s="2" t="s">
        <v>198</v>
      </c>
      <c r="I69" s="60">
        <v>0</v>
      </c>
      <c r="M69" s="2" t="s">
        <v>202</v>
      </c>
    </row>
    <row r="70" spans="2:13" x14ac:dyDescent="0.2">
      <c r="B70" s="2" t="s">
        <v>141</v>
      </c>
      <c r="G70" s="2" t="s">
        <v>129</v>
      </c>
      <c r="I70" s="62">
        <v>0</v>
      </c>
      <c r="M70" s="2" t="s">
        <v>226</v>
      </c>
    </row>
    <row r="71" spans="2:13" x14ac:dyDescent="0.2">
      <c r="I71" s="63"/>
    </row>
    <row r="72" spans="2:13" x14ac:dyDescent="0.2">
      <c r="B72" s="23" t="s">
        <v>120</v>
      </c>
      <c r="G72" s="2" t="s">
        <v>113</v>
      </c>
      <c r="I72" s="26">
        <f>IF(OR(I69="",I69=0),0,((I70/I69)-1)*100%)</f>
        <v>0</v>
      </c>
      <c r="K72" s="2" t="s">
        <v>123</v>
      </c>
    </row>
  </sheetData>
  <conditionalFormatting sqref="I32">
    <cfRule type="cellIs" dxfId="7" priority="1" stopIfTrue="1" operator="equal">
      <formula>"NORMVOLUME VOLDOET NIET"</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
  <sheetViews>
    <sheetView showGridLines="0" zoomScale="85" zoomScaleNormal="85" workbookViewId="0"/>
  </sheetViews>
  <sheetFormatPr defaultRowHeight="12.75" x14ac:dyDescent="0.2"/>
  <cols>
    <col min="1" max="16384" width="9.140625" style="20"/>
  </cols>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8D9"/>
  </sheetPr>
  <dimension ref="B2:B47"/>
  <sheetViews>
    <sheetView showGridLines="0" zoomScale="85" zoomScaleNormal="85" workbookViewId="0">
      <pane ySplit="3" topLeftCell="A4" activePane="bottomLeft" state="frozen"/>
      <selection activeCell="C14" sqref="C14"/>
      <selection pane="bottomLeft"/>
    </sheetView>
  </sheetViews>
  <sheetFormatPr defaultRowHeight="12.75" x14ac:dyDescent="0.2"/>
  <cols>
    <col min="1" max="1" width="9.28515625" style="2" customWidth="1"/>
    <col min="2" max="2" width="112.28515625" style="2" customWidth="1"/>
    <col min="3" max="21" width="12.5703125" style="2" customWidth="1"/>
    <col min="22" max="24" width="2.7109375" style="2" customWidth="1"/>
    <col min="25" max="39" width="13.7109375" style="2" customWidth="1"/>
    <col min="40" max="16384" width="9.140625" style="2"/>
  </cols>
  <sheetData>
    <row r="2" spans="2:2" s="16" customFormat="1" ht="18" x14ac:dyDescent="0.2">
      <c r="B2" s="16" t="s">
        <v>142</v>
      </c>
    </row>
    <row r="4" spans="2:2" s="6" customFormat="1" x14ac:dyDescent="0.2">
      <c r="B4" s="6" t="s">
        <v>149</v>
      </c>
    </row>
    <row r="6" spans="2:2" x14ac:dyDescent="0.2">
      <c r="B6" s="23" t="s">
        <v>143</v>
      </c>
    </row>
    <row r="7" spans="2:2" x14ac:dyDescent="0.2">
      <c r="B7" s="2" t="s">
        <v>144</v>
      </c>
    </row>
    <row r="8" spans="2:2" ht="36" customHeight="1" x14ac:dyDescent="0.2">
      <c r="B8" s="35" t="s">
        <v>247</v>
      </c>
    </row>
    <row r="9" spans="2:2" x14ac:dyDescent="0.2">
      <c r="B9" s="2" t="s">
        <v>145</v>
      </c>
    </row>
    <row r="10" spans="2:2" ht="36" customHeight="1" x14ac:dyDescent="0.2">
      <c r="B10" s="35" t="s">
        <v>247</v>
      </c>
    </row>
    <row r="12" spans="2:2" x14ac:dyDescent="0.2">
      <c r="B12" s="23" t="s">
        <v>146</v>
      </c>
    </row>
    <row r="13" spans="2:2" x14ac:dyDescent="0.2">
      <c r="B13" s="2" t="s">
        <v>144</v>
      </c>
    </row>
    <row r="14" spans="2:2" ht="36" customHeight="1" x14ac:dyDescent="0.2">
      <c r="B14" s="35" t="s">
        <v>247</v>
      </c>
    </row>
    <row r="15" spans="2:2" x14ac:dyDescent="0.2">
      <c r="B15" s="2" t="s">
        <v>145</v>
      </c>
    </row>
    <row r="16" spans="2:2" ht="36" customHeight="1" x14ac:dyDescent="0.2">
      <c r="B16" s="35" t="s">
        <v>247</v>
      </c>
    </row>
    <row r="18" spans="2:2" x14ac:dyDescent="0.2">
      <c r="B18" s="23" t="s">
        <v>147</v>
      </c>
    </row>
    <row r="19" spans="2:2" x14ac:dyDescent="0.2">
      <c r="B19" s="2" t="s">
        <v>144</v>
      </c>
    </row>
    <row r="20" spans="2:2" ht="36" customHeight="1" x14ac:dyDescent="0.2">
      <c r="B20" s="35" t="s">
        <v>247</v>
      </c>
    </row>
    <row r="21" spans="2:2" x14ac:dyDescent="0.2">
      <c r="B21" s="2" t="s">
        <v>145</v>
      </c>
    </row>
    <row r="22" spans="2:2" ht="36" customHeight="1" x14ac:dyDescent="0.2">
      <c r="B22" s="35" t="s">
        <v>247</v>
      </c>
    </row>
    <row r="23" spans="2:2" x14ac:dyDescent="0.2">
      <c r="B23" s="4"/>
    </row>
    <row r="24" spans="2:2" x14ac:dyDescent="0.2">
      <c r="B24" s="23" t="s">
        <v>148</v>
      </c>
    </row>
    <row r="25" spans="2:2" x14ac:dyDescent="0.2">
      <c r="B25" s="2" t="s">
        <v>144</v>
      </c>
    </row>
    <row r="26" spans="2:2" ht="36" customHeight="1" x14ac:dyDescent="0.2">
      <c r="B26" s="35" t="s">
        <v>247</v>
      </c>
    </row>
    <row r="27" spans="2:2" x14ac:dyDescent="0.2">
      <c r="B27" s="2" t="s">
        <v>145</v>
      </c>
    </row>
    <row r="28" spans="2:2" ht="36" customHeight="1" x14ac:dyDescent="0.2">
      <c r="B28" s="35" t="s">
        <v>247</v>
      </c>
    </row>
    <row r="29" spans="2:2" x14ac:dyDescent="0.2">
      <c r="B29" s="4"/>
    </row>
    <row r="30" spans="2:2" s="6" customFormat="1" x14ac:dyDescent="0.2">
      <c r="B30" s="6" t="s">
        <v>149</v>
      </c>
    </row>
    <row r="32" spans="2:2" x14ac:dyDescent="0.2">
      <c r="B32" s="2" t="s">
        <v>150</v>
      </c>
    </row>
    <row r="33" spans="2:2" ht="36" customHeight="1" x14ac:dyDescent="0.2">
      <c r="B33" s="35" t="s">
        <v>247</v>
      </c>
    </row>
    <row r="34" spans="2:2" x14ac:dyDescent="0.2">
      <c r="B34" s="2" t="s">
        <v>151</v>
      </c>
    </row>
    <row r="35" spans="2:2" ht="36" customHeight="1" x14ac:dyDescent="0.2">
      <c r="B35" s="35" t="s">
        <v>247</v>
      </c>
    </row>
    <row r="36" spans="2:2" x14ac:dyDescent="0.2">
      <c r="B36" s="2" t="s">
        <v>152</v>
      </c>
    </row>
    <row r="37" spans="2:2" ht="36" customHeight="1" x14ac:dyDescent="0.2">
      <c r="B37" s="35" t="s">
        <v>247</v>
      </c>
    </row>
    <row r="38" spans="2:2" x14ac:dyDescent="0.2">
      <c r="B38" s="4"/>
    </row>
    <row r="39" spans="2:2" s="6" customFormat="1" x14ac:dyDescent="0.2">
      <c r="B39" s="6" t="s">
        <v>153</v>
      </c>
    </row>
    <row r="42" spans="2:2" ht="45" customHeight="1" x14ac:dyDescent="0.2">
      <c r="B42" s="35" t="s">
        <v>247</v>
      </c>
    </row>
    <row r="44" spans="2:2" s="6" customFormat="1" x14ac:dyDescent="0.2">
      <c r="B44" s="6" t="s">
        <v>0</v>
      </c>
    </row>
    <row r="47" spans="2:2" ht="45" customHeight="1" x14ac:dyDescent="0.2">
      <c r="B47" s="35" t="s">
        <v>250</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8D9"/>
  </sheetPr>
  <dimension ref="B2:F26"/>
  <sheetViews>
    <sheetView showGridLines="0" zoomScale="85" zoomScaleNormal="85" workbookViewId="0">
      <pane ySplit="3" topLeftCell="A4" activePane="bottomLeft" state="frozen"/>
      <selection activeCell="D12" sqref="D12"/>
      <selection pane="bottomLeft"/>
    </sheetView>
  </sheetViews>
  <sheetFormatPr defaultRowHeight="12.75" customHeight="1" x14ac:dyDescent="0.2"/>
  <cols>
    <col min="1" max="1" width="9.28515625" style="2" customWidth="1"/>
    <col min="2" max="2" width="4.7109375" style="2" customWidth="1"/>
    <col min="3" max="3" width="74.140625" style="2" customWidth="1"/>
    <col min="4" max="5" width="12.5703125" style="2" customWidth="1"/>
    <col min="6" max="6" width="53.42578125" style="2" customWidth="1"/>
    <col min="7" max="21" width="12.5703125" style="2" customWidth="1"/>
    <col min="22" max="24" width="2.7109375" style="2" customWidth="1"/>
    <col min="25" max="39" width="13.7109375" style="2" customWidth="1"/>
    <col min="40" max="16384" width="9.140625" style="2"/>
  </cols>
  <sheetData>
    <row r="2" spans="2:6" s="16" customFormat="1" ht="18" x14ac:dyDescent="0.2">
      <c r="B2" s="16" t="s">
        <v>154</v>
      </c>
    </row>
    <row r="4" spans="2:6" s="6" customFormat="1" ht="12.75" customHeight="1" x14ac:dyDescent="0.2">
      <c r="C4" s="6" t="s">
        <v>155</v>
      </c>
      <c r="D4" s="6" t="s">
        <v>156</v>
      </c>
      <c r="F4" s="6" t="s">
        <v>41</v>
      </c>
    </row>
    <row r="5" spans="2:6" ht="12.75" customHeight="1" x14ac:dyDescent="0.2">
      <c r="C5" s="23"/>
    </row>
    <row r="6" spans="2:6" ht="12.75" customHeight="1" x14ac:dyDescent="0.2">
      <c r="C6" s="23" t="s">
        <v>149</v>
      </c>
    </row>
    <row r="7" spans="2:6" ht="38.25" customHeight="1" x14ac:dyDescent="0.2">
      <c r="B7" s="83">
        <v>1</v>
      </c>
      <c r="C7" s="68" t="s">
        <v>169</v>
      </c>
      <c r="D7" s="71" t="s">
        <v>248</v>
      </c>
      <c r="E7" s="72"/>
      <c r="F7" s="71"/>
    </row>
    <row r="8" spans="2:6" ht="38.25" customHeight="1" x14ac:dyDescent="0.2">
      <c r="B8" s="83">
        <v>2</v>
      </c>
      <c r="C8" s="68" t="s">
        <v>157</v>
      </c>
      <c r="D8" s="73" t="s">
        <v>248</v>
      </c>
      <c r="E8" s="72"/>
      <c r="F8" s="71"/>
    </row>
    <row r="9" spans="2:6" ht="38.25" customHeight="1" x14ac:dyDescent="0.2">
      <c r="B9" s="83">
        <v>3</v>
      </c>
      <c r="C9" s="68" t="s">
        <v>158</v>
      </c>
      <c r="D9" s="73" t="s">
        <v>248</v>
      </c>
      <c r="E9" s="72"/>
      <c r="F9" s="71"/>
    </row>
    <row r="10" spans="2:6" ht="38.25" customHeight="1" x14ac:dyDescent="0.2">
      <c r="B10" s="83">
        <v>4</v>
      </c>
      <c r="C10" s="68" t="s">
        <v>159</v>
      </c>
      <c r="D10" s="73" t="s">
        <v>248</v>
      </c>
      <c r="E10" s="74"/>
      <c r="F10" s="71"/>
    </row>
    <row r="11" spans="2:6" ht="12.75" customHeight="1" x14ac:dyDescent="0.2">
      <c r="B11" s="83"/>
      <c r="C11" s="68"/>
      <c r="D11" s="75"/>
      <c r="E11" s="72"/>
      <c r="F11" s="76"/>
    </row>
    <row r="12" spans="2:6" ht="12.75" customHeight="1" x14ac:dyDescent="0.2">
      <c r="B12" s="83"/>
      <c r="C12" s="69" t="s">
        <v>145</v>
      </c>
      <c r="D12" s="77"/>
      <c r="E12" s="72"/>
      <c r="F12" s="78"/>
    </row>
    <row r="13" spans="2:6" ht="38.25" customHeight="1" x14ac:dyDescent="0.2">
      <c r="B13" s="83">
        <v>5</v>
      </c>
      <c r="C13" s="68" t="s">
        <v>160</v>
      </c>
      <c r="D13" s="79" t="s">
        <v>248</v>
      </c>
      <c r="E13" s="74"/>
      <c r="F13" s="71"/>
    </row>
    <row r="14" spans="2:6" ht="38.25" customHeight="1" x14ac:dyDescent="0.2">
      <c r="B14" s="83">
        <v>6</v>
      </c>
      <c r="C14" s="68" t="s">
        <v>161</v>
      </c>
      <c r="D14" s="73" t="s">
        <v>248</v>
      </c>
      <c r="E14" s="74"/>
      <c r="F14" s="71"/>
    </row>
    <row r="15" spans="2:6" ht="38.25" customHeight="1" x14ac:dyDescent="0.2">
      <c r="B15" s="83">
        <v>7</v>
      </c>
      <c r="C15" s="70" t="s">
        <v>162</v>
      </c>
      <c r="D15" s="73" t="s">
        <v>249</v>
      </c>
      <c r="E15" s="74"/>
      <c r="F15" s="71"/>
    </row>
    <row r="16" spans="2:6" ht="12.75" customHeight="1" x14ac:dyDescent="0.2">
      <c r="B16" s="83"/>
      <c r="C16" s="70"/>
      <c r="D16" s="80"/>
      <c r="E16" s="72"/>
      <c r="F16" s="76"/>
    </row>
    <row r="17" spans="2:6" ht="12.75" customHeight="1" x14ac:dyDescent="0.2">
      <c r="B17" s="83"/>
      <c r="C17" s="69" t="s">
        <v>163</v>
      </c>
      <c r="D17" s="81"/>
      <c r="E17" s="72"/>
      <c r="F17" s="76"/>
    </row>
    <row r="18" spans="2:6" ht="51" x14ac:dyDescent="0.2">
      <c r="B18" s="83">
        <v>8</v>
      </c>
      <c r="C18" s="68" t="s">
        <v>170</v>
      </c>
      <c r="D18" s="73" t="s">
        <v>249</v>
      </c>
      <c r="E18" s="82"/>
      <c r="F18" s="71"/>
    </row>
    <row r="19" spans="2:6" ht="38.25" customHeight="1" x14ac:dyDescent="0.2">
      <c r="B19" s="83">
        <v>9</v>
      </c>
      <c r="C19" s="68" t="s">
        <v>164</v>
      </c>
      <c r="D19" s="73" t="s">
        <v>249</v>
      </c>
      <c r="E19" s="72"/>
      <c r="F19" s="71"/>
    </row>
    <row r="20" spans="2:6" x14ac:dyDescent="0.2">
      <c r="B20" s="83"/>
      <c r="C20" s="68"/>
      <c r="D20" s="80"/>
      <c r="E20" s="72"/>
      <c r="F20" s="76"/>
    </row>
    <row r="23" spans="2:6" ht="12.75" customHeight="1" thickBot="1" x14ac:dyDescent="0.25"/>
    <row r="24" spans="2:6" ht="64.5" thickBot="1" x14ac:dyDescent="0.25">
      <c r="B24" s="84" t="s">
        <v>167</v>
      </c>
      <c r="C24" s="85" t="s">
        <v>165</v>
      </c>
    </row>
    <row r="25" spans="2:6" ht="12.75" customHeight="1" thickBot="1" x14ac:dyDescent="0.25"/>
    <row r="26" spans="2:6" ht="26.25" thickBot="1" x14ac:dyDescent="0.25">
      <c r="B26" s="84" t="s">
        <v>168</v>
      </c>
      <c r="C26" s="85" t="s">
        <v>166</v>
      </c>
    </row>
  </sheetData>
  <conditionalFormatting sqref="F17 F11:F12 F20">
    <cfRule type="expression" dxfId="6" priority="7" stopIfTrue="1">
      <formula>D11="nee"</formula>
    </cfRule>
  </conditionalFormatting>
  <conditionalFormatting sqref="F16">
    <cfRule type="expression" dxfId="5" priority="8" stopIfTrue="1">
      <formula>D16="ja"</formula>
    </cfRule>
  </conditionalFormatting>
  <conditionalFormatting sqref="D7 D11:D12">
    <cfRule type="cellIs" dxfId="4" priority="9" stopIfTrue="1" operator="equal">
      <formula>"ja"</formula>
    </cfRule>
  </conditionalFormatting>
  <conditionalFormatting sqref="F7">
    <cfRule type="cellIs" dxfId="3" priority="4" stopIfTrue="1" operator="equal">
      <formula>"ja"</formula>
    </cfRule>
  </conditionalFormatting>
  <conditionalFormatting sqref="F8:F10">
    <cfRule type="cellIs" dxfId="2" priority="3" stopIfTrue="1" operator="equal">
      <formula>"ja"</formula>
    </cfRule>
  </conditionalFormatting>
  <conditionalFormatting sqref="F13:F15">
    <cfRule type="cellIs" dxfId="1" priority="2" stopIfTrue="1" operator="equal">
      <formula>"ja"</formula>
    </cfRule>
  </conditionalFormatting>
  <conditionalFormatting sqref="F18:F19">
    <cfRule type="cellIs" dxfId="0" priority="1" stopIfTrue="1" operator="equal">
      <formula>"ja"</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03927ADE788C4F9B0E2DF74AD0B622" ma:contentTypeVersion="0" ma:contentTypeDescription="Een nieuw document maken." ma:contentTypeScope="" ma:versionID="8aec06c5b48883a8c8d96f5308acc517">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6352915-D3A2-40E0-AFF6-C4944DCC1A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5AD5E579-EDEB-42CD-B662-5E3E21C16D27}">
  <ds:schemaRefs>
    <ds:schemaRef ds:uri="http://schemas.microsoft.com/sharepoint/v3/contenttype/forms"/>
  </ds:schemaRefs>
</ds:datastoreItem>
</file>

<file path=customXml/itemProps3.xml><?xml version="1.0" encoding="utf-8"?>
<ds:datastoreItem xmlns:ds="http://schemas.openxmlformats.org/officeDocument/2006/customXml" ds:itemID="{9CDAB9D1-B815-4B0E-93E7-4496A7FE99F6}">
  <ds:schemaRefs>
    <ds:schemaRef ds:uri="http://schemas.microsoft.com/office/infopath/2007/PartnerControls"/>
    <ds:schemaRef ds:uri="http://schemas.microsoft.com/office/2006/metadata/properties"/>
    <ds:schemaRef ds:uri="http://schemas.microsoft.com/office/2006/documentManagement/types"/>
    <ds:schemaRef ds:uri="http://purl.org/dc/terms/"/>
    <ds:schemaRef ds:uri="http://purl.org/dc/elements/1.1/"/>
    <ds:schemaRef ds:uri="http://schemas.openxmlformats.org/package/2006/metadata/core-properties"/>
    <ds:schemaRef ds:uri="http://purl.org/dc/dcmityp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9</vt:i4>
      </vt:variant>
    </vt:vector>
  </HeadingPairs>
  <TitlesOfParts>
    <vt:vector size="9" baseType="lpstr">
      <vt:lpstr>Titelblad</vt:lpstr>
      <vt:lpstr>Toelichting</vt:lpstr>
      <vt:lpstr>Bronnen en toepassingen</vt:lpstr>
      <vt:lpstr>Contactgegevens</vt:lpstr>
      <vt:lpstr>Tarievenvoorstel</vt:lpstr>
      <vt:lpstr>Controles ACM</vt:lpstr>
      <vt:lpstr>Overig --&gt;</vt:lpstr>
      <vt:lpstr>Toelichting controle tarieven</vt:lpstr>
      <vt:lpstr>Richtlijn controle tarieven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2018-05-15T11:27:11Z</dcterms:created>
  <dcterms:modified xsi:type="dcterms:W3CDTF">2018-10-01T12:52:37Z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0x0101004003927ADE788C4F9B0E2DF74AD0B622</vt:lpwstr>
  </property>
</Properties>
</file>