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7035" tabRatio="678"/>
  </bookViews>
  <sheets>
    <sheet name="Explanation" sheetId="14" r:id="rId1"/>
    <sheet name="Input" sheetId="5" r:id="rId2"/>
    <sheet name="Costs" sheetId="2" r:id="rId3"/>
    <sheet name="Income levels" sheetId="12" r:id="rId4"/>
    <sheet name="Calculation Electricity" sheetId="3" r:id="rId5"/>
    <sheet name="CPI CN" sheetId="13" r:id="rId6"/>
  </sheets>
  <externalReferences>
    <externalReference r:id="rId7"/>
  </externalReferences>
  <definedNames>
    <definedName name="fixed_distr_E">Costs!#REF!</definedName>
    <definedName name="fixed_distr_W">Costs!#REF!</definedName>
    <definedName name="List_keys_overhead">[1]Costs!$C$9:$C$12</definedName>
    <definedName name="nr_reconn_E">Input!#REF!</definedName>
    <definedName name="nr_reconn_W">Input!#REF!</definedName>
    <definedName name="pagabon_vol">Input!#REF!</definedName>
    <definedName name="reconn_cost_E">Costs!#REF!</definedName>
    <definedName name="reconn_cost_W">Costs!#REF!</definedName>
    <definedName name="reconn_tariff_E">'Calculation Electricity'!#REF!</definedName>
    <definedName name="WACC">Input!$C$4</definedName>
  </definedNames>
  <calcPr calcId="145621"/>
</workbook>
</file>

<file path=xl/calcChain.xml><?xml version="1.0" encoding="utf-8"?>
<calcChain xmlns="http://schemas.openxmlformats.org/spreadsheetml/2006/main">
  <c r="C11" i="3" l="1"/>
  <c r="C10" i="3"/>
  <c r="C8" i="3"/>
  <c r="C6" i="3"/>
  <c r="D44" i="12"/>
  <c r="D41" i="12"/>
  <c r="D39" i="12"/>
  <c r="D24" i="12"/>
  <c r="D22" i="12"/>
  <c r="D21" i="12"/>
  <c r="D23" i="12"/>
  <c r="D19" i="12"/>
  <c r="D11" i="12"/>
  <c r="E40" i="2"/>
  <c r="E38" i="2"/>
  <c r="E22" i="2"/>
  <c r="E14" i="2"/>
  <c r="D32" i="12" l="1"/>
  <c r="C6" i="5" l="1"/>
  <c r="C5" i="5"/>
  <c r="F27" i="13"/>
  <c r="F32" i="13" s="1"/>
  <c r="E27" i="13"/>
  <c r="E32" i="13" s="1"/>
  <c r="D27" i="13"/>
  <c r="D32" i="13" s="1"/>
  <c r="F26" i="13"/>
  <c r="F31" i="13" s="1"/>
  <c r="E26" i="13"/>
  <c r="E31" i="13" s="1"/>
  <c r="D26" i="13"/>
  <c r="D31" i="13" s="1"/>
  <c r="E26" i="2" l="1"/>
  <c r="D20" i="12" s="1"/>
  <c r="E25" i="2" l="1"/>
  <c r="D13" i="12" l="1"/>
  <c r="D12" i="12"/>
  <c r="C9" i="3" l="1"/>
  <c r="C7" i="3"/>
</calcChain>
</file>

<file path=xl/sharedStrings.xml><?xml version="1.0" encoding="utf-8"?>
<sst xmlns="http://schemas.openxmlformats.org/spreadsheetml/2006/main" count="187" uniqueCount="126">
  <si>
    <t>Production</t>
  </si>
  <si>
    <t>Total</t>
  </si>
  <si>
    <t>%</t>
  </si>
  <si>
    <t>Total capital costs</t>
  </si>
  <si>
    <t>Operational costs</t>
  </si>
  <si>
    <t>Total costs</t>
  </si>
  <si>
    <t>Type</t>
  </si>
  <si>
    <t>Production price</t>
  </si>
  <si>
    <t>Production volume:</t>
  </si>
  <si>
    <t>Production price:</t>
  </si>
  <si>
    <t>USD</t>
  </si>
  <si>
    <t>USD/kWh</t>
  </si>
  <si>
    <t>In this sheet all input variables can be set</t>
  </si>
  <si>
    <t>Electricity</t>
  </si>
  <si>
    <t>Price fuel</t>
  </si>
  <si>
    <t>Required amount of fuel</t>
  </si>
  <si>
    <t>Mwh</t>
  </si>
  <si>
    <t>Fuel costs:</t>
  </si>
  <si>
    <t>Inflation 2016</t>
  </si>
  <si>
    <t>In this sheet the costs can be filled out</t>
  </si>
  <si>
    <t>Source</t>
  </si>
  <si>
    <t>Production volume solar</t>
  </si>
  <si>
    <t>Production total</t>
  </si>
  <si>
    <t>liter/MWh</t>
  </si>
  <si>
    <t>USD/liter</t>
  </si>
  <si>
    <t>Production volume by fuel:</t>
  </si>
  <si>
    <t>TOTAL OPERATIONAL COSTS</t>
  </si>
  <si>
    <t>Electricity - Direct</t>
  </si>
  <si>
    <t>Main category</t>
  </si>
  <si>
    <t>E - Production</t>
  </si>
  <si>
    <t>General OPEX</t>
  </si>
  <si>
    <t>Own usage</t>
  </si>
  <si>
    <t>In this sheet the costs are used to estimate income levels per activity</t>
  </si>
  <si>
    <t>Costs levels 2015 for determination of income levels 2017</t>
  </si>
  <si>
    <t>WACC &amp; inflation</t>
  </si>
  <si>
    <t>Total asset value (nominal)</t>
  </si>
  <si>
    <t>Total depreciation (nominal)</t>
  </si>
  <si>
    <t>Reasonable return (nominal)</t>
  </si>
  <si>
    <t>Inflation 2017</t>
  </si>
  <si>
    <t>WACC2017</t>
  </si>
  <si>
    <t>WACC 2017</t>
  </si>
  <si>
    <t>USD (price level 2015)</t>
  </si>
  <si>
    <t>Estimated income levels 2017</t>
  </si>
  <si>
    <t>Estimated total cost 2017</t>
  </si>
  <si>
    <t>USD (price level 2017)</t>
  </si>
  <si>
    <t>Income level 2017</t>
  </si>
  <si>
    <t>Income level for production, excl. fuel:</t>
  </si>
  <si>
    <t>Production income level, excl fuel:</t>
  </si>
  <si>
    <t>Total OPEX (excluding fuel costs)</t>
  </si>
  <si>
    <t>Total Land &amp; buildings</t>
  </si>
  <si>
    <t>Total Machinery &amp; Equipment</t>
  </si>
  <si>
    <t>Total Distribution network &amp; generators</t>
  </si>
  <si>
    <t>Total Furniture &amp; Equipment</t>
  </si>
  <si>
    <t>Total Computer Hardware &amp; Software</t>
  </si>
  <si>
    <t>Depreciation 2015</t>
  </si>
  <si>
    <t>Source: ACM Analysis on 2015 cost data from STUCO (separate file)</t>
  </si>
  <si>
    <t>Source: separate analysis on OPEX and Other Income</t>
  </si>
  <si>
    <t>final WACC-method</t>
  </si>
  <si>
    <t>First the cost levels of 2015 are taken from the earlier calculation, these are costs in the price level of 2015</t>
  </si>
  <si>
    <t>(NB: excluding fuel costs)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</si>
  <si>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</si>
  <si>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</si>
  <si>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</si>
  <si>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Other non-regulated income, to be netted</t>
  </si>
  <si>
    <t>Other income from non-regulated activities and (re)connection fees</t>
  </si>
  <si>
    <t>Capital costs</t>
  </si>
  <si>
    <t>Production 2015 (consumption is not expected to rise)</t>
  </si>
  <si>
    <t>Estimation STUCO for 2017</t>
  </si>
  <si>
    <t>Information request STUCO: average required amount in 2015</t>
  </si>
  <si>
    <t>DATA ON RAV STUCO: RAV 1-1-2016</t>
  </si>
  <si>
    <t>USD, price level 2015</t>
  </si>
  <si>
    <t>DATA ON RAV STUCO: Depreciation</t>
  </si>
  <si>
    <t>RAV 1-1-2016</t>
  </si>
  <si>
    <t>OPEX Resulting from separate analysis (excl. bad debts)</t>
  </si>
  <si>
    <t>Estimated extra costs 2017</t>
  </si>
  <si>
    <t>Estimated other income 2017 (to be netted)</t>
  </si>
  <si>
    <t>All in price level 2017</t>
  </si>
  <si>
    <t>In this sheet the production price is calculated for electricity</t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</si>
  <si>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</si>
  <si>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</si>
  <si>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</si>
  <si>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</si>
  <si>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</si>
  <si>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</si>
  <si>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</si>
  <si>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</si>
  <si>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</si>
  <si>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</si>
  <si>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</si>
  <si>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</si>
  <si>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</si>
  <si>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</si>
  <si>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</si>
  <si>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</si>
  <si>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</si>
  <si>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</si>
  <si>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</si>
  <si>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</si>
  <si>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Estimated inflation levels used in tariff calculations (rounded at 1 decimal)</t>
  </si>
  <si>
    <t>Estimated inflation 2016</t>
  </si>
  <si>
    <t>Estimated inflation 2017</t>
  </si>
  <si>
    <t>CBS Caribisch Nederland</t>
  </si>
  <si>
    <t>Note: the third quarter figures are best estimates to date</t>
  </si>
  <si>
    <t>Last update: December 14, 2016</t>
  </si>
  <si>
    <t>Calculated year-on-year inflation 2016 Q3</t>
  </si>
  <si>
    <t>Estimated other income 2017, total</t>
  </si>
  <si>
    <t>Estimated income level after netting 'other income'</t>
  </si>
  <si>
    <t>based on RAV calculation by ACM</t>
  </si>
  <si>
    <t>Attention needed</t>
  </si>
  <si>
    <t>Result</t>
  </si>
  <si>
    <t>Value from another cell, without calculation</t>
  </si>
  <si>
    <t>Calculated value</t>
  </si>
  <si>
    <t>Data and input</t>
  </si>
  <si>
    <t>Cell colours</t>
  </si>
  <si>
    <t>Explanation per worksheet:</t>
  </si>
  <si>
    <t>The production price descion is the result of the method descision of September 30, 2016 with reference ACM/DE/2016/205454</t>
  </si>
  <si>
    <t xml:space="preserve">This file contains the computational model used by the Authority for Consumers and Markets to calculate the production price. </t>
  </si>
  <si>
    <t>Notes</t>
  </si>
  <si>
    <t>Notes to the calculation of the production price 2017 for STUCO B.V., dated 15 December 2016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</si>
  <si>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</si>
  <si>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</si>
  <si>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t xml:space="preserve">Income levels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</si>
  <si>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</si>
  <si>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most recent fuel price  (Information request STUCO, last update December 2016)</t>
  </si>
  <si>
    <r>
      <rPr>
        <b/>
        <sz val="11"/>
        <rFont val="Calibri"/>
        <family val="2"/>
        <scheme val="minor"/>
      </rPr>
      <t>Calculation Electricity</t>
    </r>
    <r>
      <rPr>
        <sz val="11"/>
        <rFont val="Calibri"/>
        <family val="2"/>
        <scheme val="minor"/>
      </rPr>
      <t xml:space="preserve"> calculates total cost at the 2017 pricelevel and calculates the production price</t>
    </r>
  </si>
  <si>
    <t>This file is part of the production price decision with reference: ACM/DE/16.1267.52, the production price decision has filenumber 2016207763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</si>
</sst>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(* #,##0_);_(* \(#,##0\);_(* &quot;-&quot;??_);_(@_)"/>
    <numFmt numFmtId="165" formatCode="_ * #,##0_ ;_ * \-#,##0_ ;_ * &quot;-&quot;??_ ;_ @_ "/>
    <numFmt numFmtId="166" formatCode="#,##0.0000"/>
    <numFmt numFmtId="167" formatCode="0.0%"/>
    <numFmt numFmtId="168" formatCode="_(* #,##0.00_);_(* \(#,##0.00\);_(* &quot;-&quot;??_);_(@_)"/>
    <numFmt numFmtId="169" formatCode="_([$€]* #,##0.00_);_([$€]* \(#,##0.00\);_([$€]* &quot;-&quot;??_);_(@_)"/>
    <numFmt numFmtId="170" formatCode="_-* #,##0.00_-;_-* #,##0.00\-;_-* &quot;-&quot;??_-;_-@_-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8" fillId="0" borderId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3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5" borderId="0" applyNumberFormat="0" applyBorder="0" applyAlignment="0" applyProtection="0"/>
    <xf numFmtId="0" fontId="24" fillId="22" borderId="0" applyNumberFormat="0" applyBorder="0" applyAlignment="0" applyProtection="0"/>
    <xf numFmtId="0" fontId="25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3" borderId="0" applyNumberFormat="0" applyBorder="0" applyAlignment="0" applyProtection="0"/>
    <xf numFmtId="0" fontId="24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28" borderId="0" applyNumberFormat="0" applyBorder="0" applyAlignment="0" applyProtection="0"/>
    <xf numFmtId="0" fontId="25" fillId="28" borderId="0" applyNumberFormat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25" fillId="30" borderId="0" applyNumberFormat="0" applyBorder="0" applyAlignment="0" applyProtection="0"/>
    <xf numFmtId="0" fontId="24" fillId="31" borderId="0" applyNumberFormat="0" applyBorder="0" applyAlignment="0" applyProtection="0"/>
    <xf numFmtId="0" fontId="25" fillId="31" borderId="0" applyNumberFormat="0" applyBorder="0" applyAlignment="0" applyProtection="0"/>
    <xf numFmtId="0" fontId="24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32" borderId="0" applyNumberFormat="0" applyBorder="0" applyAlignment="0" applyProtection="0"/>
    <xf numFmtId="0" fontId="25" fillId="32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8" fillId="33" borderId="3" applyNumberFormat="0" applyAlignment="0" applyProtection="0"/>
    <xf numFmtId="0" fontId="28" fillId="33" borderId="3" applyNumberFormat="0" applyAlignment="0" applyProtection="0"/>
    <xf numFmtId="0" fontId="29" fillId="33" borderId="3" applyNumberFormat="0" applyAlignment="0" applyProtection="0"/>
    <xf numFmtId="0" fontId="30" fillId="34" borderId="4" applyNumberFormat="0" applyAlignment="0" applyProtection="0"/>
    <xf numFmtId="0" fontId="31" fillId="34" borderId="4" applyNumberFormat="0" applyAlignment="0" applyProtection="0"/>
    <xf numFmtId="168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34" borderId="4" applyNumberFormat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0" borderId="0"/>
    <xf numFmtId="0" fontId="39" fillId="0" borderId="6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8" applyNumberFormat="0" applyFill="0" applyAlignment="0" applyProtection="0"/>
    <xf numFmtId="0" fontId="44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0" borderId="3" applyNumberFormat="0" applyAlignment="0" applyProtection="0"/>
    <xf numFmtId="0" fontId="46" fillId="20" borderId="3" applyNumberFormat="0" applyAlignment="0" applyProtection="0"/>
    <xf numFmtId="0" fontId="45" fillId="20" borderId="3" applyNumberFormat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39" fillId="0" borderId="6" applyNumberFormat="0" applyFill="0" applyAlignment="0" applyProtection="0"/>
    <xf numFmtId="0" fontId="41" fillId="0" borderId="7" applyNumberFormat="0" applyFill="0" applyAlignment="0" applyProtection="0"/>
    <xf numFmtId="0" fontId="43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47" fillId="0" borderId="5" applyNumberFormat="0" applyFill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50" fillId="0" borderId="0"/>
    <xf numFmtId="0" fontId="32" fillId="0" borderId="0"/>
    <xf numFmtId="0" fontId="51" fillId="0" borderId="0"/>
    <xf numFmtId="0" fontId="13" fillId="36" borderId="9" applyNumberFormat="0" applyFont="0" applyAlignment="0" applyProtection="0"/>
    <xf numFmtId="0" fontId="32" fillId="36" borderId="9" applyNumberFormat="0" applyFont="0" applyAlignment="0" applyProtection="0"/>
    <xf numFmtId="0" fontId="13" fillId="36" borderId="9" applyNumberFormat="0" applyFont="0" applyAlignment="0" applyProtection="0"/>
    <xf numFmtId="0" fontId="26" fillId="16" borderId="0" applyNumberFormat="0" applyBorder="0" applyAlignment="0" applyProtection="0"/>
    <xf numFmtId="0" fontId="52" fillId="33" borderId="10" applyNumberFormat="0" applyAlignment="0" applyProtection="0"/>
    <xf numFmtId="0" fontId="53" fillId="33" borderId="10" applyNumberFormat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 applyFill="0"/>
    <xf numFmtId="0" fontId="2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5" fillId="0" borderId="11" applyNumberFormat="0" applyFill="0" applyAlignment="0" applyProtection="0"/>
    <xf numFmtId="0" fontId="56" fillId="0" borderId="11" applyNumberFormat="0" applyFill="0" applyAlignment="0" applyProtection="0"/>
    <xf numFmtId="0" fontId="52" fillId="33" borderId="10" applyNumberFormat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ont="0" applyBorder="0" applyAlignment="0" applyProtection="0"/>
  </cellStyleXfs>
  <cellXfs count="96">
    <xf numFmtId="0" fontId="0" fillId="0" borderId="0" xfId="0"/>
    <xf numFmtId="0" fontId="0" fillId="0" borderId="0" xfId="0" applyFill="1"/>
    <xf numFmtId="0" fontId="3" fillId="2" borderId="0" xfId="0" applyFont="1" applyFill="1"/>
    <xf numFmtId="4" fontId="0" fillId="0" borderId="0" xfId="0" applyNumberFormat="1" applyFill="1" applyBorder="1"/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/>
    <xf numFmtId="3" fontId="0" fillId="3" borderId="0" xfId="0" applyNumberFormat="1" applyFill="1" applyBorder="1"/>
    <xf numFmtId="0" fontId="0" fillId="0" borderId="0" xfId="0"/>
    <xf numFmtId="0" fontId="3" fillId="2" borderId="0" xfId="0" applyFont="1" applyFill="1"/>
    <xf numFmtId="0" fontId="0" fillId="0" borderId="0" xfId="0"/>
    <xf numFmtId="0" fontId="0" fillId="0" borderId="0" xfId="0" applyBorder="1"/>
    <xf numFmtId="0" fontId="6" fillId="2" borderId="0" xfId="0" applyFont="1" applyFill="1" applyAlignment="1">
      <alignment vertical="center"/>
    </xf>
    <xf numFmtId="0" fontId="0" fillId="0" borderId="0" xfId="0" applyFont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/>
    <xf numFmtId="0" fontId="1" fillId="0" borderId="0" xfId="0" applyFont="1" applyFill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Fill="1" applyBorder="1"/>
    <xf numFmtId="0" fontId="9" fillId="0" borderId="0" xfId="0" applyFont="1"/>
    <xf numFmtId="0" fontId="10" fillId="2" borderId="0" xfId="0" applyFont="1" applyFill="1"/>
    <xf numFmtId="0" fontId="10" fillId="0" borderId="0" xfId="0" applyFont="1" applyFill="1"/>
    <xf numFmtId="0" fontId="11" fillId="0" borderId="0" xfId="0" applyFont="1"/>
    <xf numFmtId="0" fontId="9" fillId="0" borderId="0" xfId="0" applyFont="1" applyBorder="1"/>
    <xf numFmtId="0" fontId="12" fillId="0" borderId="0" xfId="0" applyFont="1"/>
    <xf numFmtId="0" fontId="6" fillId="0" borderId="0" xfId="0" applyFont="1" applyFill="1" applyAlignment="1">
      <alignment vertical="center"/>
    </xf>
    <xf numFmtId="3" fontId="0" fillId="5" borderId="0" xfId="0" applyNumberFormat="1" applyFill="1" applyBorder="1"/>
    <xf numFmtId="3" fontId="0" fillId="4" borderId="0" xfId="0" applyNumberFormat="1" applyFill="1" applyBorder="1"/>
    <xf numFmtId="3" fontId="0" fillId="3" borderId="0" xfId="0" applyNumberFormat="1" applyFont="1" applyFill="1" applyBorder="1"/>
    <xf numFmtId="3" fontId="0" fillId="4" borderId="0" xfId="0" applyNumberFormat="1" applyFont="1" applyFill="1" applyBorder="1"/>
    <xf numFmtId="10" fontId="0" fillId="3" borderId="0" xfId="1" applyNumberFormat="1" applyFont="1" applyFill="1" applyBorder="1"/>
    <xf numFmtId="10" fontId="0" fillId="5" borderId="0" xfId="1" applyNumberFormat="1" applyFont="1" applyFill="1"/>
    <xf numFmtId="0" fontId="1" fillId="0" borderId="0" xfId="0" applyFont="1"/>
    <xf numFmtId="4" fontId="0" fillId="5" borderId="0" xfId="0" applyNumberFormat="1" applyFill="1" applyBorder="1"/>
    <xf numFmtId="0" fontId="15" fillId="0" borderId="0" xfId="0" applyFont="1"/>
    <xf numFmtId="3" fontId="0" fillId="6" borderId="0" xfId="0" applyNumberFormat="1" applyFill="1"/>
    <xf numFmtId="0" fontId="15" fillId="0" borderId="0" xfId="0" applyFont="1" applyBorder="1"/>
    <xf numFmtId="3" fontId="0" fillId="7" borderId="0" xfId="0" applyNumberFormat="1" applyFill="1" applyBorder="1"/>
    <xf numFmtId="0" fontId="0" fillId="0" borderId="0" xfId="0" applyFont="1"/>
    <xf numFmtId="0" fontId="16" fillId="0" borderId="0" xfId="0" applyFont="1"/>
    <xf numFmtId="0" fontId="17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0" fillId="0" borderId="0" xfId="0" applyNumberFormat="1" applyFont="1" applyFill="1" applyBorder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7" fillId="2" borderId="0" xfId="0" applyFont="1" applyFill="1"/>
    <xf numFmtId="0" fontId="18" fillId="2" borderId="0" xfId="0" applyFont="1" applyFill="1"/>
    <xf numFmtId="0" fontId="0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" fillId="0" borderId="0" xfId="0" applyFont="1" applyFill="1"/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ont="1" applyFill="1" applyBorder="1"/>
    <xf numFmtId="166" fontId="0" fillId="6" borderId="0" xfId="0" applyNumberFormat="1" applyFont="1" applyFill="1" applyBorder="1"/>
    <xf numFmtId="166" fontId="0" fillId="4" borderId="0" xfId="0" applyNumberFormat="1" applyFont="1" applyFill="1" applyBorder="1"/>
    <xf numFmtId="0" fontId="14" fillId="0" borderId="0" xfId="0" applyFont="1"/>
    <xf numFmtId="0" fontId="19" fillId="2" borderId="0" xfId="0" applyFont="1" applyFill="1" applyAlignment="1">
      <alignment vertical="center"/>
    </xf>
    <xf numFmtId="0" fontId="0" fillId="5" borderId="0" xfId="0" applyFill="1"/>
    <xf numFmtId="0" fontId="20" fillId="0" borderId="0" xfId="5"/>
    <xf numFmtId="10" fontId="0" fillId="4" borderId="0" xfId="1" applyNumberFormat="1" applyFont="1" applyFill="1"/>
    <xf numFmtId="167" fontId="0" fillId="6" borderId="0" xfId="0" applyNumberFormat="1" applyFill="1"/>
    <xf numFmtId="10" fontId="0" fillId="3" borderId="0" xfId="1" applyNumberFormat="1" applyFont="1" applyFill="1"/>
    <xf numFmtId="3" fontId="0" fillId="0" borderId="0" xfId="0" applyNumberFormat="1"/>
    <xf numFmtId="0" fontId="16" fillId="14" borderId="2" xfId="6" applyFont="1" applyFill="1" applyBorder="1"/>
    <xf numFmtId="0" fontId="15" fillId="0" borderId="0" xfId="6" applyFont="1" applyAlignment="1"/>
    <xf numFmtId="0" fontId="15" fillId="0" borderId="0" xfId="6" applyFont="1" applyAlignment="1">
      <alignment horizontal="left" wrapText="1"/>
    </xf>
    <xf numFmtId="0" fontId="16" fillId="0" borderId="0" xfId="6" applyFont="1" applyAlignment="1">
      <alignment horizontal="left" wrapText="1"/>
    </xf>
    <xf numFmtId="0" fontId="15" fillId="13" borderId="0" xfId="6" applyFont="1" applyFill="1"/>
    <xf numFmtId="0" fontId="16" fillId="13" borderId="0" xfId="6" applyFont="1" applyFill="1"/>
    <xf numFmtId="0" fontId="16" fillId="14" borderId="2" xfId="8" applyFont="1" applyFill="1" applyBorder="1"/>
    <xf numFmtId="0" fontId="15" fillId="12" borderId="1" xfId="7" applyFont="1" applyFill="1" applyBorder="1"/>
    <xf numFmtId="0" fontId="15" fillId="0" borderId="0" xfId="6" applyFont="1"/>
    <xf numFmtId="0" fontId="15" fillId="10" borderId="0" xfId="7" applyFont="1" applyFill="1" applyBorder="1"/>
    <xf numFmtId="0" fontId="15" fillId="4" borderId="1" xfId="7" applyFont="1" applyFill="1" applyBorder="1"/>
    <xf numFmtId="0" fontId="15" fillId="11" borderId="1" xfId="7" applyFont="1" applyFill="1" applyBorder="1"/>
    <xf numFmtId="0" fontId="60" fillId="10" borderId="0" xfId="7" applyFont="1" applyFill="1" applyBorder="1"/>
    <xf numFmtId="0" fontId="15" fillId="9" borderId="1" xfId="7" applyFont="1" applyFill="1" applyBorder="1"/>
    <xf numFmtId="0" fontId="15" fillId="8" borderId="1" xfId="7" applyFont="1" applyFill="1" applyBorder="1"/>
    <xf numFmtId="0" fontId="6" fillId="2" borderId="0" xfId="0" applyFont="1" applyFill="1"/>
    <xf numFmtId="0" fontId="61" fillId="2" borderId="0" xfId="0" applyFont="1" applyFill="1"/>
    <xf numFmtId="0" fontId="1" fillId="0" borderId="0" xfId="0" applyFont="1" applyAlignment="1">
      <alignment wrapText="1"/>
    </xf>
    <xf numFmtId="165" fontId="0" fillId="5" borderId="0" xfId="4" applyNumberFormat="1" applyFont="1" applyFill="1" applyAlignment="1">
      <alignment wrapText="1"/>
    </xf>
    <xf numFmtId="0" fontId="62" fillId="0" borderId="0" xfId="0" applyFont="1"/>
    <xf numFmtId="165" fontId="0" fillId="5" borderId="0" xfId="4" applyNumberFormat="1" applyFont="1" applyFill="1"/>
    <xf numFmtId="165" fontId="0" fillId="4" borderId="0" xfId="0" applyNumberFormat="1" applyFont="1" applyFill="1"/>
    <xf numFmtId="165" fontId="0" fillId="6" borderId="0" xfId="0" applyNumberFormat="1" applyFont="1" applyFill="1"/>
    <xf numFmtId="164" fontId="0" fillId="5" borderId="0" xfId="0" applyNumberFormat="1" applyFont="1" applyFill="1"/>
    <xf numFmtId="164" fontId="0" fillId="4" borderId="0" xfId="0" applyNumberFormat="1" applyFont="1" applyFill="1"/>
    <xf numFmtId="164" fontId="0" fillId="6" borderId="0" xfId="0" applyNumberFormat="1" applyFont="1" applyFill="1"/>
    <xf numFmtId="165" fontId="0" fillId="0" borderId="0" xfId="4" applyNumberFormat="1" applyFont="1"/>
  </cellXfs>
  <cellStyles count="138">
    <cellStyle name="_x000d__x000a_JournalTemplate=C:\COMFO\CTALK\JOURSTD.TPL_x000d__x000a_LbStateAddress=3 3 0 251 1 89 2 311_x000d__x000a_LbStateJou" xfId="8"/>
    <cellStyle name="_x000d__x000a_JournalTemplate=C:\COMFO\CTALK\JOURSTD.TPL_x000d__x000a_LbStateAddress=3 3 0 251 1 89 2 311_x000d__x000a_LbStateJou 2" xfId="9"/>
    <cellStyle name="_x000d__x000a_JournalTemplate=C:\COMFO\CTALK\JOURSTD.TPL_x000d__x000a_LbStateAddress=3 3 0 251 1 89 2 311_x000d__x000a_LbStateJou 2 2" xfId="10"/>
    <cellStyle name="_x000d__x000a_JournalTemplate=C:\COMFO\CTALK\JOURSTD.TPL_x000d__x000a_LbStateAddress=3 3 0 251 1 89 2 311_x000d__x000a_LbStateJou 3" xfId="11"/>
    <cellStyle name="_x000d__x000a_JournalTemplate=C:\COMFO\CTALK\JOURSTD.TPL_x000d__x000a_LbStateAddress=3 3 0 251 1 89 2 311_x000d__x000a_LbStateJou 4" xfId="12"/>
    <cellStyle name="_x000d__x000a_JournalTemplate=C:\COMFO\CTALK\JOURSTD.TPL_x000d__x000a_LbStateAddress=3 3 0 251 1 89 2 311_x000d__x000a_LbStateJou_100720 berekening x-factoren NG4R v4.2" xfId="13"/>
    <cellStyle name="20% - Accent1 2" xfId="14"/>
    <cellStyle name="20% - Accent1 3" xfId="15"/>
    <cellStyle name="20% - Accent2 2" xfId="16"/>
    <cellStyle name="20% - Accent2 3" xfId="17"/>
    <cellStyle name="20% - Accent3 2" xfId="18"/>
    <cellStyle name="20% - Accent3 3" xfId="19"/>
    <cellStyle name="20% - Accent4 2" xfId="20"/>
    <cellStyle name="20% - Accent4 3" xfId="21"/>
    <cellStyle name="20% - Accent5 2" xfId="22"/>
    <cellStyle name="20% - Accent5 3" xfId="23"/>
    <cellStyle name="20% - Accent6 2" xfId="24"/>
    <cellStyle name="20% - Accent6 3" xfId="25"/>
    <cellStyle name="40% - Accent1 2" xfId="26"/>
    <cellStyle name="40% - Accent1 3" xfId="27"/>
    <cellStyle name="40% - Accent2 2" xfId="28"/>
    <cellStyle name="40% - Accent2 3" xfId="29"/>
    <cellStyle name="40% - Accent3 2" xfId="30"/>
    <cellStyle name="40% - Accent3 3" xfId="31"/>
    <cellStyle name="40% - Accent4 2" xfId="32"/>
    <cellStyle name="40% - Accent4 3" xfId="33"/>
    <cellStyle name="40% - Accent5 2" xfId="34"/>
    <cellStyle name="40% - Accent5 3" xfId="35"/>
    <cellStyle name="40% - Accent6 2" xfId="36"/>
    <cellStyle name="40% - Accent6 3" xfId="37"/>
    <cellStyle name="60% - Accent1 2" xfId="38"/>
    <cellStyle name="60% - Accent1 3" xfId="39"/>
    <cellStyle name="60% - Accent2 2" xfId="40"/>
    <cellStyle name="60% - Accent2 3" xfId="41"/>
    <cellStyle name="60% - Accent3 2" xfId="42"/>
    <cellStyle name="60% - Accent3 3" xfId="43"/>
    <cellStyle name="60% - Accent4 2" xfId="44"/>
    <cellStyle name="60% - Accent4 3" xfId="45"/>
    <cellStyle name="60% - Accent5 2" xfId="46"/>
    <cellStyle name="60% - Accent5 3" xfId="47"/>
    <cellStyle name="60% - Accent6 2" xfId="48"/>
    <cellStyle name="60% - Accent6 3" xfId="49"/>
    <cellStyle name="Accent1 2" xfId="50"/>
    <cellStyle name="Accent1 3" xfId="51"/>
    <cellStyle name="Accent2 2" xfId="52"/>
    <cellStyle name="Accent2 3" xfId="53"/>
    <cellStyle name="Accent3 2" xfId="54"/>
    <cellStyle name="Accent3 3" xfId="55"/>
    <cellStyle name="Accent4 2" xfId="56"/>
    <cellStyle name="Accent4 3" xfId="57"/>
    <cellStyle name="Accent5 2" xfId="58"/>
    <cellStyle name="Accent5 3" xfId="59"/>
    <cellStyle name="Accent6 2" xfId="60"/>
    <cellStyle name="Accent6 3" xfId="61"/>
    <cellStyle name="Bad" xfId="62"/>
    <cellStyle name="Bad 2" xfId="63"/>
    <cellStyle name="Berekening 2" xfId="64"/>
    <cellStyle name="Calculation" xfId="65"/>
    <cellStyle name="Calculation 2" xfId="66"/>
    <cellStyle name="Check Cell" xfId="67"/>
    <cellStyle name="Check Cell 2" xfId="68"/>
    <cellStyle name="Comma 2" xfId="69"/>
    <cellStyle name="Comma 3" xfId="70"/>
    <cellStyle name="Controlecel 2" xfId="71"/>
    <cellStyle name="Euro" xfId="72"/>
    <cellStyle name="Euro 2" xfId="73"/>
    <cellStyle name="Explanatory Text" xfId="74"/>
    <cellStyle name="Explanatory Text 2" xfId="75"/>
    <cellStyle name="Gekoppelde cel 2" xfId="76"/>
    <cellStyle name="Goed 2" xfId="77"/>
    <cellStyle name="Good" xfId="78"/>
    <cellStyle name="Good 2" xfId="79"/>
    <cellStyle name="Header" xfId="80"/>
    <cellStyle name="Heading 1" xfId="81"/>
    <cellStyle name="Heading 1 2" xfId="82"/>
    <cellStyle name="Heading 2" xfId="83"/>
    <cellStyle name="Heading 2 2" xfId="84"/>
    <cellStyle name="Heading 3" xfId="85"/>
    <cellStyle name="Heading 3 2" xfId="86"/>
    <cellStyle name="Heading 4" xfId="87"/>
    <cellStyle name="Heading 4 2" xfId="88"/>
    <cellStyle name="Hyperlink" xfId="5" builtinId="8"/>
    <cellStyle name="Input" xfId="89"/>
    <cellStyle name="Input 2" xfId="90"/>
    <cellStyle name="Invoer 2" xfId="91"/>
    <cellStyle name="Komma" xfId="4" builtinId="3"/>
    <cellStyle name="Komma 14 2" xfId="92"/>
    <cellStyle name="Komma 2" xfId="93"/>
    <cellStyle name="Komma 2 2" xfId="94"/>
    <cellStyle name="Komma 2 3" xfId="95"/>
    <cellStyle name="Komma 3" xfId="96"/>
    <cellStyle name="Komma 3 2" xfId="97"/>
    <cellStyle name="Komma 4" xfId="98"/>
    <cellStyle name="Komma 5" xfId="99"/>
    <cellStyle name="Kop 1 2" xfId="100"/>
    <cellStyle name="Kop 2 2" xfId="101"/>
    <cellStyle name="Kop 3 2" xfId="102"/>
    <cellStyle name="Kop 4 2" xfId="103"/>
    <cellStyle name="Linked Cell" xfId="104"/>
    <cellStyle name="Linked Cell 2" xfId="105"/>
    <cellStyle name="Neutraal 2" xfId="106"/>
    <cellStyle name="Neutral" xfId="107"/>
    <cellStyle name="Neutral 2" xfId="108"/>
    <cellStyle name="Normal 2" xfId="109"/>
    <cellStyle name="Normal 3" xfId="110"/>
    <cellStyle name="Normal_# klanten" xfId="111"/>
    <cellStyle name="Note" xfId="112"/>
    <cellStyle name="Note 2" xfId="113"/>
    <cellStyle name="Notitie 2" xfId="114"/>
    <cellStyle name="Ongeldig 2" xfId="115"/>
    <cellStyle name="Output" xfId="116"/>
    <cellStyle name="Output 2" xfId="117"/>
    <cellStyle name="Procent" xfId="1" builtinId="5"/>
    <cellStyle name="Procent 2" xfId="118"/>
    <cellStyle name="Procent 3" xfId="119"/>
    <cellStyle name="Procent 4" xfId="120"/>
    <cellStyle name="Standaard" xfId="0" builtinId="0"/>
    <cellStyle name="Standaard 2" xfId="2"/>
    <cellStyle name="Standaard 2 2" xfId="3"/>
    <cellStyle name="Standaard 2 3" xfId="121"/>
    <cellStyle name="Standaard 2 4" xfId="122"/>
    <cellStyle name="Standaard 3" xfId="123"/>
    <cellStyle name="Standaard 4" xfId="124"/>
    <cellStyle name="Standaard 5" xfId="125"/>
    <cellStyle name="Standaard 6" xfId="6"/>
    <cellStyle name="Standaard_20100727 Rekenmodel NE5R v1.9" xfId="7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CCFFCC"/>
      <color rgb="FFCCFFFF"/>
      <color rgb="FFFF99FF"/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EC/03.%20Model/20161212%20production%20price%20model%20-%20SEC%20(v3.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tariffs 2017"/>
      <sheetName val="CPI CN"/>
    </sheetNames>
    <sheetDataSet>
      <sheetData sheetId="0" refreshError="1"/>
      <sheetData sheetId="1" refreshError="1"/>
      <sheetData sheetId="2">
        <row r="9">
          <cell r="C9" t="str">
            <v>Direct costs</v>
          </cell>
        </row>
        <row r="10">
          <cell r="C10" t="str">
            <v>Staff#</v>
          </cell>
        </row>
        <row r="11">
          <cell r="C11" t="str">
            <v>50-50</v>
          </cell>
        </row>
        <row r="12">
          <cell r="C12" t="str">
            <v>1/3 Pr. &amp; 2/3 Distr.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abSelected="1" zoomScale="85" zoomScaleNormal="85" workbookViewId="0"/>
  </sheetViews>
  <sheetFormatPr defaultRowHeight="15"/>
  <cols>
    <col min="1" max="1" width="6.85546875" style="12" customWidth="1"/>
    <col min="2" max="2" width="147.7109375" style="12" customWidth="1"/>
    <col min="3" max="16384" width="9.140625" style="12"/>
  </cols>
  <sheetData>
    <row r="1" spans="1:4" s="11" customFormat="1" ht="35.25" customHeight="1">
      <c r="A1" s="11" t="s">
        <v>118</v>
      </c>
    </row>
    <row r="3" spans="1:4" s="43" customFormat="1">
      <c r="B3" s="69" t="s">
        <v>117</v>
      </c>
    </row>
    <row r="4" spans="1:4" s="43" customFormat="1"/>
    <row r="5" spans="1:4" s="43" customFormat="1">
      <c r="B5" s="70" t="s">
        <v>116</v>
      </c>
      <c r="C5" s="70"/>
      <c r="D5" s="70"/>
    </row>
    <row r="6" spans="1:4" s="43" customFormat="1">
      <c r="B6" s="70" t="s">
        <v>125</v>
      </c>
      <c r="C6" s="70"/>
      <c r="D6" s="70"/>
    </row>
    <row r="7" spans="1:4" s="43" customFormat="1">
      <c r="B7" s="70" t="s">
        <v>115</v>
      </c>
      <c r="C7" s="70"/>
      <c r="D7" s="70"/>
    </row>
    <row r="8" spans="1:4" s="43" customFormat="1">
      <c r="B8" s="71"/>
      <c r="C8" s="71"/>
      <c r="D8" s="71"/>
    </row>
    <row r="9" spans="1:4" s="43" customFormat="1">
      <c r="B9" s="71" t="s">
        <v>114</v>
      </c>
      <c r="C9" s="71"/>
      <c r="D9" s="71"/>
    </row>
    <row r="10" spans="1:4" s="43" customFormat="1">
      <c r="B10" s="72" t="s">
        <v>119</v>
      </c>
      <c r="C10" s="71"/>
      <c r="D10" s="71"/>
    </row>
    <row r="11" spans="1:4" s="43" customFormat="1">
      <c r="B11" s="73" t="s">
        <v>120</v>
      </c>
      <c r="C11" s="73"/>
      <c r="D11" s="73"/>
    </row>
    <row r="12" spans="1:4" s="43" customFormat="1">
      <c r="B12" s="74" t="s">
        <v>121</v>
      </c>
      <c r="C12" s="73"/>
      <c r="D12" s="73"/>
    </row>
    <row r="13" spans="1:4" s="43" customFormat="1">
      <c r="B13" s="73" t="s">
        <v>124</v>
      </c>
      <c r="C13" s="73"/>
      <c r="D13" s="73"/>
    </row>
    <row r="14" spans="1:4" s="43" customFormat="1">
      <c r="B14" s="73" t="s">
        <v>122</v>
      </c>
      <c r="C14" s="73"/>
      <c r="D14" s="73"/>
    </row>
    <row r="15" spans="1:4" s="43" customFormat="1">
      <c r="B15" s="74"/>
      <c r="C15" s="73"/>
      <c r="D15" s="73"/>
    </row>
    <row r="16" spans="1:4" s="43" customFormat="1"/>
    <row r="17" spans="2:4" s="43" customFormat="1">
      <c r="B17" s="75" t="s">
        <v>113</v>
      </c>
      <c r="C17" s="73"/>
      <c r="D17" s="73"/>
    </row>
    <row r="18" spans="2:4" s="43" customFormat="1"/>
    <row r="19" spans="2:4" s="43" customFormat="1">
      <c r="B19" s="76" t="s">
        <v>112</v>
      </c>
      <c r="C19" s="77"/>
      <c r="D19" s="77"/>
    </row>
    <row r="20" spans="2:4" s="43" customFormat="1">
      <c r="B20" s="78"/>
      <c r="C20" s="77"/>
      <c r="D20" s="77"/>
    </row>
    <row r="21" spans="2:4" s="43" customFormat="1">
      <c r="B21" s="79" t="s">
        <v>111</v>
      </c>
      <c r="C21" s="77"/>
      <c r="D21" s="77"/>
    </row>
    <row r="22" spans="2:4" s="43" customFormat="1">
      <c r="B22" s="78"/>
      <c r="C22" s="77"/>
      <c r="D22" s="77"/>
    </row>
    <row r="23" spans="2:4" s="43" customFormat="1">
      <c r="B23" s="80" t="s">
        <v>110</v>
      </c>
      <c r="C23" s="77"/>
      <c r="D23" s="77"/>
    </row>
    <row r="24" spans="2:4" s="43" customFormat="1">
      <c r="B24" s="81"/>
      <c r="C24" s="77"/>
      <c r="D24" s="77"/>
    </row>
    <row r="25" spans="2:4" s="43" customFormat="1">
      <c r="B25" s="82" t="s">
        <v>109</v>
      </c>
      <c r="C25" s="77"/>
      <c r="D25" s="77"/>
    </row>
    <row r="26" spans="2:4" s="43" customFormat="1"/>
    <row r="27" spans="2:4" s="43" customFormat="1">
      <c r="B27" s="83" t="s">
        <v>108</v>
      </c>
      <c r="C27" s="77"/>
      <c r="D27" s="77"/>
    </row>
    <row r="28" spans="2:4" s="43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I20"/>
  <sheetViews>
    <sheetView showGridLines="0" zoomScale="85" zoomScaleNormal="85" workbookViewId="0"/>
  </sheetViews>
  <sheetFormatPr defaultRowHeight="15"/>
  <cols>
    <col min="2" max="2" width="53.5703125" customWidth="1"/>
    <col min="3" max="3" width="17" customWidth="1"/>
    <col min="4" max="4" width="17.7109375" customWidth="1"/>
    <col min="5" max="5" width="20.140625" customWidth="1"/>
    <col min="6" max="6" width="28.5703125" bestFit="1" customWidth="1"/>
    <col min="7" max="7" width="10.85546875" customWidth="1"/>
  </cols>
  <sheetData>
    <row r="1" spans="1:9" s="2" customFormat="1" ht="35.25" customHeight="1">
      <c r="A1" s="2" t="s">
        <v>12</v>
      </c>
    </row>
    <row r="3" spans="1:9">
      <c r="E3" t="s">
        <v>20</v>
      </c>
    </row>
    <row r="4" spans="1:9">
      <c r="A4" s="12"/>
      <c r="B4" t="s">
        <v>40</v>
      </c>
      <c r="C4" s="36">
        <v>6.7400000000000002E-2</v>
      </c>
      <c r="E4" s="61" t="s">
        <v>57</v>
      </c>
    </row>
    <row r="5" spans="1:9" s="4" customFormat="1">
      <c r="B5" s="4" t="s">
        <v>18</v>
      </c>
      <c r="C5" s="67">
        <f>'CPI CN'!E31</f>
        <v>-5.0000000000000001E-3</v>
      </c>
      <c r="E5" s="61" t="s">
        <v>101</v>
      </c>
      <c r="G5" s="5"/>
    </row>
    <row r="6" spans="1:9" s="4" customFormat="1">
      <c r="B6" s="4" t="s">
        <v>38</v>
      </c>
      <c r="C6" s="67">
        <f>'CPI CN'!E32</f>
        <v>-0.01</v>
      </c>
      <c r="E6" s="61" t="s">
        <v>101</v>
      </c>
    </row>
    <row r="8" spans="1:9" s="7" customFormat="1" ht="18.75">
      <c r="B8" s="6" t="s">
        <v>13</v>
      </c>
    </row>
    <row r="9" spans="1:9" s="12" customFormat="1"/>
    <row r="10" spans="1:9" s="12" customFormat="1">
      <c r="E10" s="12" t="s">
        <v>20</v>
      </c>
    </row>
    <row r="11" spans="1:9">
      <c r="B11" t="s">
        <v>22</v>
      </c>
      <c r="C11" s="31">
        <v>13904</v>
      </c>
      <c r="D11" t="s">
        <v>16</v>
      </c>
      <c r="E11" s="61" t="s">
        <v>66</v>
      </c>
    </row>
    <row r="12" spans="1:9" s="12" customFormat="1">
      <c r="B12" s="12" t="s">
        <v>21</v>
      </c>
      <c r="C12" s="31">
        <v>3200</v>
      </c>
      <c r="D12" s="12" t="s">
        <v>16</v>
      </c>
      <c r="E12" s="61" t="s">
        <v>67</v>
      </c>
    </row>
    <row r="13" spans="1:9">
      <c r="B13" t="s">
        <v>15</v>
      </c>
      <c r="C13" s="31">
        <v>269</v>
      </c>
      <c r="D13" s="39" t="s">
        <v>23</v>
      </c>
      <c r="E13" s="61" t="s">
        <v>68</v>
      </c>
    </row>
    <row r="14" spans="1:9">
      <c r="B14" t="s">
        <v>14</v>
      </c>
      <c r="C14" s="38">
        <v>0.61</v>
      </c>
      <c r="D14" s="39" t="s">
        <v>24</v>
      </c>
      <c r="E14" s="61" t="s">
        <v>123</v>
      </c>
      <c r="I14" s="5"/>
    </row>
    <row r="15" spans="1:9" s="4" customFormat="1">
      <c r="C15" s="3"/>
    </row>
    <row r="16" spans="1:9">
      <c r="A16" s="1"/>
      <c r="F16" s="1"/>
    </row>
    <row r="20" spans="3:3">
      <c r="C20" s="6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CCFFCC"/>
  </sheetPr>
  <dimension ref="A1:M91"/>
  <sheetViews>
    <sheetView showGridLines="0" zoomScale="85" zoomScaleNormal="85" workbookViewId="0"/>
  </sheetViews>
  <sheetFormatPr defaultRowHeight="14.25"/>
  <cols>
    <col min="1" max="1" width="9.140625" style="27"/>
    <col min="2" max="2" width="62.5703125" style="27" customWidth="1"/>
    <col min="3" max="3" width="22.5703125" style="27" customWidth="1"/>
    <col min="4" max="4" width="9.5703125" style="27" customWidth="1"/>
    <col min="5" max="5" width="23" style="27" customWidth="1"/>
    <col min="6" max="6" width="12.28515625" style="27" customWidth="1"/>
    <col min="7" max="7" width="19.7109375" style="27" customWidth="1"/>
    <col min="8" max="9" width="20.42578125" style="27" customWidth="1"/>
    <col min="10" max="10" width="5.28515625" style="27" customWidth="1"/>
    <col min="11" max="11" width="16.28515625" style="27" customWidth="1"/>
    <col min="12" max="12" width="10.42578125" style="27" customWidth="1"/>
    <col min="13" max="16384" width="9.140625" style="27"/>
  </cols>
  <sheetData>
    <row r="1" spans="1:7" s="25" customFormat="1" ht="25.5">
      <c r="A1" s="25" t="s">
        <v>19</v>
      </c>
    </row>
    <row r="2" spans="1:7" s="26" customFormat="1" ht="7.5" customHeight="1"/>
    <row r="3" spans="1:7" s="24" customFormat="1" ht="12.75">
      <c r="B3" s="28"/>
      <c r="C3" s="28"/>
      <c r="D3" s="28"/>
      <c r="E3" s="28"/>
      <c r="F3" s="29"/>
    </row>
    <row r="4" spans="1:7" s="24" customFormat="1" ht="12.75">
      <c r="B4" s="28"/>
      <c r="C4" s="28"/>
      <c r="D4" s="28"/>
      <c r="E4" s="28"/>
      <c r="F4" s="29"/>
    </row>
    <row r="5" spans="1:7" s="85" customFormat="1" ht="18.75" customHeight="1">
      <c r="B5" s="84" t="s">
        <v>65</v>
      </c>
    </row>
    <row r="6" spans="1:7" s="43" customFormat="1" ht="15">
      <c r="G6" s="22"/>
    </row>
    <row r="7" spans="1:7" s="43" customFormat="1" ht="15">
      <c r="B7" s="37"/>
      <c r="E7" s="86"/>
    </row>
    <row r="8" spans="1:7" s="43" customFormat="1" ht="15">
      <c r="B8" s="37" t="s">
        <v>69</v>
      </c>
      <c r="E8" s="86"/>
    </row>
    <row r="9" spans="1:7" s="43" customFormat="1" ht="15">
      <c r="B9" s="43" t="s">
        <v>49</v>
      </c>
      <c r="C9" s="19" t="s">
        <v>70</v>
      </c>
      <c r="E9" s="87">
        <v>1211283.6049558748</v>
      </c>
      <c r="G9" s="88" t="s">
        <v>107</v>
      </c>
    </row>
    <row r="10" spans="1:7" s="43" customFormat="1" ht="15">
      <c r="B10" s="43" t="s">
        <v>50</v>
      </c>
      <c r="C10" s="19" t="s">
        <v>70</v>
      </c>
      <c r="E10" s="87">
        <v>1454347.5801765632</v>
      </c>
      <c r="G10" s="39"/>
    </row>
    <row r="11" spans="1:7" s="43" customFormat="1" ht="15">
      <c r="B11" s="43" t="s">
        <v>51</v>
      </c>
      <c r="C11" s="19" t="s">
        <v>70</v>
      </c>
      <c r="E11" s="87">
        <v>143049.30006133881</v>
      </c>
    </row>
    <row r="12" spans="1:7" s="43" customFormat="1" ht="15">
      <c r="B12" s="43" t="s">
        <v>52</v>
      </c>
      <c r="C12" s="19" t="s">
        <v>70</v>
      </c>
      <c r="E12" s="87">
        <v>63695.597095112418</v>
      </c>
    </row>
    <row r="13" spans="1:7" s="43" customFormat="1" ht="15">
      <c r="B13" s="43" t="s">
        <v>53</v>
      </c>
      <c r="C13" s="19" t="s">
        <v>70</v>
      </c>
      <c r="E13" s="89">
        <v>69244.879152481037</v>
      </c>
    </row>
    <row r="14" spans="1:7" s="43" customFormat="1" ht="15">
      <c r="B14" s="43" t="s">
        <v>1</v>
      </c>
      <c r="C14" s="19" t="s">
        <v>70</v>
      </c>
      <c r="E14" s="90">
        <f>SUM(E9:E13)</f>
        <v>2941620.9614413702</v>
      </c>
    </row>
    <row r="15" spans="1:7" s="43" customFormat="1" ht="15"/>
    <row r="16" spans="1:7" s="43" customFormat="1" ht="15">
      <c r="B16" s="37" t="s">
        <v>71</v>
      </c>
      <c r="E16" s="86"/>
    </row>
    <row r="17" spans="2:13" s="43" customFormat="1" ht="15">
      <c r="B17" s="43" t="s">
        <v>49</v>
      </c>
      <c r="C17" s="19" t="s">
        <v>70</v>
      </c>
      <c r="E17" s="87">
        <v>30677.376000959928</v>
      </c>
    </row>
    <row r="18" spans="2:13" s="43" customFormat="1" ht="15">
      <c r="B18" s="43" t="s">
        <v>50</v>
      </c>
      <c r="C18" s="19" t="s">
        <v>70</v>
      </c>
      <c r="E18" s="87">
        <v>171380.26028530893</v>
      </c>
    </row>
    <row r="19" spans="2:13" s="43" customFormat="1" ht="15">
      <c r="B19" s="43" t="s">
        <v>51</v>
      </c>
      <c r="C19" s="19" t="s">
        <v>70</v>
      </c>
      <c r="E19" s="87">
        <v>1370.9199386611913</v>
      </c>
    </row>
    <row r="20" spans="2:13" s="43" customFormat="1" ht="15">
      <c r="B20" s="43" t="s">
        <v>52</v>
      </c>
      <c r="C20" s="19" t="s">
        <v>70</v>
      </c>
      <c r="E20" s="87">
        <v>15411.781112359589</v>
      </c>
    </row>
    <row r="21" spans="2:13" s="43" customFormat="1" ht="15">
      <c r="B21" s="43" t="s">
        <v>53</v>
      </c>
      <c r="C21" s="19" t="s">
        <v>70</v>
      </c>
      <c r="E21" s="89">
        <v>17004.215148019117</v>
      </c>
    </row>
    <row r="22" spans="2:13" s="43" customFormat="1" ht="15">
      <c r="B22" s="43" t="s">
        <v>1</v>
      </c>
      <c r="C22" s="19" t="s">
        <v>70</v>
      </c>
      <c r="E22" s="90">
        <f>SUM(E17:E21)</f>
        <v>235844.55248530876</v>
      </c>
    </row>
    <row r="23" spans="2:13" s="43" customFormat="1" ht="15"/>
    <row r="24" spans="2:13" s="43" customFormat="1" ht="15">
      <c r="B24" s="37" t="s">
        <v>3</v>
      </c>
    </row>
    <row r="25" spans="2:13" s="43" customFormat="1" ht="15">
      <c r="B25" s="19" t="s">
        <v>72</v>
      </c>
      <c r="C25" s="19" t="s">
        <v>70</v>
      </c>
      <c r="E25" s="91">
        <f>E14</f>
        <v>2941620.9614413702</v>
      </c>
    </row>
    <row r="26" spans="2:13" s="43" customFormat="1" ht="15">
      <c r="B26" s="19" t="s">
        <v>54</v>
      </c>
      <c r="C26" s="19" t="s">
        <v>70</v>
      </c>
      <c r="E26" s="91">
        <f>E22</f>
        <v>235844.55248530876</v>
      </c>
    </row>
    <row r="27" spans="2:13" s="43" customFormat="1" ht="15">
      <c r="B27" s="19"/>
      <c r="C27" s="19"/>
    </row>
    <row r="28" spans="2:13" s="43" customFormat="1" ht="15">
      <c r="B28" s="19"/>
      <c r="C28" s="19"/>
      <c r="F28" s="86"/>
      <c r="M28" s="5"/>
    </row>
    <row r="29" spans="2:13" s="43" customFormat="1" ht="15">
      <c r="I29" s="49"/>
      <c r="J29" s="49"/>
    </row>
    <row r="30" spans="2:13" s="85" customFormat="1" ht="18.75" customHeight="1">
      <c r="B30" s="84" t="s">
        <v>4</v>
      </c>
    </row>
    <row r="31" spans="2:13" s="43" customFormat="1" ht="15">
      <c r="B31" s="22"/>
      <c r="C31" s="22"/>
      <c r="D31" s="22"/>
      <c r="E31" s="22"/>
    </row>
    <row r="32" spans="2:13" s="43" customFormat="1" ht="15">
      <c r="B32" s="37" t="s">
        <v>26</v>
      </c>
    </row>
    <row r="33" spans="2:10" s="43" customFormat="1" ht="15"/>
    <row r="34" spans="2:10" s="43" customFormat="1" ht="15">
      <c r="B34" s="37" t="s">
        <v>73</v>
      </c>
      <c r="E34" s="37" t="s">
        <v>27</v>
      </c>
      <c r="G34" s="39"/>
    </row>
    <row r="35" spans="2:10" s="43" customFormat="1" ht="15">
      <c r="B35" s="37" t="s">
        <v>28</v>
      </c>
      <c r="C35" s="37"/>
      <c r="D35" s="37"/>
      <c r="E35" s="37" t="s">
        <v>29</v>
      </c>
    </row>
    <row r="36" spans="2:10" s="43" customFormat="1" ht="15">
      <c r="B36" s="43" t="s">
        <v>30</v>
      </c>
      <c r="C36" s="19" t="s">
        <v>70</v>
      </c>
      <c r="D36" s="19"/>
      <c r="E36" s="92">
        <v>1466134.2159462005</v>
      </c>
      <c r="G36" s="88" t="s">
        <v>55</v>
      </c>
    </row>
    <row r="37" spans="2:10" s="43" customFormat="1" ht="15">
      <c r="B37" s="43" t="s">
        <v>31</v>
      </c>
      <c r="C37" s="19" t="s">
        <v>70</v>
      </c>
      <c r="D37" s="19"/>
      <c r="E37" s="92">
        <v>45612.77</v>
      </c>
      <c r="G37" s="88" t="s">
        <v>55</v>
      </c>
    </row>
    <row r="38" spans="2:10" s="43" customFormat="1" ht="15">
      <c r="B38" s="43" t="s">
        <v>48</v>
      </c>
      <c r="C38" s="19" t="s">
        <v>70</v>
      </c>
      <c r="D38" s="19"/>
      <c r="E38" s="93">
        <f>SUM(E36:E37)</f>
        <v>1511746.9859462006</v>
      </c>
      <c r="G38" s="5"/>
    </row>
    <row r="39" spans="2:10" s="43" customFormat="1" ht="15"/>
    <row r="40" spans="2:10" s="43" customFormat="1" ht="15">
      <c r="B40" s="43" t="s">
        <v>48</v>
      </c>
      <c r="C40" s="19" t="s">
        <v>70</v>
      </c>
      <c r="E40" s="94">
        <f>E38</f>
        <v>1511746.9859462006</v>
      </c>
    </row>
    <row r="41" spans="2:10" s="43" customFormat="1" ht="15"/>
    <row r="42" spans="2:10" s="43" customFormat="1" ht="15">
      <c r="I42" s="49"/>
      <c r="J42" s="49"/>
    </row>
    <row r="43" spans="2:10" s="43" customFormat="1" ht="15">
      <c r="F43" s="95"/>
    </row>
    <row r="44" spans="2:10" s="43" customFormat="1" ht="15">
      <c r="F44" s="95"/>
    </row>
    <row r="45" spans="2:10" s="24" customFormat="1" ht="12.75"/>
    <row r="46" spans="2:10" s="24" customFormat="1" ht="12.75"/>
    <row r="47" spans="2:10" s="24" customFormat="1" ht="12.75"/>
    <row r="48" spans="2:10" s="24" customFormat="1" ht="12.75"/>
    <row r="49" s="24" customFormat="1" ht="12.75"/>
    <row r="50" s="24" customFormat="1" ht="12.75"/>
    <row r="51" s="24" customFormat="1" ht="12.75"/>
    <row r="52" s="24" customFormat="1" ht="12.75"/>
    <row r="53" s="24" customFormat="1" ht="12.75"/>
    <row r="54" s="24" customFormat="1" ht="12.75"/>
    <row r="55" s="24" customFormat="1" ht="12.75"/>
    <row r="56" s="24" customFormat="1" ht="12.75"/>
    <row r="57" s="24" customFormat="1" ht="12.75"/>
    <row r="58" s="24" customFormat="1" ht="12.75"/>
    <row r="59" s="24" customFormat="1" ht="12.75"/>
    <row r="60" s="24" customFormat="1" ht="12.75"/>
    <row r="61" s="24" customFormat="1" ht="12.75"/>
    <row r="62" s="24" customFormat="1" ht="12.75"/>
    <row r="63" s="24" customFormat="1" ht="12.75"/>
    <row r="64" s="24" customFormat="1" ht="12.75"/>
    <row r="65" s="24" customFormat="1" ht="12.75"/>
    <row r="66" s="24" customFormat="1" ht="12.75"/>
    <row r="67" s="24" customFormat="1" ht="12.75"/>
    <row r="68" s="24" customFormat="1" ht="12.75"/>
    <row r="69" s="24" customFormat="1" ht="12.75"/>
    <row r="70" s="24" customFormat="1" ht="12.75"/>
    <row r="71" s="24" customFormat="1" ht="12.75"/>
    <row r="72" s="24" customFormat="1" ht="12.75"/>
    <row r="73" s="24" customFormat="1" ht="12.75"/>
    <row r="74" s="24" customFormat="1" ht="12.75"/>
    <row r="75" s="24" customFormat="1" ht="12.75"/>
    <row r="76" s="24" customFormat="1" ht="12.75"/>
    <row r="77" s="24" customFormat="1" ht="12.75"/>
    <row r="78" s="24" customFormat="1" ht="12.75"/>
    <row r="79" s="24" customFormat="1" ht="12.75"/>
    <row r="80" s="24" customFormat="1" ht="12.75"/>
    <row r="81" s="24" customFormat="1" ht="12.75"/>
    <row r="82" s="24" customFormat="1" ht="12.75"/>
    <row r="83" s="24" customFormat="1" ht="12.75"/>
    <row r="84" s="24" customFormat="1" ht="12.75"/>
    <row r="85" s="24" customFormat="1" ht="12.75"/>
    <row r="86" s="24" customFormat="1" ht="12.75"/>
    <row r="87" s="24" customFormat="1" ht="12.75"/>
    <row r="88" s="24" customFormat="1" ht="12.75"/>
    <row r="89" s="24" customFormat="1" ht="12.75"/>
    <row r="90" s="24" customFormat="1" ht="12.75"/>
    <row r="91" s="24" customFormat="1" ht="12.7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M45"/>
  <sheetViews>
    <sheetView showGridLines="0" zoomScale="85" zoomScaleNormal="85" workbookViewId="0"/>
  </sheetViews>
  <sheetFormatPr defaultRowHeight="15"/>
  <cols>
    <col min="1" max="1" width="2.85546875" customWidth="1"/>
    <col min="2" max="2" width="51.7109375" customWidth="1"/>
    <col min="3" max="3" width="26.42578125" customWidth="1"/>
    <col min="4" max="4" width="22.140625" customWidth="1"/>
    <col min="5" max="5" width="10.28515625" customWidth="1"/>
    <col min="6" max="8" width="22.140625" customWidth="1"/>
    <col min="9" max="9" width="4.28515625" customWidth="1"/>
    <col min="10" max="10" width="19.42578125" customWidth="1"/>
  </cols>
  <sheetData>
    <row r="1" spans="1:10" s="11" customFormat="1" ht="26.25">
      <c r="B1" s="11" t="s">
        <v>32</v>
      </c>
    </row>
    <row r="3" spans="1:10" s="12" customFormat="1">
      <c r="B3" s="12" t="s">
        <v>58</v>
      </c>
    </row>
    <row r="4" spans="1:10" s="12" customFormat="1">
      <c r="B4" s="12" t="s">
        <v>60</v>
      </c>
    </row>
    <row r="5" spans="1:10" s="12" customFormat="1">
      <c r="B5" s="12" t="s">
        <v>61</v>
      </c>
    </row>
    <row r="6" spans="1:10" s="12" customFormat="1">
      <c r="B6" s="12" t="s">
        <v>62</v>
      </c>
    </row>
    <row r="7" spans="1:10" s="12" customFormat="1"/>
    <row r="8" spans="1:10" s="12" customFormat="1"/>
    <row r="9" spans="1:10" s="14" customFormat="1" ht="15.75">
      <c r="B9" s="14" t="s">
        <v>34</v>
      </c>
    </row>
    <row r="10" spans="1:10" s="30" customFormat="1" ht="15.75"/>
    <row r="11" spans="1:10">
      <c r="A11" s="10"/>
      <c r="B11" s="13" t="s">
        <v>39</v>
      </c>
      <c r="C11" s="15" t="s">
        <v>2</v>
      </c>
      <c r="D11" s="35">
        <f>Input!C4</f>
        <v>6.7400000000000002E-2</v>
      </c>
      <c r="E11" s="12"/>
      <c r="F11" s="12"/>
      <c r="G11" s="12"/>
      <c r="H11" s="12"/>
    </row>
    <row r="12" spans="1:10" s="12" customFormat="1">
      <c r="B12" s="12" t="s">
        <v>18</v>
      </c>
      <c r="C12" s="19" t="s">
        <v>2</v>
      </c>
      <c r="D12" s="35">
        <f>Input!C5</f>
        <v>-5.0000000000000001E-3</v>
      </c>
    </row>
    <row r="13" spans="1:10" s="12" customFormat="1">
      <c r="B13" s="12" t="s">
        <v>38</v>
      </c>
      <c r="C13" s="19" t="s">
        <v>2</v>
      </c>
      <c r="D13" s="35">
        <f>Input!C6</f>
        <v>-0.01</v>
      </c>
    </row>
    <row r="14" spans="1:10">
      <c r="C14" s="8"/>
    </row>
    <row r="15" spans="1:10" s="16" customFormat="1" ht="15.75">
      <c r="B15" s="16" t="s">
        <v>33</v>
      </c>
    </row>
    <row r="16" spans="1:10">
      <c r="E16" s="1"/>
      <c r="F16" s="1"/>
      <c r="G16" s="1"/>
      <c r="H16" s="1"/>
      <c r="I16" s="1"/>
      <c r="J16" s="1"/>
    </row>
    <row r="17" spans="2:13" s="12" customFormat="1">
      <c r="D17" s="37" t="s">
        <v>13</v>
      </c>
      <c r="E17" s="1"/>
      <c r="F17" s="55"/>
      <c r="G17" s="1"/>
      <c r="H17" s="1"/>
      <c r="I17" s="1"/>
      <c r="J17" s="55"/>
    </row>
    <row r="18" spans="2:13">
      <c r="B18" s="17" t="s">
        <v>6</v>
      </c>
      <c r="C18" s="17"/>
      <c r="D18" s="17" t="s">
        <v>0</v>
      </c>
      <c r="E18" s="1"/>
      <c r="F18" s="20"/>
      <c r="G18" s="20"/>
      <c r="H18" s="20"/>
      <c r="I18" s="1"/>
      <c r="J18" s="1"/>
    </row>
    <row r="19" spans="2:13">
      <c r="B19" s="18" t="s">
        <v>35</v>
      </c>
      <c r="C19" s="41" t="s">
        <v>41</v>
      </c>
      <c r="D19" s="9">
        <f>Costs!E25</f>
        <v>2941620.9614413702</v>
      </c>
      <c r="E19" s="1"/>
      <c r="F19" s="56"/>
      <c r="G19" s="56"/>
      <c r="H19" s="56"/>
      <c r="I19" s="1"/>
      <c r="J19" s="57"/>
    </row>
    <row r="20" spans="2:13">
      <c r="B20" s="18" t="s">
        <v>36</v>
      </c>
      <c r="C20" s="41" t="s">
        <v>41</v>
      </c>
      <c r="D20" s="9">
        <f>Costs!E26</f>
        <v>235844.55248530876</v>
      </c>
      <c r="E20" s="1"/>
      <c r="F20" s="56"/>
      <c r="G20" s="56"/>
      <c r="H20" s="56"/>
      <c r="I20" s="1"/>
      <c r="J20" s="57"/>
    </row>
    <row r="21" spans="2:13" s="12" customFormat="1">
      <c r="B21" s="23" t="s">
        <v>37</v>
      </c>
      <c r="C21" s="41" t="s">
        <v>41</v>
      </c>
      <c r="D21" s="32">
        <f>$D11*D19</f>
        <v>198265.25280114837</v>
      </c>
      <c r="E21" s="1"/>
      <c r="F21" s="56"/>
      <c r="G21" s="56"/>
      <c r="H21" s="56"/>
      <c r="I21" s="1"/>
      <c r="J21" s="57"/>
    </row>
    <row r="22" spans="2:13">
      <c r="B22" s="19" t="s">
        <v>3</v>
      </c>
      <c r="C22" s="41" t="s">
        <v>41</v>
      </c>
      <c r="D22" s="34">
        <f>D20+D21</f>
        <v>434109.80528645712</v>
      </c>
      <c r="E22" s="1"/>
      <c r="F22" s="58"/>
      <c r="G22" s="58"/>
      <c r="H22" s="58"/>
      <c r="I22" s="1"/>
      <c r="J22" s="57"/>
    </row>
    <row r="23" spans="2:13">
      <c r="B23" s="19" t="s">
        <v>4</v>
      </c>
      <c r="C23" s="41" t="s">
        <v>41</v>
      </c>
      <c r="D23" s="33">
        <f>Costs!E40</f>
        <v>1511746.9859462006</v>
      </c>
      <c r="E23" s="1"/>
      <c r="F23" s="58"/>
      <c r="G23" s="58"/>
      <c r="H23" s="58"/>
      <c r="I23" s="1"/>
      <c r="J23" s="57"/>
      <c r="M23" s="5"/>
    </row>
    <row r="24" spans="2:13">
      <c r="B24" s="19" t="s">
        <v>5</v>
      </c>
      <c r="C24" s="41" t="s">
        <v>41</v>
      </c>
      <c r="D24" s="34">
        <f>D22+D23</f>
        <v>1945856.7912326576</v>
      </c>
      <c r="E24" s="1"/>
      <c r="F24" s="58"/>
      <c r="G24" s="58"/>
      <c r="H24" s="58"/>
      <c r="I24" s="1"/>
      <c r="J24" s="57"/>
    </row>
    <row r="25" spans="2:13">
      <c r="E25" s="1"/>
      <c r="F25" s="1"/>
      <c r="G25" s="1"/>
      <c r="H25" s="1"/>
      <c r="I25" s="1"/>
      <c r="J25" s="1"/>
    </row>
    <row r="27" spans="2:13" s="21" customFormat="1" ht="15.75">
      <c r="B27" s="21" t="s">
        <v>64</v>
      </c>
    </row>
    <row r="28" spans="2:13" s="12" customFormat="1">
      <c r="H28" s="1"/>
    </row>
    <row r="29" spans="2:13" s="12" customFormat="1">
      <c r="D29" s="37" t="s">
        <v>13</v>
      </c>
      <c r="F29" s="37"/>
      <c r="H29" s="1"/>
      <c r="J29" s="37"/>
    </row>
    <row r="30" spans="2:13" s="12" customFormat="1">
      <c r="B30" s="22" t="s">
        <v>6</v>
      </c>
      <c r="C30" s="22"/>
      <c r="D30" s="22" t="s">
        <v>0</v>
      </c>
      <c r="E30" s="1"/>
      <c r="F30" s="20"/>
      <c r="G30" s="20"/>
      <c r="H30" s="20"/>
      <c r="I30" s="1"/>
      <c r="J30" s="1"/>
    </row>
    <row r="31" spans="2:13" s="12" customFormat="1">
      <c r="B31" s="19" t="s">
        <v>63</v>
      </c>
      <c r="C31" s="41" t="s">
        <v>41</v>
      </c>
      <c r="D31" s="31">
        <v>960</v>
      </c>
      <c r="E31" s="1"/>
      <c r="F31" s="61" t="s">
        <v>56</v>
      </c>
      <c r="G31" s="56"/>
      <c r="H31" s="56"/>
      <c r="I31" s="1"/>
      <c r="J31" s="57"/>
    </row>
    <row r="32" spans="2:13" s="12" customFormat="1">
      <c r="B32" s="19" t="s">
        <v>105</v>
      </c>
      <c r="C32" s="41" t="s">
        <v>41</v>
      </c>
      <c r="D32" s="34">
        <f>D31</f>
        <v>960</v>
      </c>
      <c r="E32" s="1"/>
      <c r="F32" s="58"/>
      <c r="G32" s="58"/>
      <c r="H32" s="58"/>
      <c r="I32" s="1"/>
      <c r="J32" s="57"/>
    </row>
    <row r="33" spans="2:13" s="12" customFormat="1"/>
    <row r="34" spans="2:13" s="12" customFormat="1"/>
    <row r="35" spans="2:13" s="21" customFormat="1" ht="15.75">
      <c r="B35" s="21" t="s">
        <v>42</v>
      </c>
    </row>
    <row r="36" spans="2:13" s="12" customFormat="1">
      <c r="H36" s="1"/>
    </row>
    <row r="37" spans="2:13" s="12" customFormat="1">
      <c r="D37" s="37" t="s">
        <v>13</v>
      </c>
      <c r="E37" s="1"/>
      <c r="F37" s="55"/>
      <c r="G37" s="1"/>
      <c r="H37" s="1"/>
      <c r="I37" s="1"/>
      <c r="J37" s="55"/>
      <c r="K37" s="1"/>
    </row>
    <row r="38" spans="2:13" s="12" customFormat="1">
      <c r="B38" s="22" t="s">
        <v>6</v>
      </c>
      <c r="C38" s="22"/>
      <c r="D38" s="22" t="s">
        <v>0</v>
      </c>
      <c r="E38" s="1"/>
      <c r="F38" s="20"/>
      <c r="G38" s="20"/>
      <c r="H38" s="20"/>
      <c r="I38" s="1"/>
      <c r="J38" s="1"/>
      <c r="K38" s="1"/>
    </row>
    <row r="39" spans="2:13" s="12" customFormat="1">
      <c r="B39" s="19" t="s">
        <v>43</v>
      </c>
      <c r="C39" s="19" t="s">
        <v>44</v>
      </c>
      <c r="D39" s="34">
        <f>D24*(1+$D$12)*(1+$D$13)</f>
        <v>1916766.2322037292</v>
      </c>
      <c r="E39" s="1"/>
      <c r="F39" s="58"/>
      <c r="G39" s="58"/>
      <c r="H39" s="58"/>
      <c r="I39" s="1"/>
      <c r="J39" s="57"/>
      <c r="K39" s="1"/>
    </row>
    <row r="40" spans="2:13" s="12" customFormat="1">
      <c r="B40" s="19" t="s">
        <v>74</v>
      </c>
      <c r="C40" s="19" t="s">
        <v>44</v>
      </c>
      <c r="D40" s="42"/>
      <c r="E40" s="1"/>
      <c r="F40" s="56"/>
      <c r="G40" s="56"/>
      <c r="H40" s="58"/>
      <c r="I40" s="1"/>
      <c r="J40" s="57"/>
      <c r="K40" s="1"/>
      <c r="M40" s="5"/>
    </row>
    <row r="41" spans="2:13" s="12" customFormat="1">
      <c r="B41" s="19" t="s">
        <v>75</v>
      </c>
      <c r="C41" s="19" t="s">
        <v>44</v>
      </c>
      <c r="D41" s="33">
        <f>D32*(1+D12)*(1+D13)</f>
        <v>945.64800000000002</v>
      </c>
      <c r="E41" s="1"/>
      <c r="F41" s="58"/>
      <c r="G41" s="58"/>
      <c r="H41" s="58"/>
      <c r="I41" s="1"/>
      <c r="J41" s="57"/>
      <c r="K41" s="1"/>
    </row>
    <row r="42" spans="2:13" s="12" customFormat="1">
      <c r="E42" s="1"/>
      <c r="F42" s="1"/>
      <c r="G42" s="1"/>
      <c r="H42" s="1"/>
      <c r="I42" s="1"/>
      <c r="J42" s="1"/>
      <c r="K42" s="1"/>
    </row>
    <row r="43" spans="2:13" s="12" customFormat="1">
      <c r="B43" s="44" t="s">
        <v>106</v>
      </c>
      <c r="E43" s="1"/>
      <c r="F43" s="1"/>
      <c r="G43" s="1"/>
      <c r="H43" s="1"/>
      <c r="I43" s="1"/>
      <c r="J43" s="1"/>
      <c r="K43" s="1"/>
    </row>
    <row r="44" spans="2:13">
      <c r="B44" t="s">
        <v>45</v>
      </c>
      <c r="C44" s="19" t="s">
        <v>44</v>
      </c>
      <c r="D44" s="40">
        <f>D39+D40-D41</f>
        <v>1915820.5842037292</v>
      </c>
      <c r="E44" s="1"/>
      <c r="F44" s="61" t="s">
        <v>59</v>
      </c>
      <c r="G44" s="57"/>
      <c r="H44" s="57"/>
      <c r="I44" s="1"/>
      <c r="J44" s="57"/>
      <c r="K44" s="1"/>
      <c r="L44" s="5"/>
    </row>
    <row r="45" spans="2:13">
      <c r="F45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K18"/>
  <sheetViews>
    <sheetView showGridLines="0" zoomScale="85" zoomScaleNormal="85" workbookViewId="0"/>
  </sheetViews>
  <sheetFormatPr defaultRowHeight="12.75"/>
  <cols>
    <col min="1" max="1" width="4.28515625" style="45" customWidth="1"/>
    <col min="2" max="2" width="43.140625" style="45" customWidth="1"/>
    <col min="3" max="3" width="15.5703125" style="45" customWidth="1"/>
    <col min="4" max="4" width="16.140625" style="45" bestFit="1" customWidth="1"/>
    <col min="5" max="5" width="24.42578125" style="45" customWidth="1"/>
    <col min="6" max="6" width="18.7109375" style="45" customWidth="1"/>
    <col min="7" max="7" width="17.28515625" style="45" bestFit="1" customWidth="1"/>
    <col min="8" max="8" width="27.42578125" style="45" customWidth="1"/>
    <col min="9" max="9" width="9.28515625" style="45" customWidth="1"/>
    <col min="10" max="11" width="19" style="45" customWidth="1"/>
    <col min="12" max="13" width="13.28515625" style="45" customWidth="1"/>
    <col min="14" max="15" width="9.140625" style="45"/>
    <col min="16" max="16" width="3" style="45" customWidth="1"/>
    <col min="17" max="16384" width="9.140625" style="45"/>
  </cols>
  <sheetData>
    <row r="1" spans="1:11" s="51" customFormat="1" ht="35.25" customHeight="1">
      <c r="A1" s="51" t="s">
        <v>77</v>
      </c>
      <c r="J1" s="52"/>
      <c r="K1" s="52"/>
    </row>
    <row r="3" spans="1:11" s="46" customFormat="1" ht="15">
      <c r="B3" s="46" t="s">
        <v>7</v>
      </c>
      <c r="J3" s="53"/>
      <c r="K3" s="53"/>
    </row>
    <row r="4" spans="1:11" s="47" customFormat="1" ht="15">
      <c r="B4" s="54" t="s">
        <v>76</v>
      </c>
      <c r="J4" s="50"/>
      <c r="K4" s="50"/>
    </row>
    <row r="5" spans="1:11" s="47" customFormat="1" ht="15">
      <c r="J5" s="50"/>
      <c r="K5" s="50"/>
    </row>
    <row r="6" spans="1:11" s="43" customFormat="1" ht="15">
      <c r="B6" s="19" t="s">
        <v>46</v>
      </c>
      <c r="C6" s="33">
        <f>'Income levels'!D44</f>
        <v>1915820.5842037292</v>
      </c>
      <c r="D6" s="19" t="s">
        <v>10</v>
      </c>
      <c r="F6" s="19"/>
    </row>
    <row r="7" spans="1:11" s="43" customFormat="1" ht="15">
      <c r="B7" s="19" t="s">
        <v>8</v>
      </c>
      <c r="C7" s="33">
        <f>Input!C11</f>
        <v>13904</v>
      </c>
      <c r="D7" s="19" t="s">
        <v>16</v>
      </c>
      <c r="E7" s="19"/>
      <c r="F7" s="19"/>
    </row>
    <row r="8" spans="1:11" s="43" customFormat="1" ht="15">
      <c r="B8" s="19" t="s">
        <v>47</v>
      </c>
      <c r="C8" s="60">
        <f>C6/C7/1000</f>
        <v>0.13778916744848457</v>
      </c>
      <c r="D8" s="19" t="s">
        <v>11</v>
      </c>
      <c r="E8" s="19"/>
      <c r="F8" s="19"/>
    </row>
    <row r="9" spans="1:11" s="43" customFormat="1" ht="15">
      <c r="B9" s="23" t="s">
        <v>25</v>
      </c>
      <c r="C9" s="34">
        <f>Input!C11-Input!C12</f>
        <v>10704</v>
      </c>
      <c r="D9" s="23" t="s">
        <v>16</v>
      </c>
      <c r="E9" s="23"/>
      <c r="F9" s="23"/>
      <c r="H9" s="48"/>
      <c r="I9" s="19"/>
    </row>
    <row r="10" spans="1:11" s="43" customFormat="1" ht="15">
      <c r="B10" s="19" t="s">
        <v>17</v>
      </c>
      <c r="C10" s="60">
        <f>Input!C14*Input!C13/1000*(C9/C7)</f>
        <v>0.12632475258918299</v>
      </c>
      <c r="D10" s="19" t="s">
        <v>11</v>
      </c>
      <c r="E10" s="19"/>
      <c r="F10" s="19"/>
      <c r="H10" s="48"/>
      <c r="I10" s="19"/>
    </row>
    <row r="11" spans="1:11" s="43" customFormat="1" ht="15">
      <c r="B11" s="19" t="s">
        <v>9</v>
      </c>
      <c r="C11" s="59">
        <f>C8+C10</f>
        <v>0.26411392003766754</v>
      </c>
      <c r="D11" s="19" t="s">
        <v>11</v>
      </c>
      <c r="E11" s="19"/>
      <c r="F11" s="19"/>
      <c r="H11" s="48"/>
      <c r="I11" s="19"/>
    </row>
    <row r="12" spans="1:11" s="43" customFormat="1" ht="15">
      <c r="C12" s="49"/>
      <c r="H12" s="49"/>
    </row>
    <row r="13" spans="1:11" s="43" customFormat="1" ht="15"/>
    <row r="14" spans="1:11" s="43" customFormat="1" ht="15"/>
    <row r="15" spans="1:11" s="43" customFormat="1" ht="15"/>
    <row r="16" spans="1:11" s="43" customFormat="1" ht="15"/>
    <row r="17" s="43" customFormat="1" ht="15"/>
    <row r="18" s="43" customFormat="1" ht="1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2:H32"/>
  <sheetViews>
    <sheetView showGridLines="0" zoomScale="85" zoomScaleNormal="85" workbookViewId="0"/>
  </sheetViews>
  <sheetFormatPr defaultRowHeight="15"/>
  <cols>
    <col min="1" max="1" width="6.140625" style="12" customWidth="1"/>
    <col min="2" max="2" width="45" style="12" customWidth="1"/>
    <col min="3" max="3" width="9.140625" style="12"/>
    <col min="4" max="6" width="17.7109375" style="12" customWidth="1"/>
    <col min="7" max="16384" width="9.140625" style="12"/>
  </cols>
  <sheetData>
    <row r="2" spans="2:6" s="11" customFormat="1" ht="26.25">
      <c r="B2" s="11" t="s">
        <v>78</v>
      </c>
    </row>
    <row r="4" spans="2:6">
      <c r="B4" s="12" t="s">
        <v>79</v>
      </c>
    </row>
    <row r="5" spans="2:6">
      <c r="B5" s="12" t="s">
        <v>80</v>
      </c>
    </row>
    <row r="6" spans="2:6">
      <c r="B6" s="12" t="s">
        <v>81</v>
      </c>
    </row>
    <row r="7" spans="2:6">
      <c r="B7" s="12" t="s">
        <v>82</v>
      </c>
    </row>
    <row r="8" spans="2:6">
      <c r="B8" s="12" t="s">
        <v>83</v>
      </c>
    </row>
    <row r="10" spans="2:6">
      <c r="B10" s="61" t="s">
        <v>103</v>
      </c>
    </row>
    <row r="12" spans="2:6" s="62" customFormat="1" ht="12.75">
      <c r="B12" s="62" t="s">
        <v>84</v>
      </c>
    </row>
    <row r="14" spans="2:6">
      <c r="B14" s="12" t="s">
        <v>85</v>
      </c>
    </row>
    <row r="15" spans="2:6">
      <c r="B15" s="12" t="s">
        <v>86</v>
      </c>
    </row>
    <row r="16" spans="2:6">
      <c r="D16" s="12" t="s">
        <v>87</v>
      </c>
      <c r="E16" s="12" t="s">
        <v>88</v>
      </c>
      <c r="F16" s="12" t="s">
        <v>89</v>
      </c>
    </row>
    <row r="17" spans="2:8">
      <c r="B17" s="12" t="s">
        <v>90</v>
      </c>
      <c r="C17" s="12" t="s">
        <v>91</v>
      </c>
      <c r="D17" s="63">
        <v>112.08</v>
      </c>
      <c r="E17" s="63">
        <v>122.09</v>
      </c>
      <c r="F17" s="63">
        <v>114.72</v>
      </c>
    </row>
    <row r="18" spans="2:8">
      <c r="B18" s="12" t="s">
        <v>92</v>
      </c>
      <c r="C18" s="12" t="s">
        <v>91</v>
      </c>
      <c r="D18" s="63">
        <v>111.04</v>
      </c>
      <c r="E18" s="63">
        <v>121.51</v>
      </c>
      <c r="F18" s="63">
        <v>114.24</v>
      </c>
    </row>
    <row r="19" spans="2:8">
      <c r="B19" s="12" t="s">
        <v>93</v>
      </c>
      <c r="C19" s="12" t="s">
        <v>91</v>
      </c>
      <c r="D19" s="63">
        <v>111.75</v>
      </c>
      <c r="E19" s="63">
        <v>120.31</v>
      </c>
      <c r="F19" s="63">
        <v>114.51</v>
      </c>
      <c r="H19" s="12" t="s">
        <v>102</v>
      </c>
    </row>
    <row r="21" spans="2:8">
      <c r="B21" s="12" t="s">
        <v>94</v>
      </c>
    </row>
    <row r="22" spans="2:8">
      <c r="B22" s="64" t="s">
        <v>95</v>
      </c>
    </row>
    <row r="24" spans="2:8" s="62" customFormat="1" ht="12.75">
      <c r="B24" s="62" t="s">
        <v>96</v>
      </c>
    </row>
    <row r="26" spans="2:8">
      <c r="B26" s="12" t="s">
        <v>97</v>
      </c>
      <c r="C26" s="12" t="s">
        <v>2</v>
      </c>
      <c r="D26" s="65">
        <f t="shared" ref="D26:F27" si="0">D18/D17-1</f>
        <v>-9.2790863668806844E-3</v>
      </c>
      <c r="E26" s="65">
        <f t="shared" si="0"/>
        <v>-4.7505938242280443E-3</v>
      </c>
      <c r="F26" s="65">
        <f t="shared" si="0"/>
        <v>-4.1841004184101083E-3</v>
      </c>
    </row>
    <row r="27" spans="2:8">
      <c r="B27" s="12" t="s">
        <v>104</v>
      </c>
      <c r="C27" s="12" t="s">
        <v>2</v>
      </c>
      <c r="D27" s="65">
        <f t="shared" si="0"/>
        <v>6.3940922190202087E-3</v>
      </c>
      <c r="E27" s="65">
        <f t="shared" si="0"/>
        <v>-9.8757303925602891E-3</v>
      </c>
      <c r="F27" s="65">
        <f t="shared" si="0"/>
        <v>2.3634453781513631E-3</v>
      </c>
    </row>
    <row r="30" spans="2:8">
      <c r="B30" s="12" t="s">
        <v>98</v>
      </c>
    </row>
    <row r="31" spans="2:8">
      <c r="B31" s="12" t="s">
        <v>99</v>
      </c>
      <c r="C31" s="12" t="s">
        <v>2</v>
      </c>
      <c r="D31" s="66">
        <f t="shared" ref="D31:F32" si="1">ROUND(D26,3)</f>
        <v>-8.9999999999999993E-3</v>
      </c>
      <c r="E31" s="66">
        <f t="shared" si="1"/>
        <v>-5.0000000000000001E-3</v>
      </c>
      <c r="F31" s="66">
        <f t="shared" si="1"/>
        <v>-4.0000000000000001E-3</v>
      </c>
    </row>
    <row r="32" spans="2:8">
      <c r="B32" s="12" t="s">
        <v>100</v>
      </c>
      <c r="C32" s="12" t="s">
        <v>2</v>
      </c>
      <c r="D32" s="66">
        <f t="shared" si="1"/>
        <v>6.0000000000000001E-3</v>
      </c>
      <c r="E32" s="66">
        <f t="shared" si="1"/>
        <v>-0.01</v>
      </c>
      <c r="F32" s="66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C75FD9-600A-4DBE-B434-868B4836780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e7e7126-2040-4c98-98e5-fda1fcd9258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3622C77-66A3-4784-954D-D10CC5016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F083A1-00A8-45E9-BA0D-83E9FE715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Explanation</vt:lpstr>
      <vt:lpstr>Input</vt:lpstr>
      <vt:lpstr>Costs</vt:lpstr>
      <vt:lpstr>Income levels</vt:lpstr>
      <vt:lpstr>Calculation Electricity</vt:lpstr>
      <vt:lpstr>CPI CN</vt:lpstr>
      <vt:lpstr>WACC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elektriciteit STUCO 2017</dc:title>
  <dc:creator>Autoriteit Consument &amp; Markt (ACM)</dc:creator>
  <cp:lastModifiedBy>Hoogdorp, Sergio</cp:lastModifiedBy>
  <cp:lastPrinted>2016-07-29T19:08:11Z</cp:lastPrinted>
  <dcterms:created xsi:type="dcterms:W3CDTF">2016-07-29T17:04:11Z</dcterms:created>
  <dcterms:modified xsi:type="dcterms:W3CDTF">2016-12-20T13:16:37Z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